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4C75632-9626-48C3-90BB-484C99CF4E1A}" xr6:coauthVersionLast="47" xr6:coauthVersionMax="47" xr10:uidLastSave="{00000000-0000-0000-0000-000000000000}"/>
  <bookViews>
    <workbookView xWindow="28680" yWindow="-120" windowWidth="29040" windowHeight="15720" activeTab="1" xr2:uid="{DB47353F-2A46-4AC8-925D-D7FEDB745EFB}"/>
  </bookViews>
  <sheets>
    <sheet name="SubSector Analysis" sheetId="3" r:id="rId1"/>
    <sheet name="Nifty 750 Analysis" sheetId="2" r:id="rId2"/>
    <sheet name="Price_Filter_06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F17" i="3" s="1"/>
  <c r="B35" i="3"/>
  <c r="E35" i="3" s="1"/>
  <c r="B10" i="3"/>
  <c r="D10" i="3" s="1"/>
  <c r="B50" i="3"/>
  <c r="D50" i="3" s="1"/>
  <c r="B83" i="3"/>
  <c r="E83" i="3" s="1"/>
  <c r="B14" i="3"/>
  <c r="F14" i="3" s="1"/>
  <c r="B84" i="3"/>
  <c r="B75" i="3"/>
  <c r="E75" i="3" s="1"/>
  <c r="B21" i="3"/>
  <c r="E21" i="3" s="1"/>
  <c r="B55" i="3"/>
  <c r="G55" i="3" s="1"/>
  <c r="B69" i="3"/>
  <c r="D69" i="3" s="1"/>
  <c r="B37" i="3"/>
  <c r="B71" i="3"/>
  <c r="B6" i="3"/>
  <c r="E6" i="3" s="1"/>
  <c r="B31" i="3"/>
  <c r="G31" i="3" s="1"/>
  <c r="B15" i="3"/>
  <c r="P15" i="3" s="1"/>
  <c r="B4" i="3"/>
  <c r="F4" i="3" s="1"/>
  <c r="B51" i="3"/>
  <c r="B25" i="3"/>
  <c r="B45" i="3"/>
  <c r="D45" i="3" s="1"/>
  <c r="B26" i="3"/>
  <c r="D26" i="3" s="1"/>
  <c r="B18" i="3"/>
  <c r="G18" i="3" s="1"/>
  <c r="B19" i="3"/>
  <c r="H19" i="3" s="1"/>
  <c r="B68" i="3"/>
  <c r="B46" i="3"/>
  <c r="B38" i="3"/>
  <c r="I38" i="3" s="1"/>
  <c r="B90" i="3"/>
  <c r="I90" i="3" s="1"/>
  <c r="B41" i="3"/>
  <c r="D41" i="3" s="1"/>
  <c r="B44" i="3"/>
  <c r="E44" i="3" s="1"/>
  <c r="B2" i="3"/>
  <c r="B66" i="3"/>
  <c r="B3" i="3"/>
  <c r="D3" i="3" s="1"/>
  <c r="B47" i="3"/>
  <c r="B27" i="3"/>
  <c r="B29" i="3"/>
  <c r="B33" i="3"/>
  <c r="B24" i="3"/>
  <c r="B36" i="3"/>
  <c r="F36" i="3" s="1"/>
  <c r="B67" i="3"/>
  <c r="H67" i="3" s="1"/>
  <c r="B39" i="3"/>
  <c r="D39" i="3" s="1"/>
  <c r="B91" i="3"/>
  <c r="E91" i="3" s="1"/>
  <c r="B34" i="3"/>
  <c r="G34" i="3" s="1"/>
  <c r="B7" i="3"/>
  <c r="G7" i="3" s="1"/>
  <c r="B20" i="3"/>
  <c r="E20" i="3" s="1"/>
  <c r="B72" i="3"/>
  <c r="B32" i="3"/>
  <c r="F32" i="3" s="1"/>
  <c r="B62" i="3"/>
  <c r="D62" i="3" s="1"/>
  <c r="B79" i="3"/>
  <c r="B82" i="3"/>
  <c r="I82" i="3" s="1"/>
  <c r="B107" i="3"/>
  <c r="B81" i="3"/>
  <c r="D81" i="3" s="1"/>
  <c r="B42" i="3"/>
  <c r="I42" i="3" s="1"/>
  <c r="B22" i="3"/>
  <c r="D22" i="3" s="1"/>
  <c r="B16" i="3"/>
  <c r="F16" i="3" s="1"/>
  <c r="B40" i="3"/>
  <c r="D40" i="3" s="1"/>
  <c r="B9" i="3"/>
  <c r="D9" i="3" s="1"/>
  <c r="B74" i="3"/>
  <c r="D74" i="3" s="1"/>
  <c r="B85" i="3"/>
  <c r="B78" i="3"/>
  <c r="B86" i="3"/>
  <c r="E86" i="3" s="1"/>
  <c r="B61" i="3"/>
  <c r="B43" i="3"/>
  <c r="F43" i="3" s="1"/>
  <c r="B89" i="3"/>
  <c r="G89" i="3" s="1"/>
  <c r="B64" i="3"/>
  <c r="D64" i="3" s="1"/>
  <c r="B88" i="3"/>
  <c r="F88" i="3" s="1"/>
  <c r="B11" i="3"/>
  <c r="F11" i="3" s="1"/>
  <c r="B28" i="3"/>
  <c r="B52" i="3"/>
  <c r="D52" i="3" s="1"/>
  <c r="B12" i="3"/>
  <c r="E12" i="3" s="1"/>
  <c r="B87" i="3"/>
  <c r="F87" i="3" s="1"/>
  <c r="B73" i="3"/>
  <c r="B49" i="3"/>
  <c r="E49" i="3" s="1"/>
  <c r="B48" i="3"/>
  <c r="F48" i="3" s="1"/>
  <c r="B76" i="3"/>
  <c r="E76" i="3" s="1"/>
  <c r="B5" i="3"/>
  <c r="G5" i="3" s="1"/>
  <c r="B106" i="3"/>
  <c r="B92" i="3"/>
  <c r="B8" i="3"/>
  <c r="F8" i="3" s="1"/>
  <c r="B70" i="3"/>
  <c r="G70" i="3" s="1"/>
  <c r="B53" i="3"/>
  <c r="B77" i="3"/>
  <c r="E77" i="3" s="1"/>
  <c r="B13" i="3"/>
  <c r="F13" i="3" s="1"/>
  <c r="B54" i="3"/>
  <c r="D54" i="3" s="1"/>
  <c r="B111" i="3"/>
  <c r="B80" i="3"/>
  <c r="B108" i="3"/>
  <c r="I108" i="3" s="1"/>
  <c r="B23" i="3"/>
  <c r="I23" i="3" s="1"/>
  <c r="B104" i="3"/>
  <c r="D104" i="3" s="1"/>
  <c r="B30" i="3"/>
  <c r="F30" i="3" s="1"/>
  <c r="B96" i="3"/>
  <c r="F96" i="3" s="1"/>
  <c r="B63" i="3"/>
  <c r="D63" i="3" s="1"/>
  <c r="B109" i="3"/>
  <c r="H109" i="3" s="1"/>
  <c r="B65" i="3"/>
  <c r="E65" i="3" s="1"/>
  <c r="B110" i="3"/>
  <c r="F110" i="3" s="1"/>
  <c r="B56" i="3"/>
  <c r="H56" i="3" s="1"/>
  <c r="B97" i="3"/>
  <c r="B60" i="3"/>
  <c r="B57" i="3"/>
  <c r="F57" i="3" s="1"/>
  <c r="B58" i="3"/>
  <c r="F58" i="3" s="1"/>
  <c r="B112" i="3"/>
  <c r="D112" i="3" s="1"/>
  <c r="B98" i="3"/>
  <c r="E98" i="3" s="1"/>
  <c r="B99" i="3"/>
  <c r="B113" i="3"/>
  <c r="G113" i="3" s="1"/>
  <c r="B115" i="3"/>
  <c r="E115" i="3" s="1"/>
  <c r="B93" i="3"/>
  <c r="B94" i="3"/>
  <c r="B116" i="3"/>
  <c r="H116" i="3" s="1"/>
  <c r="B100" i="3"/>
  <c r="B117" i="3"/>
  <c r="B95" i="3"/>
  <c r="I95" i="3" s="1"/>
  <c r="B101" i="3"/>
  <c r="G101" i="3" s="1"/>
  <c r="B59" i="3"/>
  <c r="D59" i="3" s="1"/>
  <c r="B118" i="3"/>
  <c r="H118" i="3" s="1"/>
  <c r="B114" i="3"/>
  <c r="G114" i="3" s="1"/>
  <c r="B119" i="3"/>
  <c r="B120" i="3"/>
  <c r="H120" i="3" s="1"/>
  <c r="B105" i="3"/>
  <c r="B121" i="3"/>
  <c r="E121" i="3" s="1"/>
  <c r="B102" i="3"/>
  <c r="D102" i="3" s="1"/>
  <c r="B122" i="3"/>
  <c r="H122" i="3" s="1"/>
  <c r="B123" i="3"/>
  <c r="E123" i="3" s="1"/>
  <c r="B103" i="3"/>
  <c r="F103" i="3" s="1"/>
  <c r="B124" i="3"/>
  <c r="D124" i="3" s="1"/>
  <c r="B125" i="3"/>
  <c r="B126" i="3"/>
  <c r="F126" i="3" s="1"/>
  <c r="AQ648" i="2"/>
  <c r="AQ559" i="2"/>
  <c r="AQ548" i="2"/>
  <c r="AQ107" i="2"/>
  <c r="AQ293" i="2"/>
  <c r="AQ335" i="2"/>
  <c r="AQ441" i="2"/>
  <c r="AQ365" i="2"/>
  <c r="AQ509" i="2"/>
  <c r="AQ607" i="2"/>
  <c r="AQ382" i="2"/>
  <c r="AQ258" i="2"/>
  <c r="AQ160" i="2"/>
  <c r="AQ665" i="2"/>
  <c r="AQ128" i="2"/>
  <c r="AQ498" i="2"/>
  <c r="AQ576" i="2"/>
  <c r="AQ59" i="2"/>
  <c r="AQ381" i="2"/>
  <c r="AQ645" i="2"/>
  <c r="AQ439" i="2"/>
  <c r="AQ405" i="2"/>
  <c r="AQ541" i="2"/>
  <c r="AQ275" i="2"/>
  <c r="AQ291" i="2"/>
  <c r="AQ431" i="2"/>
  <c r="AQ75" i="2"/>
  <c r="AQ624" i="2"/>
  <c r="AQ151" i="2"/>
  <c r="AQ600" i="2"/>
  <c r="AQ672" i="2"/>
  <c r="AQ357" i="2"/>
  <c r="AQ361" i="2"/>
  <c r="AQ707" i="2"/>
  <c r="AQ97" i="2"/>
  <c r="AQ11" i="2"/>
  <c r="AQ378" i="2"/>
  <c r="AQ233" i="2"/>
  <c r="AQ156" i="2"/>
  <c r="AQ48" i="2"/>
  <c r="AQ671" i="2"/>
  <c r="AQ278" i="2"/>
  <c r="AQ549" i="2"/>
  <c r="AQ391" i="2"/>
  <c r="AQ476" i="2"/>
  <c r="AQ186" i="2"/>
  <c r="AQ237" i="2"/>
  <c r="AQ566" i="2"/>
  <c r="AQ254" i="2"/>
  <c r="AQ403" i="2"/>
  <c r="AQ517" i="2"/>
  <c r="AQ342" i="2"/>
  <c r="AQ469" i="2"/>
  <c r="AQ470" i="2"/>
  <c r="AQ230" i="2"/>
  <c r="AQ338" i="2"/>
  <c r="AQ161" i="2"/>
  <c r="AQ510" i="2"/>
  <c r="AQ215" i="2"/>
  <c r="AQ359" i="2"/>
  <c r="AQ290" i="2"/>
  <c r="AQ496" i="2"/>
  <c r="AQ179" i="2"/>
  <c r="AQ348" i="2"/>
  <c r="AQ265" i="2"/>
  <c r="AQ420" i="2"/>
  <c r="AQ343" i="2"/>
  <c r="AQ341" i="2"/>
  <c r="AQ162" i="2"/>
  <c r="AQ515" i="2"/>
  <c r="AQ544" i="2"/>
  <c r="AQ367" i="2"/>
  <c r="AQ395" i="2"/>
  <c r="AQ363" i="2"/>
  <c r="AQ199" i="2"/>
  <c r="AQ256" i="2"/>
  <c r="AQ117" i="2"/>
  <c r="AQ200" i="2"/>
  <c r="AQ55" i="2"/>
  <c r="AQ344" i="2"/>
  <c r="AQ478" i="2"/>
  <c r="AQ183" i="2"/>
  <c r="AQ528" i="2"/>
  <c r="AQ142" i="2"/>
  <c r="AQ345" i="2"/>
  <c r="AQ530" i="2"/>
  <c r="AQ90" i="2"/>
  <c r="AQ432" i="2"/>
  <c r="AQ248" i="2"/>
  <c r="AQ411" i="2"/>
  <c r="AQ216" i="2"/>
  <c r="AQ56" i="2"/>
  <c r="AQ380" i="2"/>
  <c r="AQ318" i="2"/>
  <c r="AQ118" i="2"/>
  <c r="AQ642" i="2"/>
  <c r="AQ110" i="2"/>
  <c r="AQ10" i="2"/>
  <c r="AQ301" i="2"/>
  <c r="AQ98" i="2"/>
  <c r="AQ297" i="2"/>
  <c r="AQ279" i="2"/>
  <c r="AQ396" i="2"/>
  <c r="AQ666" i="2"/>
  <c r="AQ419" i="2"/>
  <c r="AQ32" i="2"/>
  <c r="AQ34" i="2"/>
  <c r="AQ144" i="2"/>
  <c r="AQ532" i="2"/>
  <c r="AQ480" i="2"/>
  <c r="AQ682" i="2"/>
  <c r="AQ404" i="2"/>
  <c r="AQ60" i="2"/>
  <c r="AQ272" i="2"/>
  <c r="AQ14" i="2"/>
  <c r="AQ360" i="2"/>
  <c r="AQ71" i="2"/>
  <c r="AQ79" i="2"/>
  <c r="AQ356" i="2"/>
  <c r="AQ732" i="2"/>
  <c r="AQ467" i="2"/>
  <c r="AQ235" i="2"/>
  <c r="AQ627" i="2"/>
  <c r="AQ223" i="2"/>
  <c r="AQ329" i="2"/>
  <c r="AQ417" i="2"/>
  <c r="AQ376" i="2"/>
  <c r="AQ263" i="2"/>
  <c r="AQ455" i="2"/>
  <c r="AQ193" i="2"/>
  <c r="AQ145" i="2"/>
  <c r="AQ25" i="2"/>
  <c r="AQ159" i="2"/>
  <c r="AQ379" i="2"/>
  <c r="AQ289" i="2"/>
  <c r="AQ315" i="2"/>
  <c r="AQ677" i="2"/>
  <c r="AQ650" i="2"/>
  <c r="AQ288" i="2"/>
  <c r="AQ266" i="2"/>
  <c r="AQ383" i="2"/>
  <c r="AQ206" i="2"/>
  <c r="AQ702" i="2"/>
  <c r="AQ296" i="2"/>
  <c r="AQ557" i="2"/>
  <c r="AQ21" i="2"/>
  <c r="AQ442" i="2"/>
  <c r="AQ17" i="2"/>
  <c r="AQ428" i="2"/>
  <c r="AQ667" i="2"/>
  <c r="AQ552" i="2"/>
  <c r="AQ264" i="2"/>
  <c r="AQ212" i="2"/>
  <c r="AQ240" i="2"/>
  <c r="AQ189" i="2"/>
  <c r="AQ731" i="2"/>
  <c r="AQ33" i="2"/>
  <c r="AQ241" i="2"/>
  <c r="AQ154" i="2"/>
  <c r="AQ460" i="2"/>
  <c r="AQ497" i="2"/>
  <c r="AQ452" i="2"/>
  <c r="AQ533" i="2"/>
  <c r="AQ449" i="2"/>
  <c r="AQ311" i="2"/>
  <c r="AQ500" i="2"/>
  <c r="AQ332" i="2"/>
  <c r="AQ226" i="2"/>
  <c r="AQ619" i="2"/>
  <c r="AQ204" i="2"/>
  <c r="AQ579" i="2"/>
  <c r="AQ577" i="2"/>
  <c r="AQ570" i="2"/>
  <c r="AQ302" i="2"/>
  <c r="AQ550" i="2"/>
  <c r="AQ542" i="2"/>
  <c r="AQ669" i="2"/>
  <c r="AQ598" i="2"/>
  <c r="AQ412" i="2"/>
  <c r="AQ103" i="2"/>
  <c r="AQ471" i="2"/>
  <c r="AQ221" i="2"/>
  <c r="AQ28" i="2"/>
  <c r="AQ474" i="2"/>
  <c r="AQ674" i="2"/>
  <c r="AQ693" i="2"/>
  <c r="AQ247" i="2"/>
  <c r="AQ84" i="2"/>
  <c r="AQ190" i="2"/>
  <c r="AQ101" i="2"/>
  <c r="AQ670" i="2"/>
  <c r="AQ312" i="2"/>
  <c r="AQ637" i="2"/>
  <c r="AQ76" i="2"/>
  <c r="AQ7" i="2"/>
  <c r="AQ601" i="2"/>
  <c r="AQ202" i="2"/>
  <c r="AQ620" i="2"/>
  <c r="AQ491" i="2"/>
  <c r="AQ444" i="2"/>
  <c r="AQ561" i="2"/>
  <c r="AQ597" i="2"/>
  <c r="AQ362" i="2"/>
  <c r="AQ649" i="2"/>
  <c r="AQ358" i="2"/>
  <c r="AQ65" i="2"/>
  <c r="AQ57" i="2"/>
  <c r="AQ385" i="2"/>
  <c r="AQ317" i="2"/>
  <c r="AQ306" i="2"/>
  <c r="AQ586" i="2"/>
  <c r="AQ437" i="2"/>
  <c r="AQ104" i="2"/>
  <c r="AQ519" i="2"/>
  <c r="AQ152" i="2"/>
  <c r="AQ443" i="2"/>
  <c r="AQ69" i="2"/>
  <c r="AQ68" i="2"/>
  <c r="AQ504" i="2"/>
  <c r="AQ271" i="2"/>
  <c r="AQ74" i="2"/>
  <c r="AQ146" i="2"/>
  <c r="AQ565" i="2"/>
  <c r="AQ8" i="2"/>
  <c r="AQ633" i="2"/>
  <c r="AQ300" i="2"/>
  <c r="AQ140" i="2"/>
  <c r="AQ39" i="2"/>
  <c r="AQ231" i="2"/>
  <c r="AQ505" i="2"/>
  <c r="AQ450" i="2"/>
  <c r="AQ304" i="2"/>
  <c r="AQ536" i="2"/>
  <c r="AQ167" i="2"/>
  <c r="AQ668" i="2"/>
  <c r="AQ46" i="2"/>
  <c r="AQ354" i="2"/>
  <c r="AQ150" i="2"/>
  <c r="AQ373" i="2"/>
  <c r="AQ41" i="2"/>
  <c r="AQ91" i="2"/>
  <c r="AQ421" i="2"/>
  <c r="AQ93" i="2"/>
  <c r="AQ562" i="2"/>
  <c r="AQ130" i="2"/>
  <c r="AQ427" i="2"/>
  <c r="AQ424" i="2"/>
  <c r="AQ555" i="2"/>
  <c r="AQ44" i="2"/>
  <c r="AQ392" i="2"/>
  <c r="AQ458" i="2"/>
  <c r="AQ591" i="2"/>
  <c r="AQ656" i="2"/>
  <c r="AQ371" i="2"/>
  <c r="AQ448" i="2"/>
  <c r="AQ334" i="2"/>
  <c r="AQ705" i="2"/>
  <c r="AQ406" i="2"/>
  <c r="AQ210" i="2"/>
  <c r="AQ24" i="2"/>
  <c r="AQ568" i="2"/>
  <c r="AQ525" i="2"/>
  <c r="AQ369" i="2"/>
  <c r="AQ19" i="2"/>
  <c r="AQ339" i="2"/>
  <c r="AQ623" i="2"/>
  <c r="AQ52" i="2"/>
  <c r="AQ584" i="2"/>
  <c r="AQ728" i="2"/>
  <c r="AQ53" i="2"/>
  <c r="AQ430" i="2"/>
  <c r="AQ488" i="2"/>
  <c r="AQ251" i="2"/>
  <c r="AQ481" i="2"/>
  <c r="AQ535" i="2"/>
  <c r="AQ143" i="2"/>
  <c r="AQ484" i="2"/>
  <c r="AQ388" i="2"/>
  <c r="AQ198" i="2"/>
  <c r="AQ734" i="2"/>
  <c r="AQ54" i="2"/>
  <c r="AQ3" i="2"/>
  <c r="AQ410" i="2"/>
  <c r="AQ174" i="2"/>
  <c r="AQ238" i="2"/>
  <c r="AQ138" i="2"/>
  <c r="AQ422" i="2"/>
  <c r="AQ462" i="2"/>
  <c r="AQ280" i="2"/>
  <c r="AQ540" i="2"/>
  <c r="AQ425" i="2"/>
  <c r="AQ196" i="2"/>
  <c r="AQ524" i="2"/>
  <c r="AQ127" i="2"/>
  <c r="AQ114" i="2"/>
  <c r="AQ578" i="2"/>
  <c r="AQ581" i="2"/>
  <c r="AQ70" i="2"/>
  <c r="AQ175" i="2"/>
  <c r="AQ434" i="2"/>
  <c r="AQ182" i="2"/>
  <c r="AQ494" i="2"/>
  <c r="AQ684" i="2"/>
  <c r="AQ157" i="2"/>
  <c r="AQ242" i="2"/>
  <c r="AQ407" i="2"/>
  <c r="AQ347" i="2"/>
  <c r="AQ149" i="2"/>
  <c r="AQ636" i="2"/>
  <c r="AQ224" i="2"/>
  <c r="AQ218" i="2"/>
  <c r="AQ82" i="2"/>
  <c r="AQ313" i="2"/>
  <c r="AQ137" i="2"/>
  <c r="AQ323" i="2"/>
  <c r="AQ115" i="2"/>
  <c r="AQ457" i="2"/>
  <c r="AQ219" i="2"/>
  <c r="AQ613" i="2"/>
  <c r="AQ625" i="2"/>
  <c r="AQ176" i="2"/>
  <c r="AQ394" i="2"/>
  <c r="AQ330" i="2"/>
  <c r="AQ78" i="2"/>
  <c r="AQ246" i="2"/>
  <c r="AQ63" i="2"/>
  <c r="AQ616" i="2"/>
  <c r="AQ314" i="2"/>
  <c r="AQ125" i="2"/>
  <c r="AQ66" i="2"/>
  <c r="AQ37" i="2"/>
  <c r="AQ569" i="2"/>
  <c r="AQ513" i="2"/>
  <c r="AQ80" i="2"/>
  <c r="AQ239" i="2"/>
  <c r="AQ165" i="2"/>
  <c r="AQ370" i="2"/>
  <c r="AQ355" i="2"/>
  <c r="AQ503" i="2"/>
  <c r="AQ697" i="2"/>
  <c r="AQ12" i="2"/>
  <c r="AQ273" i="2"/>
  <c r="AQ108" i="2"/>
  <c r="AQ635" i="2"/>
  <c r="AQ253" i="2"/>
  <c r="AQ729" i="2"/>
  <c r="AQ547" i="2"/>
  <c r="AQ326" i="2"/>
  <c r="AQ349" i="2"/>
  <c r="AQ346" i="2"/>
  <c r="AQ168" i="2"/>
  <c r="AQ50" i="2"/>
  <c r="AQ170" i="2"/>
  <c r="AQ42" i="2"/>
  <c r="AQ4" i="2"/>
  <c r="AQ227" i="2"/>
  <c r="AQ100" i="2"/>
  <c r="AQ172" i="2"/>
  <c r="AQ214" i="2"/>
  <c r="AQ209" i="2"/>
  <c r="AQ40" i="2"/>
  <c r="AQ545" i="2"/>
  <c r="AQ490" i="2"/>
  <c r="AQ690" i="2"/>
  <c r="AQ2" i="2"/>
  <c r="AQ659" i="2"/>
  <c r="AQ551" i="2"/>
  <c r="AQ77" i="2"/>
  <c r="AQ423" i="2"/>
  <c r="AQ639" i="2"/>
  <c r="AQ534" i="2"/>
  <c r="AQ111" i="2"/>
  <c r="AQ685" i="2"/>
  <c r="AQ121" i="2"/>
  <c r="AQ191" i="2"/>
  <c r="AQ109" i="2"/>
  <c r="AQ9" i="2"/>
  <c r="AQ67" i="2"/>
  <c r="AQ575" i="2"/>
  <c r="AQ220" i="2"/>
  <c r="AQ307" i="2"/>
  <c r="AQ35" i="2"/>
  <c r="AQ45" i="2"/>
  <c r="AQ169" i="2"/>
  <c r="AQ564" i="2"/>
  <c r="AQ141" i="2"/>
  <c r="AQ606" i="2"/>
  <c r="AQ113" i="2"/>
  <c r="AQ269" i="2"/>
  <c r="AQ72" i="2"/>
  <c r="AQ30" i="2"/>
  <c r="AQ171" i="2"/>
  <c r="AQ518" i="2"/>
  <c r="AQ276" i="2"/>
  <c r="AQ472" i="2"/>
  <c r="AQ399" i="2"/>
  <c r="AQ435" i="2"/>
  <c r="AQ531" i="2"/>
  <c r="AQ158" i="2"/>
  <c r="AQ554" i="2"/>
  <c r="AQ23" i="2"/>
  <c r="AQ350" i="2"/>
  <c r="AQ675" i="2"/>
  <c r="AQ611" i="2"/>
  <c r="AQ184" i="2"/>
  <c r="AQ715" i="2"/>
  <c r="AQ274" i="2"/>
  <c r="AQ13" i="2"/>
  <c r="AQ644" i="2"/>
  <c r="AQ626" i="2"/>
  <c r="AQ51" i="2"/>
  <c r="AQ319" i="2"/>
  <c r="AQ375" i="2"/>
  <c r="AQ29" i="2"/>
  <c r="AQ493" i="2"/>
  <c r="AQ456" i="2"/>
  <c r="AQ177" i="2"/>
  <c r="AQ440" i="2"/>
  <c r="AQ135" i="2"/>
  <c r="AQ27" i="2"/>
  <c r="AQ415" i="2"/>
  <c r="AQ213" i="2"/>
  <c r="AQ188" i="2"/>
  <c r="AQ459" i="2"/>
  <c r="AQ397" i="2"/>
  <c r="AQ194" i="2"/>
  <c r="AQ201" i="2"/>
  <c r="AQ15" i="2"/>
  <c r="AQ252" i="2"/>
  <c r="AQ244" i="2"/>
  <c r="AQ608" i="2"/>
  <c r="AQ706" i="2"/>
  <c r="AQ502" i="2"/>
  <c r="AQ522" i="2"/>
  <c r="AQ260" i="2"/>
  <c r="AQ205" i="2"/>
  <c r="AQ631" i="2"/>
  <c r="AQ617" i="2"/>
  <c r="AQ20" i="2"/>
  <c r="AQ336" i="2"/>
  <c r="AQ129" i="2"/>
  <c r="AQ516" i="2"/>
  <c r="AQ18" i="2"/>
  <c r="AQ592" i="2"/>
  <c r="AQ208" i="2"/>
  <c r="AQ316" i="2"/>
  <c r="AQ640" i="2"/>
  <c r="AQ390" i="2"/>
  <c r="AQ81" i="2"/>
  <c r="AQ6" i="2"/>
  <c r="AQ228" i="2"/>
  <c r="AQ433" i="2"/>
  <c r="AQ733" i="2"/>
  <c r="AQ699" i="2"/>
  <c r="AQ485" i="2"/>
  <c r="AQ618" i="2"/>
  <c r="AQ73" i="2"/>
  <c r="AQ325" i="2"/>
  <c r="AQ445" i="2"/>
  <c r="AQ610" i="2"/>
  <c r="AQ147" i="2"/>
  <c r="AQ590" i="2"/>
  <c r="AQ136" i="2"/>
  <c r="AQ374" i="2"/>
  <c r="AQ662" i="2"/>
  <c r="AQ119" i="2"/>
  <c r="AQ641" i="2"/>
  <c r="AQ139" i="2"/>
  <c r="AQ328" i="2"/>
  <c r="AQ686" i="2"/>
  <c r="AQ571" i="2"/>
  <c r="AQ487" i="2"/>
  <c r="AQ153" i="2"/>
  <c r="AQ5" i="2"/>
  <c r="AQ416" i="2"/>
  <c r="AQ453" i="2"/>
  <c r="AQ16" i="2"/>
  <c r="AQ134" i="2"/>
  <c r="AQ726" i="2"/>
  <c r="AQ654" i="2"/>
  <c r="AQ245" i="2"/>
  <c r="AQ166" i="2"/>
  <c r="AQ322" i="2"/>
  <c r="AQ298" i="2"/>
  <c r="AQ85" i="2"/>
  <c r="AQ722" i="2"/>
  <c r="AQ630" i="2"/>
  <c r="AQ446" i="2"/>
  <c r="AQ704" i="2"/>
  <c r="AQ187" i="2"/>
  <c r="AQ520" i="2"/>
  <c r="AQ131" i="2"/>
  <c r="AQ352" i="2"/>
  <c r="AQ232" i="2"/>
  <c r="AQ486" i="2"/>
  <c r="AQ173" i="2"/>
  <c r="AQ436" i="2"/>
  <c r="AQ303" i="2"/>
  <c r="AQ295" i="2"/>
  <c r="AQ36" i="2"/>
  <c r="AQ22" i="2"/>
  <c r="AQ96" i="2"/>
  <c r="AQ26" i="2"/>
  <c r="AQ651" i="2"/>
  <c r="AQ353" i="2"/>
  <c r="AQ31" i="2"/>
  <c r="AQ366" i="2"/>
  <c r="AQ508" i="2"/>
  <c r="AQ556" i="2"/>
  <c r="AQ309" i="2"/>
  <c r="AQ676" i="2"/>
  <c r="AQ408" i="2"/>
  <c r="AQ582" i="2"/>
  <c r="AQ567" i="2"/>
  <c r="AQ112" i="2"/>
  <c r="AQ572" i="2"/>
  <c r="AQ61" i="2"/>
  <c r="AQ529" i="2"/>
  <c r="AQ588" i="2"/>
  <c r="AQ718" i="2"/>
  <c r="AQ364" i="2"/>
  <c r="AQ333" i="2"/>
  <c r="AQ283" i="2"/>
  <c r="AQ632" i="2"/>
  <c r="AQ593" i="2"/>
  <c r="AQ725" i="2"/>
  <c r="AQ163" i="2"/>
  <c r="AQ475" i="2"/>
  <c r="AQ454" i="2"/>
  <c r="AQ294" i="2"/>
  <c r="AQ83" i="2"/>
  <c r="AQ92" i="2"/>
  <c r="AQ262" i="2"/>
  <c r="AQ268" i="2"/>
  <c r="AQ409" i="2"/>
  <c r="AQ105" i="2"/>
  <c r="AQ543" i="2"/>
  <c r="AQ595" i="2"/>
  <c r="AQ185" i="2"/>
  <c r="AQ195" i="2"/>
  <c r="AQ299" i="2"/>
  <c r="AQ94" i="2"/>
  <c r="AQ703" i="2"/>
  <c r="AQ180" i="2"/>
  <c r="AQ499" i="2"/>
  <c r="AQ538" i="2"/>
  <c r="AQ429" i="2"/>
  <c r="AQ580" i="2"/>
  <c r="AQ583" i="2"/>
  <c r="AQ479" i="2"/>
  <c r="AQ102" i="2"/>
  <c r="AQ492" i="2"/>
  <c r="AQ377" i="2"/>
  <c r="AQ447" i="2"/>
  <c r="AQ438" i="2"/>
  <c r="AQ714" i="2"/>
  <c r="AQ720" i="2"/>
  <c r="AQ698" i="2"/>
  <c r="AQ495" i="2"/>
  <c r="AQ414" i="2"/>
  <c r="AQ203" i="2"/>
  <c r="AQ558" i="2"/>
  <c r="AQ132" i="2"/>
  <c r="AQ585" i="2"/>
  <c r="AQ735" i="2"/>
  <c r="AQ599" i="2"/>
  <c r="AQ603" i="2"/>
  <c r="AQ621" i="2"/>
  <c r="AQ331" i="2"/>
  <c r="AQ418" i="2"/>
  <c r="AQ523" i="2"/>
  <c r="AQ466" i="2"/>
  <c r="AQ537" i="2"/>
  <c r="AQ95" i="2"/>
  <c r="AQ653" i="2"/>
  <c r="AQ49" i="2"/>
  <c r="AQ465" i="2"/>
  <c r="AQ398" i="2"/>
  <c r="AQ178" i="2"/>
  <c r="AQ574" i="2"/>
  <c r="AQ426" i="2"/>
  <c r="AQ324" i="2"/>
  <c r="AQ89" i="2"/>
  <c r="AQ451" i="2"/>
  <c r="AQ124" i="2"/>
  <c r="AQ340" i="2"/>
  <c r="AQ155" i="2"/>
  <c r="AQ281" i="2"/>
  <c r="AQ217" i="2"/>
  <c r="AQ148" i="2"/>
  <c r="AQ483" i="2"/>
  <c r="AQ655" i="2"/>
  <c r="AQ663" i="2"/>
  <c r="AQ43" i="2"/>
  <c r="AQ393" i="2"/>
  <c r="AQ229" i="2"/>
  <c r="AQ723" i="2"/>
  <c r="AQ62" i="2"/>
  <c r="AQ58" i="2"/>
  <c r="AQ270" i="2"/>
  <c r="AQ99" i="2"/>
  <c r="AQ126" i="2"/>
  <c r="AQ197" i="2"/>
  <c r="AQ87" i="2"/>
  <c r="AQ292" i="2"/>
  <c r="AQ47" i="2"/>
  <c r="AQ647" i="2"/>
  <c r="AQ308" i="2"/>
  <c r="AQ634" i="2"/>
  <c r="AQ614" i="2"/>
  <c r="AQ464" i="2"/>
  <c r="AQ372" i="2"/>
  <c r="AQ573" i="2"/>
  <c r="AQ526" i="2"/>
  <c r="AQ225" i="2"/>
  <c r="AQ683" i="2"/>
  <c r="AQ116" i="2"/>
  <c r="AQ587" i="2"/>
  <c r="AQ657" i="2"/>
  <c r="AQ282" i="2"/>
  <c r="AQ589" i="2"/>
  <c r="AQ310" i="2"/>
  <c r="AQ401" i="2"/>
  <c r="AQ222" i="2"/>
  <c r="AQ712" i="2"/>
  <c r="AQ389" i="2"/>
  <c r="AQ192" i="2"/>
  <c r="AQ652" i="2"/>
  <c r="AQ64" i="2"/>
  <c r="AQ387" i="2"/>
  <c r="AQ700" i="2"/>
  <c r="AQ402" i="2"/>
  <c r="AQ267" i="2"/>
  <c r="AQ236" i="2"/>
  <c r="AQ609" i="2"/>
  <c r="AQ122" i="2"/>
  <c r="AQ243" i="2"/>
  <c r="AQ721" i="2"/>
  <c r="AQ207" i="2"/>
  <c r="AQ234" i="2"/>
  <c r="AQ277" i="2"/>
  <c r="AQ563" i="2"/>
  <c r="AQ661" i="2"/>
  <c r="AQ120" i="2"/>
  <c r="AQ133" i="2"/>
  <c r="AQ106" i="2"/>
  <c r="AQ512" i="2"/>
  <c r="AQ38" i="2"/>
  <c r="AQ738" i="2"/>
  <c r="AQ692" i="2"/>
  <c r="AQ553" i="2"/>
  <c r="AQ255" i="2"/>
  <c r="AQ711" i="2"/>
  <c r="AQ643" i="2"/>
  <c r="AQ629" i="2"/>
  <c r="AQ259" i="2"/>
  <c r="AQ181" i="2"/>
  <c r="AQ737" i="2"/>
  <c r="AQ305" i="2"/>
  <c r="AQ86" i="2"/>
  <c r="AQ664" i="2"/>
  <c r="AQ539" i="2"/>
  <c r="AQ506" i="2"/>
  <c r="AQ473" i="2"/>
  <c r="AQ400" i="2"/>
  <c r="AQ489" i="2"/>
  <c r="AQ477" i="2"/>
  <c r="AQ730" i="2"/>
  <c r="AQ709" i="2"/>
  <c r="AQ123" i="2"/>
  <c r="AQ511" i="2"/>
  <c r="AQ638" i="2"/>
  <c r="AQ687" i="2"/>
  <c r="AQ602" i="2"/>
  <c r="AQ468" i="2"/>
  <c r="AQ257" i="2"/>
  <c r="AQ680" i="2"/>
  <c r="AQ327" i="2"/>
  <c r="AQ287" i="2"/>
  <c r="AQ461" i="2"/>
  <c r="AQ351" i="2"/>
  <c r="AQ250" i="2"/>
  <c r="AQ88" i="2"/>
  <c r="AQ527" i="2"/>
  <c r="AQ261" i="2"/>
  <c r="AQ646" i="2"/>
  <c r="AQ386" i="2"/>
  <c r="AQ612" i="2"/>
  <c r="AQ594" i="2"/>
  <c r="AQ164" i="2"/>
  <c r="AQ211" i="2"/>
  <c r="AQ507" i="2"/>
  <c r="AQ413" i="2"/>
  <c r="AQ321" i="2"/>
  <c r="AQ337" i="2"/>
  <c r="AQ286" i="2"/>
  <c r="AQ384" i="2"/>
  <c r="AQ320" i="2"/>
  <c r="AQ514" i="2"/>
  <c r="AQ622" i="2"/>
  <c r="AQ724" i="2"/>
  <c r="AQ596" i="2"/>
  <c r="AQ501" i="2"/>
  <c r="AQ695" i="2"/>
  <c r="AQ521" i="2"/>
  <c r="AQ285" i="2"/>
  <c r="AQ615" i="2"/>
  <c r="AQ546" i="2"/>
  <c r="AQ673" i="2"/>
  <c r="AQ701" i="2"/>
  <c r="AQ249" i="2"/>
  <c r="AQ368" i="2"/>
  <c r="AQ658" i="2"/>
  <c r="AQ284" i="2"/>
  <c r="AQ679" i="2"/>
  <c r="AQ710" i="2"/>
  <c r="AQ688" i="2"/>
  <c r="AQ604" i="2"/>
  <c r="AQ689" i="2"/>
  <c r="AQ482" i="2"/>
  <c r="AQ736" i="2"/>
  <c r="AQ463" i="2"/>
  <c r="AQ708" i="2"/>
  <c r="AQ560" i="2"/>
  <c r="AQ660" i="2"/>
  <c r="AQ691" i="2"/>
  <c r="AQ694" i="2"/>
  <c r="AQ696" i="2"/>
  <c r="AQ678" i="2"/>
  <c r="AQ716" i="2"/>
  <c r="AQ681" i="2"/>
  <c r="AQ713" i="2"/>
  <c r="AQ727" i="2"/>
  <c r="AQ628" i="2"/>
  <c r="AQ605" i="2"/>
  <c r="AQ717" i="2"/>
  <c r="AQ719" i="2"/>
  <c r="AK648" i="2"/>
  <c r="AR648" i="2" s="1"/>
  <c r="AK559" i="2"/>
  <c r="AR559" i="2" s="1"/>
  <c r="AK548" i="2"/>
  <c r="AK107" i="2"/>
  <c r="AK293" i="2"/>
  <c r="AK335" i="2"/>
  <c r="AK441" i="2"/>
  <c r="AR441" i="2" s="1"/>
  <c r="AK365" i="2"/>
  <c r="AR365" i="2" s="1"/>
  <c r="AK509" i="2"/>
  <c r="AR509" i="2" s="1"/>
  <c r="AK607" i="2"/>
  <c r="AR607" i="2" s="1"/>
  <c r="AK382" i="2"/>
  <c r="AR382" i="2" s="1"/>
  <c r="AK258" i="2"/>
  <c r="AK160" i="2"/>
  <c r="AK665" i="2"/>
  <c r="AR665" i="2" s="1"/>
  <c r="AK128" i="2"/>
  <c r="AK498" i="2"/>
  <c r="AR498" i="2" s="1"/>
  <c r="AK576" i="2"/>
  <c r="AR576" i="2" s="1"/>
  <c r="AK59" i="2"/>
  <c r="AR59" i="2" s="1"/>
  <c r="AK381" i="2"/>
  <c r="AR381" i="2" s="1"/>
  <c r="AK645" i="2"/>
  <c r="AR645" i="2" s="1"/>
  <c r="AK439" i="2"/>
  <c r="AR439" i="2" s="1"/>
  <c r="AK405" i="2"/>
  <c r="AR405" i="2" s="1"/>
  <c r="AK541" i="2"/>
  <c r="AR541" i="2" s="1"/>
  <c r="AK275" i="2"/>
  <c r="AR275" i="2" s="1"/>
  <c r="AK291" i="2"/>
  <c r="AR291" i="2" s="1"/>
  <c r="AK431" i="2"/>
  <c r="AK75" i="2"/>
  <c r="AR75" i="2" s="1"/>
  <c r="AK624" i="2"/>
  <c r="AR624" i="2" s="1"/>
  <c r="AK151" i="2"/>
  <c r="AR151" i="2" s="1"/>
  <c r="AK600" i="2"/>
  <c r="AR600" i="2" s="1"/>
  <c r="AK672" i="2"/>
  <c r="AR672" i="2" s="1"/>
  <c r="AK357" i="2"/>
  <c r="AR357" i="2" s="1"/>
  <c r="AK361" i="2"/>
  <c r="AR361" i="2" s="1"/>
  <c r="AK707" i="2"/>
  <c r="AR707" i="2" s="1"/>
  <c r="AK97" i="2"/>
  <c r="AR97" i="2" s="1"/>
  <c r="AK11" i="2"/>
  <c r="AK378" i="2"/>
  <c r="AK233" i="2"/>
  <c r="AR233" i="2" s="1"/>
  <c r="AK156" i="2"/>
  <c r="AR156" i="2" s="1"/>
  <c r="AK48" i="2"/>
  <c r="AR48" i="2" s="1"/>
  <c r="AK671" i="2"/>
  <c r="AR671" i="2" s="1"/>
  <c r="AK278" i="2"/>
  <c r="AK549" i="2"/>
  <c r="AR549" i="2" s="1"/>
  <c r="AK391" i="2"/>
  <c r="AR391" i="2" s="1"/>
  <c r="AK476" i="2"/>
  <c r="AR476" i="2" s="1"/>
  <c r="AK186" i="2"/>
  <c r="AR186" i="2" s="1"/>
  <c r="AK237" i="2"/>
  <c r="AR237" i="2" s="1"/>
  <c r="AK566" i="2"/>
  <c r="AR566" i="2" s="1"/>
  <c r="AK254" i="2"/>
  <c r="AK403" i="2"/>
  <c r="AR403" i="2" s="1"/>
  <c r="AK517" i="2"/>
  <c r="AR517" i="2" s="1"/>
  <c r="AK342" i="2"/>
  <c r="AK469" i="2"/>
  <c r="AR469" i="2" s="1"/>
  <c r="AK470" i="2"/>
  <c r="AR470" i="2" s="1"/>
  <c r="AK230" i="2"/>
  <c r="AK338" i="2"/>
  <c r="AR338" i="2" s="1"/>
  <c r="AK161" i="2"/>
  <c r="AR161" i="2" s="1"/>
  <c r="AK510" i="2"/>
  <c r="AK215" i="2"/>
  <c r="AR215" i="2" s="1"/>
  <c r="AK359" i="2"/>
  <c r="AK290" i="2"/>
  <c r="AR290" i="2" s="1"/>
  <c r="AK496" i="2"/>
  <c r="AR496" i="2" s="1"/>
  <c r="AK179" i="2"/>
  <c r="AR179" i="2" s="1"/>
  <c r="AK348" i="2"/>
  <c r="AR348" i="2" s="1"/>
  <c r="AK265" i="2"/>
  <c r="AR265" i="2" s="1"/>
  <c r="AK420" i="2"/>
  <c r="AR420" i="2" s="1"/>
  <c r="AK343" i="2"/>
  <c r="AK341" i="2"/>
  <c r="AK162" i="2"/>
  <c r="AR162" i="2" s="1"/>
  <c r="AK515" i="2"/>
  <c r="AR515" i="2" s="1"/>
  <c r="AK544" i="2"/>
  <c r="AR544" i="2" s="1"/>
  <c r="AK367" i="2"/>
  <c r="AR367" i="2" s="1"/>
  <c r="AK395" i="2"/>
  <c r="AR395" i="2" s="1"/>
  <c r="AK363" i="2"/>
  <c r="AR363" i="2" s="1"/>
  <c r="AK199" i="2"/>
  <c r="AR199" i="2" s="1"/>
  <c r="AK256" i="2"/>
  <c r="AR256" i="2" s="1"/>
  <c r="AK117" i="2"/>
  <c r="AR117" i="2" s="1"/>
  <c r="AK200" i="2"/>
  <c r="AK55" i="2"/>
  <c r="AR55" i="2" s="1"/>
  <c r="AK344" i="2"/>
  <c r="AK478" i="2"/>
  <c r="AR478" i="2" s="1"/>
  <c r="AK183" i="2"/>
  <c r="AR183" i="2" s="1"/>
  <c r="AK528" i="2"/>
  <c r="AR528" i="2" s="1"/>
  <c r="AK142" i="2"/>
  <c r="AK345" i="2"/>
  <c r="AR345" i="2" s="1"/>
  <c r="AK530" i="2"/>
  <c r="AR530" i="2" s="1"/>
  <c r="AK90" i="2"/>
  <c r="AK432" i="2"/>
  <c r="AR432" i="2" s="1"/>
  <c r="AK248" i="2"/>
  <c r="AR248" i="2" s="1"/>
  <c r="AK411" i="2"/>
  <c r="AK216" i="2"/>
  <c r="AK56" i="2"/>
  <c r="AK380" i="2"/>
  <c r="AK318" i="2"/>
  <c r="AR318" i="2" s="1"/>
  <c r="AK118" i="2"/>
  <c r="AR118" i="2" s="1"/>
  <c r="AK642" i="2"/>
  <c r="AR642" i="2" s="1"/>
  <c r="AK110" i="2"/>
  <c r="AK10" i="2"/>
  <c r="AR10" i="2" s="1"/>
  <c r="AK301" i="2"/>
  <c r="AR301" i="2" s="1"/>
  <c r="AK98" i="2"/>
  <c r="AK297" i="2"/>
  <c r="AR297" i="2" s="1"/>
  <c r="AK279" i="2"/>
  <c r="AK396" i="2"/>
  <c r="AR396" i="2" s="1"/>
  <c r="AK666" i="2"/>
  <c r="AR666" i="2" s="1"/>
  <c r="AK419" i="2"/>
  <c r="AR419" i="2" s="1"/>
  <c r="AK32" i="2"/>
  <c r="AR32" i="2" s="1"/>
  <c r="AK34" i="2"/>
  <c r="AK144" i="2"/>
  <c r="AR144" i="2" s="1"/>
  <c r="AK532" i="2"/>
  <c r="AR532" i="2" s="1"/>
  <c r="AK480" i="2"/>
  <c r="AR480" i="2" s="1"/>
  <c r="AK682" i="2"/>
  <c r="AR682" i="2" s="1"/>
  <c r="AK404" i="2"/>
  <c r="AR404" i="2" s="1"/>
  <c r="AK60" i="2"/>
  <c r="AK272" i="2"/>
  <c r="AR272" i="2" s="1"/>
  <c r="AK14" i="2"/>
  <c r="AR14" i="2" s="1"/>
  <c r="AK360" i="2"/>
  <c r="AR360" i="2" s="1"/>
  <c r="AK71" i="2"/>
  <c r="AK79" i="2"/>
  <c r="AR79" i="2" s="1"/>
  <c r="AK356" i="2"/>
  <c r="AR356" i="2" s="1"/>
  <c r="AK732" i="2"/>
  <c r="AR732" i="2" s="1"/>
  <c r="AK467" i="2"/>
  <c r="AR467" i="2" s="1"/>
  <c r="AK235" i="2"/>
  <c r="AR235" i="2" s="1"/>
  <c r="AK627" i="2"/>
  <c r="AR627" i="2" s="1"/>
  <c r="AK223" i="2"/>
  <c r="AR223" i="2" s="1"/>
  <c r="AK329" i="2"/>
  <c r="AR329" i="2" s="1"/>
  <c r="AK417" i="2"/>
  <c r="AR417" i="2" s="1"/>
  <c r="AK376" i="2"/>
  <c r="AK263" i="2"/>
  <c r="AK455" i="2"/>
  <c r="AK193" i="2"/>
  <c r="AK145" i="2"/>
  <c r="AK25" i="2"/>
  <c r="AK159" i="2"/>
  <c r="AR159" i="2" s="1"/>
  <c r="AK379" i="2"/>
  <c r="AK289" i="2"/>
  <c r="AK315" i="2"/>
  <c r="AR315" i="2" s="1"/>
  <c r="AK677" i="2"/>
  <c r="AR677" i="2" s="1"/>
  <c r="AK650" i="2"/>
  <c r="AR650" i="2" s="1"/>
  <c r="AK288" i="2"/>
  <c r="AR288" i="2" s="1"/>
  <c r="AK266" i="2"/>
  <c r="AK383" i="2"/>
  <c r="AR383" i="2" s="1"/>
  <c r="AK206" i="2"/>
  <c r="AR206" i="2" s="1"/>
  <c r="AK702" i="2"/>
  <c r="AR702" i="2" s="1"/>
  <c r="AK296" i="2"/>
  <c r="AR296" i="2" s="1"/>
  <c r="AK557" i="2"/>
  <c r="AR557" i="2" s="1"/>
  <c r="AK21" i="2"/>
  <c r="AK442" i="2"/>
  <c r="AR442" i="2" s="1"/>
  <c r="AK17" i="2"/>
  <c r="AK428" i="2"/>
  <c r="AK667" i="2"/>
  <c r="AR667" i="2" s="1"/>
  <c r="AK552" i="2"/>
  <c r="AR552" i="2" s="1"/>
  <c r="AK264" i="2"/>
  <c r="AR264" i="2" s="1"/>
  <c r="AK212" i="2"/>
  <c r="AR212" i="2" s="1"/>
  <c r="AK240" i="2"/>
  <c r="AR240" i="2" s="1"/>
  <c r="AK189" i="2"/>
  <c r="AK731" i="2"/>
  <c r="AR731" i="2" s="1"/>
  <c r="AK33" i="2"/>
  <c r="AK241" i="2"/>
  <c r="AR241" i="2" s="1"/>
  <c r="AK154" i="2"/>
  <c r="AR154" i="2" s="1"/>
  <c r="AK460" i="2"/>
  <c r="AR460" i="2" s="1"/>
  <c r="AK497" i="2"/>
  <c r="AR497" i="2" s="1"/>
  <c r="AK452" i="2"/>
  <c r="AR452" i="2" s="1"/>
  <c r="AK533" i="2"/>
  <c r="AR533" i="2" s="1"/>
  <c r="AK449" i="2"/>
  <c r="AK311" i="2"/>
  <c r="AR311" i="2" s="1"/>
  <c r="AK500" i="2"/>
  <c r="AR500" i="2" s="1"/>
  <c r="AK332" i="2"/>
  <c r="AK226" i="2"/>
  <c r="AK619" i="2"/>
  <c r="AR619" i="2" s="1"/>
  <c r="AK204" i="2"/>
  <c r="AK579" i="2"/>
  <c r="AR579" i="2" s="1"/>
  <c r="AK577" i="2"/>
  <c r="AR577" i="2" s="1"/>
  <c r="AK570" i="2"/>
  <c r="AR570" i="2" s="1"/>
  <c r="AK302" i="2"/>
  <c r="AR302" i="2" s="1"/>
  <c r="AK550" i="2"/>
  <c r="AR550" i="2" s="1"/>
  <c r="AK542" i="2"/>
  <c r="AR542" i="2" s="1"/>
  <c r="AK669" i="2"/>
  <c r="AR669" i="2" s="1"/>
  <c r="AK598" i="2"/>
  <c r="AR598" i="2" s="1"/>
  <c r="AK412" i="2"/>
  <c r="AR412" i="2" s="1"/>
  <c r="AK103" i="2"/>
  <c r="AK471" i="2"/>
  <c r="AK221" i="2"/>
  <c r="AK28" i="2"/>
  <c r="AK474" i="2"/>
  <c r="AK674" i="2"/>
  <c r="AR674" i="2" s="1"/>
  <c r="AK693" i="2"/>
  <c r="AR693" i="2" s="1"/>
  <c r="AK247" i="2"/>
  <c r="AK84" i="2"/>
  <c r="AK190" i="2"/>
  <c r="AK101" i="2"/>
  <c r="AR101" i="2" s="1"/>
  <c r="AK670" i="2"/>
  <c r="AR670" i="2" s="1"/>
  <c r="AK312" i="2"/>
  <c r="AR312" i="2" s="1"/>
  <c r="AK637" i="2"/>
  <c r="AR637" i="2" s="1"/>
  <c r="AK76" i="2"/>
  <c r="AK7" i="2"/>
  <c r="AK601" i="2"/>
  <c r="AR601" i="2" s="1"/>
  <c r="AK202" i="2"/>
  <c r="AR202" i="2" s="1"/>
  <c r="AK620" i="2"/>
  <c r="AR620" i="2" s="1"/>
  <c r="AK491" i="2"/>
  <c r="AR491" i="2" s="1"/>
  <c r="AK444" i="2"/>
  <c r="AR444" i="2" s="1"/>
  <c r="AK561" i="2"/>
  <c r="AK597" i="2"/>
  <c r="AR597" i="2" s="1"/>
  <c r="AK362" i="2"/>
  <c r="AK649" i="2"/>
  <c r="AR649" i="2" s="1"/>
  <c r="AK358" i="2"/>
  <c r="AR358" i="2" s="1"/>
  <c r="AK65" i="2"/>
  <c r="AK57" i="2"/>
  <c r="AR57" i="2" s="1"/>
  <c r="AK385" i="2"/>
  <c r="AR385" i="2" s="1"/>
  <c r="AK317" i="2"/>
  <c r="AK306" i="2"/>
  <c r="AK586" i="2"/>
  <c r="AR586" i="2" s="1"/>
  <c r="AK437" i="2"/>
  <c r="AR437" i="2" s="1"/>
  <c r="AK104" i="2"/>
  <c r="AR104" i="2" s="1"/>
  <c r="AK519" i="2"/>
  <c r="AR519" i="2" s="1"/>
  <c r="AK152" i="2"/>
  <c r="AK443" i="2"/>
  <c r="AR443" i="2" s="1"/>
  <c r="AK69" i="2"/>
  <c r="AK68" i="2"/>
  <c r="AK504" i="2"/>
  <c r="AR504" i="2" s="1"/>
  <c r="AK271" i="2"/>
  <c r="AR271" i="2" s="1"/>
  <c r="AK74" i="2"/>
  <c r="AK146" i="2"/>
  <c r="AK565" i="2"/>
  <c r="AR565" i="2" s="1"/>
  <c r="AK8" i="2"/>
  <c r="AK633" i="2"/>
  <c r="AR633" i="2" s="1"/>
  <c r="AK300" i="2"/>
  <c r="AK140" i="2"/>
  <c r="AR140" i="2" s="1"/>
  <c r="AK39" i="2"/>
  <c r="AK231" i="2"/>
  <c r="AR231" i="2" s="1"/>
  <c r="AK505" i="2"/>
  <c r="AR505" i="2" s="1"/>
  <c r="AK450" i="2"/>
  <c r="AR450" i="2" s="1"/>
  <c r="AK304" i="2"/>
  <c r="AR304" i="2" s="1"/>
  <c r="AK536" i="2"/>
  <c r="AR536" i="2" s="1"/>
  <c r="AK167" i="2"/>
  <c r="AK668" i="2"/>
  <c r="AR668" i="2" s="1"/>
  <c r="AK46" i="2"/>
  <c r="AK354" i="2"/>
  <c r="AR354" i="2" s="1"/>
  <c r="AK150" i="2"/>
  <c r="AK373" i="2"/>
  <c r="AK41" i="2"/>
  <c r="AK91" i="2"/>
  <c r="AK421" i="2"/>
  <c r="AR421" i="2" s="1"/>
  <c r="AK93" i="2"/>
  <c r="AK562" i="2"/>
  <c r="AR562" i="2" s="1"/>
  <c r="AK130" i="2"/>
  <c r="AK427" i="2"/>
  <c r="AR427" i="2" s="1"/>
  <c r="AK424" i="2"/>
  <c r="AR424" i="2" s="1"/>
  <c r="AK555" i="2"/>
  <c r="AR555" i="2" s="1"/>
  <c r="AK44" i="2"/>
  <c r="AK392" i="2"/>
  <c r="AR392" i="2" s="1"/>
  <c r="AK458" i="2"/>
  <c r="AK591" i="2"/>
  <c r="AR591" i="2" s="1"/>
  <c r="AK656" i="2"/>
  <c r="AR656" i="2" s="1"/>
  <c r="AK371" i="2"/>
  <c r="AK448" i="2"/>
  <c r="AR448" i="2" s="1"/>
  <c r="AK334" i="2"/>
  <c r="AR334" i="2" s="1"/>
  <c r="AK705" i="2"/>
  <c r="AR705" i="2" s="1"/>
  <c r="AK406" i="2"/>
  <c r="AR406" i="2" s="1"/>
  <c r="AK210" i="2"/>
  <c r="AR210" i="2" s="1"/>
  <c r="AK24" i="2"/>
  <c r="AK568" i="2"/>
  <c r="AR568" i="2" s="1"/>
  <c r="AK525" i="2"/>
  <c r="AK369" i="2"/>
  <c r="AK19" i="2"/>
  <c r="AK339" i="2"/>
  <c r="AR339" i="2" s="1"/>
  <c r="AK623" i="2"/>
  <c r="AR623" i="2" s="1"/>
  <c r="AK52" i="2"/>
  <c r="AK584" i="2"/>
  <c r="AR584" i="2" s="1"/>
  <c r="AK728" i="2"/>
  <c r="AR728" i="2" s="1"/>
  <c r="AK53" i="2"/>
  <c r="AK430" i="2"/>
  <c r="AR430" i="2" s="1"/>
  <c r="AK488" i="2"/>
  <c r="AK251" i="2"/>
  <c r="AK481" i="2"/>
  <c r="AR481" i="2" s="1"/>
  <c r="AK535" i="2"/>
  <c r="AR535" i="2" s="1"/>
  <c r="AK143" i="2"/>
  <c r="AR143" i="2" s="1"/>
  <c r="AK484" i="2"/>
  <c r="AK388" i="2"/>
  <c r="AK198" i="2"/>
  <c r="AK734" i="2"/>
  <c r="AR734" i="2" s="1"/>
  <c r="AK54" i="2"/>
  <c r="AK3" i="2"/>
  <c r="AK410" i="2"/>
  <c r="AR410" i="2" s="1"/>
  <c r="AK174" i="2"/>
  <c r="AK238" i="2"/>
  <c r="AK138" i="2"/>
  <c r="AR138" i="2" s="1"/>
  <c r="AK422" i="2"/>
  <c r="AR422" i="2" s="1"/>
  <c r="AK462" i="2"/>
  <c r="AR462" i="2" s="1"/>
  <c r="AK280" i="2"/>
  <c r="AK540" i="2"/>
  <c r="AR540" i="2" s="1"/>
  <c r="AK425" i="2"/>
  <c r="AR425" i="2" s="1"/>
  <c r="AK196" i="2"/>
  <c r="AR196" i="2" s="1"/>
  <c r="AK524" i="2"/>
  <c r="AR524" i="2" s="1"/>
  <c r="AK127" i="2"/>
  <c r="AK114" i="2"/>
  <c r="AR114" i="2" s="1"/>
  <c r="AK578" i="2"/>
  <c r="AK581" i="2"/>
  <c r="AR581" i="2" s="1"/>
  <c r="AK70" i="2"/>
  <c r="AK175" i="2"/>
  <c r="AR175" i="2" s="1"/>
  <c r="AK434" i="2"/>
  <c r="AR434" i="2" s="1"/>
  <c r="AK182" i="2"/>
  <c r="AK494" i="2"/>
  <c r="AK684" i="2"/>
  <c r="AR684" i="2" s="1"/>
  <c r="AK157" i="2"/>
  <c r="AK242" i="2"/>
  <c r="AK407" i="2"/>
  <c r="AR407" i="2" s="1"/>
  <c r="AK347" i="2"/>
  <c r="AR347" i="2" s="1"/>
  <c r="AK149" i="2"/>
  <c r="AK636" i="2"/>
  <c r="AR636" i="2" s="1"/>
  <c r="AK224" i="2"/>
  <c r="AK218" i="2"/>
  <c r="AK82" i="2"/>
  <c r="AR82" i="2" s="1"/>
  <c r="AK313" i="2"/>
  <c r="AK137" i="2"/>
  <c r="AR137" i="2" s="1"/>
  <c r="AK323" i="2"/>
  <c r="AR323" i="2" s="1"/>
  <c r="AK115" i="2"/>
  <c r="AK457" i="2"/>
  <c r="AR457" i="2" s="1"/>
  <c r="AK219" i="2"/>
  <c r="AR219" i="2" s="1"/>
  <c r="AK613" i="2"/>
  <c r="AR613" i="2" s="1"/>
  <c r="AK625" i="2"/>
  <c r="AK176" i="2"/>
  <c r="AR176" i="2" s="1"/>
  <c r="AK394" i="2"/>
  <c r="AR394" i="2" s="1"/>
  <c r="AK330" i="2"/>
  <c r="AR330" i="2" s="1"/>
  <c r="AK78" i="2"/>
  <c r="AK246" i="2"/>
  <c r="AR246" i="2" s="1"/>
  <c r="AK63" i="2"/>
  <c r="AK616" i="2"/>
  <c r="AR616" i="2" s="1"/>
  <c r="AK314" i="2"/>
  <c r="AR314" i="2" s="1"/>
  <c r="AK125" i="2"/>
  <c r="AK66" i="2"/>
  <c r="AK37" i="2"/>
  <c r="AK569" i="2"/>
  <c r="AR569" i="2" s="1"/>
  <c r="AK513" i="2"/>
  <c r="AR513" i="2" s="1"/>
  <c r="AK80" i="2"/>
  <c r="AR80" i="2" s="1"/>
  <c r="AK239" i="2"/>
  <c r="AR239" i="2" s="1"/>
  <c r="AK165" i="2"/>
  <c r="AR165" i="2" s="1"/>
  <c r="AK370" i="2"/>
  <c r="AR370" i="2" s="1"/>
  <c r="AK355" i="2"/>
  <c r="AR355" i="2" s="1"/>
  <c r="AK503" i="2"/>
  <c r="AR503" i="2" s="1"/>
  <c r="AK697" i="2"/>
  <c r="AR697" i="2" s="1"/>
  <c r="AK12" i="2"/>
  <c r="AR12" i="2" s="1"/>
  <c r="AK273" i="2"/>
  <c r="AK108" i="2"/>
  <c r="AK635" i="2"/>
  <c r="AR635" i="2" s="1"/>
  <c r="AK253" i="2"/>
  <c r="AR253" i="2" s="1"/>
  <c r="AK729" i="2"/>
  <c r="AR729" i="2" s="1"/>
  <c r="AK547" i="2"/>
  <c r="AR547" i="2" s="1"/>
  <c r="AK326" i="2"/>
  <c r="AR326" i="2" s="1"/>
  <c r="AK349" i="2"/>
  <c r="AK346" i="2"/>
  <c r="AK168" i="2"/>
  <c r="AR168" i="2" s="1"/>
  <c r="AK50" i="2"/>
  <c r="AK170" i="2"/>
  <c r="AK42" i="2"/>
  <c r="AR42" i="2" s="1"/>
  <c r="AK4" i="2"/>
  <c r="AK227" i="2"/>
  <c r="AR227" i="2" s="1"/>
  <c r="AK100" i="2"/>
  <c r="AK172" i="2"/>
  <c r="AR172" i="2" s="1"/>
  <c r="AK214" i="2"/>
  <c r="AK209" i="2"/>
  <c r="AK40" i="2"/>
  <c r="AK545" i="2"/>
  <c r="AR545" i="2" s="1"/>
  <c r="AK490" i="2"/>
  <c r="AR490" i="2" s="1"/>
  <c r="AK690" i="2"/>
  <c r="AR690" i="2" s="1"/>
  <c r="AK2" i="2"/>
  <c r="AK659" i="2"/>
  <c r="AR659" i="2" s="1"/>
  <c r="AK551" i="2"/>
  <c r="AR551" i="2" s="1"/>
  <c r="AK77" i="2"/>
  <c r="AR77" i="2" s="1"/>
  <c r="AK423" i="2"/>
  <c r="AK639" i="2"/>
  <c r="AR639" i="2" s="1"/>
  <c r="AK534" i="2"/>
  <c r="AR534" i="2" s="1"/>
  <c r="AK111" i="2"/>
  <c r="AK685" i="2"/>
  <c r="AR685" i="2" s="1"/>
  <c r="AK121" i="2"/>
  <c r="AK191" i="2"/>
  <c r="AK109" i="2"/>
  <c r="AR109" i="2" s="1"/>
  <c r="AK9" i="2"/>
  <c r="AK67" i="2"/>
  <c r="AR67" i="2" s="1"/>
  <c r="AK575" i="2"/>
  <c r="AK220" i="2"/>
  <c r="AK307" i="2"/>
  <c r="AR307" i="2" s="1"/>
  <c r="AK35" i="2"/>
  <c r="AK45" i="2"/>
  <c r="AR45" i="2" s="1"/>
  <c r="AK169" i="2"/>
  <c r="AK564" i="2"/>
  <c r="AR564" i="2" s="1"/>
  <c r="AK141" i="2"/>
  <c r="AR141" i="2" s="1"/>
  <c r="AK606" i="2"/>
  <c r="AR606" i="2" s="1"/>
  <c r="AK113" i="2"/>
  <c r="AR113" i="2" s="1"/>
  <c r="AK269" i="2"/>
  <c r="AK72" i="2"/>
  <c r="AK30" i="2"/>
  <c r="AK171" i="2"/>
  <c r="AK518" i="2"/>
  <c r="AR518" i="2" s="1"/>
  <c r="AK276" i="2"/>
  <c r="AR276" i="2" s="1"/>
  <c r="AK472" i="2"/>
  <c r="AR472" i="2" s="1"/>
  <c r="AK399" i="2"/>
  <c r="AR399" i="2" s="1"/>
  <c r="AK435" i="2"/>
  <c r="AR435" i="2" s="1"/>
  <c r="AK531" i="2"/>
  <c r="AR531" i="2" s="1"/>
  <c r="AK158" i="2"/>
  <c r="AK554" i="2"/>
  <c r="AR554" i="2" s="1"/>
  <c r="AK23" i="2"/>
  <c r="AK350" i="2"/>
  <c r="AR350" i="2" s="1"/>
  <c r="AK675" i="2"/>
  <c r="AR675" i="2" s="1"/>
  <c r="AK611" i="2"/>
  <c r="AR611" i="2" s="1"/>
  <c r="AK184" i="2"/>
  <c r="AR184" i="2" s="1"/>
  <c r="AK715" i="2"/>
  <c r="AR715" i="2" s="1"/>
  <c r="AK274" i="2"/>
  <c r="AR274" i="2" s="1"/>
  <c r="AK13" i="2"/>
  <c r="AR13" i="2" s="1"/>
  <c r="AK644" i="2"/>
  <c r="AR644" i="2" s="1"/>
  <c r="AK626" i="2"/>
  <c r="AR626" i="2" s="1"/>
  <c r="AK51" i="2"/>
  <c r="AK319" i="2"/>
  <c r="AR319" i="2" s="1"/>
  <c r="AK375" i="2"/>
  <c r="AR375" i="2" s="1"/>
  <c r="AK29" i="2"/>
  <c r="AK493" i="2"/>
  <c r="AR493" i="2" s="1"/>
  <c r="AK456" i="2"/>
  <c r="AR456" i="2" s="1"/>
  <c r="AK177" i="2"/>
  <c r="AR177" i="2" s="1"/>
  <c r="AK440" i="2"/>
  <c r="AR440" i="2" s="1"/>
  <c r="AK135" i="2"/>
  <c r="AK27" i="2"/>
  <c r="AK415" i="2"/>
  <c r="AR415" i="2" s="1"/>
  <c r="AK213" i="2"/>
  <c r="AR213" i="2" s="1"/>
  <c r="AK188" i="2"/>
  <c r="AR188" i="2" s="1"/>
  <c r="AK459" i="2"/>
  <c r="AR459" i="2" s="1"/>
  <c r="AK397" i="2"/>
  <c r="AR397" i="2" s="1"/>
  <c r="AK194" i="2"/>
  <c r="AR194" i="2" s="1"/>
  <c r="AK201" i="2"/>
  <c r="AR201" i="2" s="1"/>
  <c r="AK15" i="2"/>
  <c r="AK252" i="2"/>
  <c r="AR252" i="2" s="1"/>
  <c r="AK244" i="2"/>
  <c r="AK608" i="2"/>
  <c r="AR608" i="2" s="1"/>
  <c r="AK706" i="2"/>
  <c r="AR706" i="2" s="1"/>
  <c r="AK502" i="2"/>
  <c r="AK522" i="2"/>
  <c r="AR522" i="2" s="1"/>
  <c r="AK260" i="2"/>
  <c r="AK205" i="2"/>
  <c r="AK631" i="2"/>
  <c r="AK617" i="2"/>
  <c r="AR617" i="2" s="1"/>
  <c r="AK20" i="2"/>
  <c r="AK336" i="2"/>
  <c r="AR336" i="2" s="1"/>
  <c r="AK129" i="2"/>
  <c r="AR129" i="2" s="1"/>
  <c r="AK516" i="2"/>
  <c r="AR516" i="2" s="1"/>
  <c r="AK18" i="2"/>
  <c r="AK592" i="2"/>
  <c r="AR592" i="2" s="1"/>
  <c r="AK208" i="2"/>
  <c r="AK316" i="2"/>
  <c r="AR316" i="2" s="1"/>
  <c r="AK640" i="2"/>
  <c r="AR640" i="2" s="1"/>
  <c r="AK390" i="2"/>
  <c r="AR390" i="2" s="1"/>
  <c r="AK81" i="2"/>
  <c r="AK6" i="2"/>
  <c r="AK228" i="2"/>
  <c r="AK433" i="2"/>
  <c r="AR433" i="2" s="1"/>
  <c r="AK733" i="2"/>
  <c r="AR733" i="2" s="1"/>
  <c r="AK699" i="2"/>
  <c r="AR699" i="2" s="1"/>
  <c r="AK485" i="2"/>
  <c r="AK618" i="2"/>
  <c r="AR618" i="2" s="1"/>
  <c r="AK73" i="2"/>
  <c r="AK325" i="2"/>
  <c r="AR325" i="2" s="1"/>
  <c r="AK445" i="2"/>
  <c r="AK610" i="2"/>
  <c r="AR610" i="2" s="1"/>
  <c r="AK147" i="2"/>
  <c r="AK590" i="2"/>
  <c r="AR590" i="2" s="1"/>
  <c r="AK136" i="2"/>
  <c r="AK374" i="2"/>
  <c r="AR374" i="2" s="1"/>
  <c r="AK662" i="2"/>
  <c r="AR662" i="2" s="1"/>
  <c r="AK119" i="2"/>
  <c r="AR119" i="2" s="1"/>
  <c r="AK641" i="2"/>
  <c r="AR641" i="2" s="1"/>
  <c r="AK139" i="2"/>
  <c r="AK328" i="2"/>
  <c r="AR328" i="2" s="1"/>
  <c r="AK686" i="2"/>
  <c r="AR686" i="2" s="1"/>
  <c r="AK571" i="2"/>
  <c r="AR571" i="2" s="1"/>
  <c r="AK487" i="2"/>
  <c r="AR487" i="2" s="1"/>
  <c r="AK153" i="2"/>
  <c r="AR153" i="2" s="1"/>
  <c r="AK5" i="2"/>
  <c r="C50" i="3" s="1"/>
  <c r="AK416" i="2"/>
  <c r="AR416" i="2" s="1"/>
  <c r="AK453" i="2"/>
  <c r="AR453" i="2" s="1"/>
  <c r="AK16" i="2"/>
  <c r="AK134" i="2"/>
  <c r="AR134" i="2" s="1"/>
  <c r="AK726" i="2"/>
  <c r="AR726" i="2" s="1"/>
  <c r="AK654" i="2"/>
  <c r="AR654" i="2" s="1"/>
  <c r="AK245" i="2"/>
  <c r="AR245" i="2" s="1"/>
  <c r="AK166" i="2"/>
  <c r="AK322" i="2"/>
  <c r="AK298" i="2"/>
  <c r="AR298" i="2" s="1"/>
  <c r="AK85" i="2"/>
  <c r="AK722" i="2"/>
  <c r="AR722" i="2" s="1"/>
  <c r="AK630" i="2"/>
  <c r="AR630" i="2" s="1"/>
  <c r="AK446" i="2"/>
  <c r="AR446" i="2" s="1"/>
  <c r="AK704" i="2"/>
  <c r="AR704" i="2" s="1"/>
  <c r="AK187" i="2"/>
  <c r="AK520" i="2"/>
  <c r="AR520" i="2" s="1"/>
  <c r="AK131" i="2"/>
  <c r="AR131" i="2" s="1"/>
  <c r="AK352" i="2"/>
  <c r="AR352" i="2" s="1"/>
  <c r="AK232" i="2"/>
  <c r="AR232" i="2" s="1"/>
  <c r="AK486" i="2"/>
  <c r="AR486" i="2" s="1"/>
  <c r="AK173" i="2"/>
  <c r="AR173" i="2" s="1"/>
  <c r="AK436" i="2"/>
  <c r="AR436" i="2" s="1"/>
  <c r="AK303" i="2"/>
  <c r="AR303" i="2" s="1"/>
  <c r="AK295" i="2"/>
  <c r="AK36" i="2"/>
  <c r="AK22" i="2"/>
  <c r="AK96" i="2"/>
  <c r="AK26" i="2"/>
  <c r="AK651" i="2"/>
  <c r="AR651" i="2" s="1"/>
  <c r="AK353" i="2"/>
  <c r="AR353" i="2" s="1"/>
  <c r="AK31" i="2"/>
  <c r="AK366" i="2"/>
  <c r="AR366" i="2" s="1"/>
  <c r="AK508" i="2"/>
  <c r="AK556" i="2"/>
  <c r="AR556" i="2" s="1"/>
  <c r="AK309" i="2"/>
  <c r="AK676" i="2"/>
  <c r="AR676" i="2" s="1"/>
  <c r="AK408" i="2"/>
  <c r="AR408" i="2" s="1"/>
  <c r="AK582" i="2"/>
  <c r="AR582" i="2" s="1"/>
  <c r="AK567" i="2"/>
  <c r="AR567" i="2" s="1"/>
  <c r="AK112" i="2"/>
  <c r="AR112" i="2" s="1"/>
  <c r="AK572" i="2"/>
  <c r="AR572" i="2" s="1"/>
  <c r="AK61" i="2"/>
  <c r="AK529" i="2"/>
  <c r="AR529" i="2" s="1"/>
  <c r="AK588" i="2"/>
  <c r="AR588" i="2" s="1"/>
  <c r="AK718" i="2"/>
  <c r="AR718" i="2" s="1"/>
  <c r="AK364" i="2"/>
  <c r="AR364" i="2" s="1"/>
  <c r="AK333" i="2"/>
  <c r="AR333" i="2" s="1"/>
  <c r="AK283" i="2"/>
  <c r="AK632" i="2"/>
  <c r="AR632" i="2" s="1"/>
  <c r="AK593" i="2"/>
  <c r="AR593" i="2" s="1"/>
  <c r="AK725" i="2"/>
  <c r="AR725" i="2" s="1"/>
  <c r="AK163" i="2"/>
  <c r="AR163" i="2" s="1"/>
  <c r="AK475" i="2"/>
  <c r="AK454" i="2"/>
  <c r="AK294" i="2"/>
  <c r="AK83" i="2"/>
  <c r="AR83" i="2" s="1"/>
  <c r="AK92" i="2"/>
  <c r="AK262" i="2"/>
  <c r="AK268" i="2"/>
  <c r="AR268" i="2" s="1"/>
  <c r="AK409" i="2"/>
  <c r="AR409" i="2" s="1"/>
  <c r="AK105" i="2"/>
  <c r="AR105" i="2" s="1"/>
  <c r="AK543" i="2"/>
  <c r="AK595" i="2"/>
  <c r="AR595" i="2" s="1"/>
  <c r="AK185" i="2"/>
  <c r="AR185" i="2" s="1"/>
  <c r="AK195" i="2"/>
  <c r="AK299" i="2"/>
  <c r="AK94" i="2"/>
  <c r="AK703" i="2"/>
  <c r="AR703" i="2" s="1"/>
  <c r="AK180" i="2"/>
  <c r="AK499" i="2"/>
  <c r="AR499" i="2" s="1"/>
  <c r="AK538" i="2"/>
  <c r="AR538" i="2" s="1"/>
  <c r="AK429" i="2"/>
  <c r="AR429" i="2" s="1"/>
  <c r="AK580" i="2"/>
  <c r="AR580" i="2" s="1"/>
  <c r="AK583" i="2"/>
  <c r="AR583" i="2" s="1"/>
  <c r="AK479" i="2"/>
  <c r="AR479" i="2" s="1"/>
  <c r="AK102" i="2"/>
  <c r="AK492" i="2"/>
  <c r="AR492" i="2" s="1"/>
  <c r="AK377" i="2"/>
  <c r="AR377" i="2" s="1"/>
  <c r="AK447" i="2"/>
  <c r="AR447" i="2" s="1"/>
  <c r="AK438" i="2"/>
  <c r="AR438" i="2" s="1"/>
  <c r="AK714" i="2"/>
  <c r="AR714" i="2" s="1"/>
  <c r="AK720" i="2"/>
  <c r="AR720" i="2" s="1"/>
  <c r="AK698" i="2"/>
  <c r="AR698" i="2" s="1"/>
  <c r="AK495" i="2"/>
  <c r="AR495" i="2" s="1"/>
  <c r="AK414" i="2"/>
  <c r="AR414" i="2" s="1"/>
  <c r="AK203" i="2"/>
  <c r="AK558" i="2"/>
  <c r="AK132" i="2"/>
  <c r="AR132" i="2" s="1"/>
  <c r="AK585" i="2"/>
  <c r="AR585" i="2" s="1"/>
  <c r="AK735" i="2"/>
  <c r="AR735" i="2" s="1"/>
  <c r="AK599" i="2"/>
  <c r="AR599" i="2" s="1"/>
  <c r="AK603" i="2"/>
  <c r="AR603" i="2" s="1"/>
  <c r="AK621" i="2"/>
  <c r="AR621" i="2" s="1"/>
  <c r="AK331" i="2"/>
  <c r="AR331" i="2" s="1"/>
  <c r="AK418" i="2"/>
  <c r="AR418" i="2" s="1"/>
  <c r="AK523" i="2"/>
  <c r="AR523" i="2" s="1"/>
  <c r="AK466" i="2"/>
  <c r="AR466" i="2" s="1"/>
  <c r="AK537" i="2"/>
  <c r="AR537" i="2" s="1"/>
  <c r="AK95" i="2"/>
  <c r="AK653" i="2"/>
  <c r="AR653" i="2" s="1"/>
  <c r="AK49" i="2"/>
  <c r="AK465" i="2"/>
  <c r="AR465" i="2" s="1"/>
  <c r="AK398" i="2"/>
  <c r="AR398" i="2" s="1"/>
  <c r="AK178" i="2"/>
  <c r="AR178" i="2" s="1"/>
  <c r="AK574" i="2"/>
  <c r="AR574" i="2" s="1"/>
  <c r="AK426" i="2"/>
  <c r="AR426" i="2" s="1"/>
  <c r="AK324" i="2"/>
  <c r="AR324" i="2" s="1"/>
  <c r="AK89" i="2"/>
  <c r="AR89" i="2" s="1"/>
  <c r="AK451" i="2"/>
  <c r="AR451" i="2" s="1"/>
  <c r="AK124" i="2"/>
  <c r="AK340" i="2"/>
  <c r="AR340" i="2" s="1"/>
  <c r="AK155" i="2"/>
  <c r="AR155" i="2" s="1"/>
  <c r="AK281" i="2"/>
  <c r="AK217" i="2"/>
  <c r="AK148" i="2"/>
  <c r="AK483" i="2"/>
  <c r="AR483" i="2" s="1"/>
  <c r="AK655" i="2"/>
  <c r="AR655" i="2" s="1"/>
  <c r="AK663" i="2"/>
  <c r="AR663" i="2" s="1"/>
  <c r="AK43" i="2"/>
  <c r="AK393" i="2"/>
  <c r="AK229" i="2"/>
  <c r="AR229" i="2" s="1"/>
  <c r="AK723" i="2"/>
  <c r="AR723" i="2" s="1"/>
  <c r="AK62" i="2"/>
  <c r="AR62" i="2" s="1"/>
  <c r="AK58" i="2"/>
  <c r="AK270" i="2"/>
  <c r="AR270" i="2" s="1"/>
  <c r="AK99" i="2"/>
  <c r="AK126" i="2"/>
  <c r="AR126" i="2" s="1"/>
  <c r="AK197" i="2"/>
  <c r="AR197" i="2" s="1"/>
  <c r="AK87" i="2"/>
  <c r="AR87" i="2" s="1"/>
  <c r="AK292" i="2"/>
  <c r="AK47" i="2"/>
  <c r="AR47" i="2" s="1"/>
  <c r="AK647" i="2"/>
  <c r="AR647" i="2" s="1"/>
  <c r="AK308" i="2"/>
  <c r="AK634" i="2"/>
  <c r="AR634" i="2" s="1"/>
  <c r="AK614" i="2"/>
  <c r="AR614" i="2" s="1"/>
  <c r="AK464" i="2"/>
  <c r="AK372" i="2"/>
  <c r="AR372" i="2" s="1"/>
  <c r="AK573" i="2"/>
  <c r="AR573" i="2" s="1"/>
  <c r="AK526" i="2"/>
  <c r="AR526" i="2" s="1"/>
  <c r="AK225" i="2"/>
  <c r="AR225" i="2" s="1"/>
  <c r="AK683" i="2"/>
  <c r="AR683" i="2" s="1"/>
  <c r="AK116" i="2"/>
  <c r="AR116" i="2" s="1"/>
  <c r="AK587" i="2"/>
  <c r="AR587" i="2" s="1"/>
  <c r="AK657" i="2"/>
  <c r="AR657" i="2" s="1"/>
  <c r="AK282" i="2"/>
  <c r="AK589" i="2"/>
  <c r="AR589" i="2" s="1"/>
  <c r="AK310" i="2"/>
  <c r="AK401" i="2"/>
  <c r="AR401" i="2" s="1"/>
  <c r="AK222" i="2"/>
  <c r="AK712" i="2"/>
  <c r="AR712" i="2" s="1"/>
  <c r="AK389" i="2"/>
  <c r="AR389" i="2" s="1"/>
  <c r="AK192" i="2"/>
  <c r="AK652" i="2"/>
  <c r="AR652" i="2" s="1"/>
  <c r="AK64" i="2"/>
  <c r="AK387" i="2"/>
  <c r="AR387" i="2" s="1"/>
  <c r="AK700" i="2"/>
  <c r="AR700" i="2" s="1"/>
  <c r="AK402" i="2"/>
  <c r="AR402" i="2" s="1"/>
  <c r="AK267" i="2"/>
  <c r="AR267" i="2" s="1"/>
  <c r="AK236" i="2"/>
  <c r="AR236" i="2" s="1"/>
  <c r="AK609" i="2"/>
  <c r="AR609" i="2" s="1"/>
  <c r="AK122" i="2"/>
  <c r="AR122" i="2" s="1"/>
  <c r="AK243" i="2"/>
  <c r="AK721" i="2"/>
  <c r="AR721" i="2" s="1"/>
  <c r="AK207" i="2"/>
  <c r="AR207" i="2" s="1"/>
  <c r="AK234" i="2"/>
  <c r="AK277" i="2"/>
  <c r="AK563" i="2"/>
  <c r="AR563" i="2" s="1"/>
  <c r="AK661" i="2"/>
  <c r="AR661" i="2" s="1"/>
  <c r="AK120" i="2"/>
  <c r="AK133" i="2"/>
  <c r="AK106" i="2"/>
  <c r="AK512" i="2"/>
  <c r="AK38" i="2"/>
  <c r="AR38" i="2" s="1"/>
  <c r="AK738" i="2"/>
  <c r="AR738" i="2" s="1"/>
  <c r="AK692" i="2"/>
  <c r="AR692" i="2" s="1"/>
  <c r="AK553" i="2"/>
  <c r="AR553" i="2" s="1"/>
  <c r="AK255" i="2"/>
  <c r="AR255" i="2" s="1"/>
  <c r="AK711" i="2"/>
  <c r="AR711" i="2" s="1"/>
  <c r="AK643" i="2"/>
  <c r="AR643" i="2" s="1"/>
  <c r="AK629" i="2"/>
  <c r="AR629" i="2" s="1"/>
  <c r="AK259" i="2"/>
  <c r="AR259" i="2" s="1"/>
  <c r="AK181" i="2"/>
  <c r="AK737" i="2"/>
  <c r="AR737" i="2" s="1"/>
  <c r="AK305" i="2"/>
  <c r="AR305" i="2" s="1"/>
  <c r="AK86" i="2"/>
  <c r="AR86" i="2" s="1"/>
  <c r="AK664" i="2"/>
  <c r="AR664" i="2" s="1"/>
  <c r="AK539" i="2"/>
  <c r="AR539" i="2" s="1"/>
  <c r="AK506" i="2"/>
  <c r="AR506" i="2" s="1"/>
  <c r="AK473" i="2"/>
  <c r="AK400" i="2"/>
  <c r="AK489" i="2"/>
  <c r="AR489" i="2" s="1"/>
  <c r="AK477" i="2"/>
  <c r="AR477" i="2" s="1"/>
  <c r="AK730" i="2"/>
  <c r="AR730" i="2" s="1"/>
  <c r="AK709" i="2"/>
  <c r="AR709" i="2" s="1"/>
  <c r="AK123" i="2"/>
  <c r="AR123" i="2" s="1"/>
  <c r="AK511" i="2"/>
  <c r="AR511" i="2" s="1"/>
  <c r="AK638" i="2"/>
  <c r="AR638" i="2" s="1"/>
  <c r="AK687" i="2"/>
  <c r="AR687" i="2" s="1"/>
  <c r="AK602" i="2"/>
  <c r="AR602" i="2" s="1"/>
  <c r="AK468" i="2"/>
  <c r="AR468" i="2" s="1"/>
  <c r="AK257" i="2"/>
  <c r="AK680" i="2"/>
  <c r="AR680" i="2" s="1"/>
  <c r="AK327" i="2"/>
  <c r="AR327" i="2" s="1"/>
  <c r="AK287" i="2"/>
  <c r="AR287" i="2" s="1"/>
  <c r="AK461" i="2"/>
  <c r="AR461" i="2" s="1"/>
  <c r="AK351" i="2"/>
  <c r="AR351" i="2" s="1"/>
  <c r="AK250" i="2"/>
  <c r="AR250" i="2" s="1"/>
  <c r="AK88" i="2"/>
  <c r="AK527" i="2"/>
  <c r="AR527" i="2" s="1"/>
  <c r="AK261" i="2"/>
  <c r="AR261" i="2" s="1"/>
  <c r="AK646" i="2"/>
  <c r="AR646" i="2" s="1"/>
  <c r="AK386" i="2"/>
  <c r="AR386" i="2" s="1"/>
  <c r="AK612" i="2"/>
  <c r="AR612" i="2" s="1"/>
  <c r="AK594" i="2"/>
  <c r="AR594" i="2" s="1"/>
  <c r="AK164" i="2"/>
  <c r="AK211" i="2"/>
  <c r="AK507" i="2"/>
  <c r="AK413" i="2"/>
  <c r="AR413" i="2" s="1"/>
  <c r="AK321" i="2"/>
  <c r="AK337" i="2"/>
  <c r="AR337" i="2" s="1"/>
  <c r="AK286" i="2"/>
  <c r="AK384" i="2"/>
  <c r="AK320" i="2"/>
  <c r="AR320" i="2" s="1"/>
  <c r="AK514" i="2"/>
  <c r="AR514" i="2" s="1"/>
  <c r="AK622" i="2"/>
  <c r="AR622" i="2" s="1"/>
  <c r="AK724" i="2"/>
  <c r="AR724" i="2" s="1"/>
  <c r="AK596" i="2"/>
  <c r="AR596" i="2" s="1"/>
  <c r="AK501" i="2"/>
  <c r="AR501" i="2" s="1"/>
  <c r="AK695" i="2"/>
  <c r="AR695" i="2" s="1"/>
  <c r="AK521" i="2"/>
  <c r="AR521" i="2" s="1"/>
  <c r="AK285" i="2"/>
  <c r="AR285" i="2" s="1"/>
  <c r="AK615" i="2"/>
  <c r="AR615" i="2" s="1"/>
  <c r="AK546" i="2"/>
  <c r="AR546" i="2" s="1"/>
  <c r="AK673" i="2"/>
  <c r="AR673" i="2" s="1"/>
  <c r="AK701" i="2"/>
  <c r="AR701" i="2" s="1"/>
  <c r="AK249" i="2"/>
  <c r="AR249" i="2" s="1"/>
  <c r="AK368" i="2"/>
  <c r="AR368" i="2" s="1"/>
  <c r="AK658" i="2"/>
  <c r="AR658" i="2" s="1"/>
  <c r="AK284" i="2"/>
  <c r="AR284" i="2" s="1"/>
  <c r="AK679" i="2"/>
  <c r="AR679" i="2" s="1"/>
  <c r="AK710" i="2"/>
  <c r="AR710" i="2" s="1"/>
  <c r="AK688" i="2"/>
  <c r="AR688" i="2" s="1"/>
  <c r="AK604" i="2"/>
  <c r="AK689" i="2"/>
  <c r="AR689" i="2" s="1"/>
  <c r="AK482" i="2"/>
  <c r="AR482" i="2" s="1"/>
  <c r="AK736" i="2"/>
  <c r="AR736" i="2" s="1"/>
  <c r="AK463" i="2"/>
  <c r="AR463" i="2" s="1"/>
  <c r="AK708" i="2"/>
  <c r="AR708" i="2" s="1"/>
  <c r="AK560" i="2"/>
  <c r="AR560" i="2" s="1"/>
  <c r="AK660" i="2"/>
  <c r="AR660" i="2" s="1"/>
  <c r="AK691" i="2"/>
  <c r="AR691" i="2" s="1"/>
  <c r="AK694" i="2"/>
  <c r="AR694" i="2" s="1"/>
  <c r="AK696" i="2"/>
  <c r="AR696" i="2" s="1"/>
  <c r="AK678" i="2"/>
  <c r="AR678" i="2" s="1"/>
  <c r="AK716" i="2"/>
  <c r="AR716" i="2" s="1"/>
  <c r="AK681" i="2"/>
  <c r="AR681" i="2" s="1"/>
  <c r="AK713" i="2"/>
  <c r="AR713" i="2" s="1"/>
  <c r="AK727" i="2"/>
  <c r="AR727" i="2" s="1"/>
  <c r="AK628" i="2"/>
  <c r="AR628" i="2" s="1"/>
  <c r="AK605" i="2"/>
  <c r="AR605" i="2" s="1"/>
  <c r="AK717" i="2"/>
  <c r="AR717" i="2" s="1"/>
  <c r="AK719" i="2"/>
  <c r="AR719" i="2" s="1"/>
  <c r="AH648" i="2"/>
  <c r="AH559" i="2"/>
  <c r="AH548" i="2"/>
  <c r="AH107" i="2"/>
  <c r="AH293" i="2"/>
  <c r="AH335" i="2"/>
  <c r="AH441" i="2"/>
  <c r="AH365" i="2"/>
  <c r="AH509" i="2"/>
  <c r="AH607" i="2"/>
  <c r="AH382" i="2"/>
  <c r="AH258" i="2"/>
  <c r="AH160" i="2"/>
  <c r="AH665" i="2"/>
  <c r="AH128" i="2"/>
  <c r="AH498" i="2"/>
  <c r="AH576" i="2"/>
  <c r="AH59" i="2"/>
  <c r="AH381" i="2"/>
  <c r="AH645" i="2"/>
  <c r="AH439" i="2"/>
  <c r="AH405" i="2"/>
  <c r="AH541" i="2"/>
  <c r="AH275" i="2"/>
  <c r="AH291" i="2"/>
  <c r="AH431" i="2"/>
  <c r="AH75" i="2"/>
  <c r="AH624" i="2"/>
  <c r="AH151" i="2"/>
  <c r="AH600" i="2"/>
  <c r="AH672" i="2"/>
  <c r="AH357" i="2"/>
  <c r="AH361" i="2"/>
  <c r="AH707" i="2"/>
  <c r="AH97" i="2"/>
  <c r="AH11" i="2"/>
  <c r="AH378" i="2"/>
  <c r="AH233" i="2"/>
  <c r="AH156" i="2"/>
  <c r="AH48" i="2"/>
  <c r="AH671" i="2"/>
  <c r="AH278" i="2"/>
  <c r="AH549" i="2"/>
  <c r="AH391" i="2"/>
  <c r="AH476" i="2"/>
  <c r="AH186" i="2"/>
  <c r="AH237" i="2"/>
  <c r="AH566" i="2"/>
  <c r="AH254" i="2"/>
  <c r="AH403" i="2"/>
  <c r="AH517" i="2"/>
  <c r="AH342" i="2"/>
  <c r="AH469" i="2"/>
  <c r="AH470" i="2"/>
  <c r="AH230" i="2"/>
  <c r="AH338" i="2"/>
  <c r="AH161" i="2"/>
  <c r="AH510" i="2"/>
  <c r="AH215" i="2"/>
  <c r="AH359" i="2"/>
  <c r="AH290" i="2"/>
  <c r="AH496" i="2"/>
  <c r="AH179" i="2"/>
  <c r="AH348" i="2"/>
  <c r="AH265" i="2"/>
  <c r="AH420" i="2"/>
  <c r="AH343" i="2"/>
  <c r="AH341" i="2"/>
  <c r="AH162" i="2"/>
  <c r="AH515" i="2"/>
  <c r="AH544" i="2"/>
  <c r="AH367" i="2"/>
  <c r="AH395" i="2"/>
  <c r="AH363" i="2"/>
  <c r="AH199" i="2"/>
  <c r="AH256" i="2"/>
  <c r="AH117" i="2"/>
  <c r="AH200" i="2"/>
  <c r="AH55" i="2"/>
  <c r="AH344" i="2"/>
  <c r="AH478" i="2"/>
  <c r="AH183" i="2"/>
  <c r="AH528" i="2"/>
  <c r="AH142" i="2"/>
  <c r="AH345" i="2"/>
  <c r="AH530" i="2"/>
  <c r="AH90" i="2"/>
  <c r="AH432" i="2"/>
  <c r="AH248" i="2"/>
  <c r="AH411" i="2"/>
  <c r="AH216" i="2"/>
  <c r="AH56" i="2"/>
  <c r="AH380" i="2"/>
  <c r="AH318" i="2"/>
  <c r="AH118" i="2"/>
  <c r="AH642" i="2"/>
  <c r="AH110" i="2"/>
  <c r="AH10" i="2"/>
  <c r="AH301" i="2"/>
  <c r="AH98" i="2"/>
  <c r="AH297" i="2"/>
  <c r="AH279" i="2"/>
  <c r="AH396" i="2"/>
  <c r="AH666" i="2"/>
  <c r="AH419" i="2"/>
  <c r="AH32" i="2"/>
  <c r="AH34" i="2"/>
  <c r="AH144" i="2"/>
  <c r="AH532" i="2"/>
  <c r="AH480" i="2"/>
  <c r="AH682" i="2"/>
  <c r="AH404" i="2"/>
  <c r="AH60" i="2"/>
  <c r="AH272" i="2"/>
  <c r="AH14" i="2"/>
  <c r="AH360" i="2"/>
  <c r="AH71" i="2"/>
  <c r="AH79" i="2"/>
  <c r="AH356" i="2"/>
  <c r="AH732" i="2"/>
  <c r="AH467" i="2"/>
  <c r="AH235" i="2"/>
  <c r="AH627" i="2"/>
  <c r="AH223" i="2"/>
  <c r="AH329" i="2"/>
  <c r="AH417" i="2"/>
  <c r="AH376" i="2"/>
  <c r="AH263" i="2"/>
  <c r="AH455" i="2"/>
  <c r="AH193" i="2"/>
  <c r="AH145" i="2"/>
  <c r="AH25" i="2"/>
  <c r="AH159" i="2"/>
  <c r="AH379" i="2"/>
  <c r="AH289" i="2"/>
  <c r="AH315" i="2"/>
  <c r="AH677" i="2"/>
  <c r="AH650" i="2"/>
  <c r="AH288" i="2"/>
  <c r="AH266" i="2"/>
  <c r="AH383" i="2"/>
  <c r="AH206" i="2"/>
  <c r="AH702" i="2"/>
  <c r="AH296" i="2"/>
  <c r="AH557" i="2"/>
  <c r="AH21" i="2"/>
  <c r="AH442" i="2"/>
  <c r="AH17" i="2"/>
  <c r="AH428" i="2"/>
  <c r="AH667" i="2"/>
  <c r="AH552" i="2"/>
  <c r="AH264" i="2"/>
  <c r="AH212" i="2"/>
  <c r="AH240" i="2"/>
  <c r="AH189" i="2"/>
  <c r="AH731" i="2"/>
  <c r="AH33" i="2"/>
  <c r="AH241" i="2"/>
  <c r="AH154" i="2"/>
  <c r="AH460" i="2"/>
  <c r="AH497" i="2"/>
  <c r="AH452" i="2"/>
  <c r="AH533" i="2"/>
  <c r="AH449" i="2"/>
  <c r="AH311" i="2"/>
  <c r="AH500" i="2"/>
  <c r="AH332" i="2"/>
  <c r="AH226" i="2"/>
  <c r="AH619" i="2"/>
  <c r="AH204" i="2"/>
  <c r="AH579" i="2"/>
  <c r="AH577" i="2"/>
  <c r="AH570" i="2"/>
  <c r="AH302" i="2"/>
  <c r="AH550" i="2"/>
  <c r="AH542" i="2"/>
  <c r="AH669" i="2"/>
  <c r="AH598" i="2"/>
  <c r="AH412" i="2"/>
  <c r="AH103" i="2"/>
  <c r="AH471" i="2"/>
  <c r="AH221" i="2"/>
  <c r="AH28" i="2"/>
  <c r="AH474" i="2"/>
  <c r="AH674" i="2"/>
  <c r="AH693" i="2"/>
  <c r="AH247" i="2"/>
  <c r="AH84" i="2"/>
  <c r="AH190" i="2"/>
  <c r="AH101" i="2"/>
  <c r="AH670" i="2"/>
  <c r="AH312" i="2"/>
  <c r="AH637" i="2"/>
  <c r="AH76" i="2"/>
  <c r="AH7" i="2"/>
  <c r="AH601" i="2"/>
  <c r="AH202" i="2"/>
  <c r="AH620" i="2"/>
  <c r="AH491" i="2"/>
  <c r="AH444" i="2"/>
  <c r="AH561" i="2"/>
  <c r="AH597" i="2"/>
  <c r="AH362" i="2"/>
  <c r="AH649" i="2"/>
  <c r="AH358" i="2"/>
  <c r="AH65" i="2"/>
  <c r="AH57" i="2"/>
  <c r="AH385" i="2"/>
  <c r="AH317" i="2"/>
  <c r="AH306" i="2"/>
  <c r="AH586" i="2"/>
  <c r="AH437" i="2"/>
  <c r="AH104" i="2"/>
  <c r="AH519" i="2"/>
  <c r="AH152" i="2"/>
  <c r="AH443" i="2"/>
  <c r="AH69" i="2"/>
  <c r="AH68" i="2"/>
  <c r="AH504" i="2"/>
  <c r="AH271" i="2"/>
  <c r="AH74" i="2"/>
  <c r="AH146" i="2"/>
  <c r="AH565" i="2"/>
  <c r="AH8" i="2"/>
  <c r="AH633" i="2"/>
  <c r="AH300" i="2"/>
  <c r="AH140" i="2"/>
  <c r="AH39" i="2"/>
  <c r="AH231" i="2"/>
  <c r="AH505" i="2"/>
  <c r="AH450" i="2"/>
  <c r="AH304" i="2"/>
  <c r="AH536" i="2"/>
  <c r="AH167" i="2"/>
  <c r="AH668" i="2"/>
  <c r="AH46" i="2"/>
  <c r="AH354" i="2"/>
  <c r="AH150" i="2"/>
  <c r="AH373" i="2"/>
  <c r="AH41" i="2"/>
  <c r="AH91" i="2"/>
  <c r="AH421" i="2"/>
  <c r="AH93" i="2"/>
  <c r="AH562" i="2"/>
  <c r="AH130" i="2"/>
  <c r="AH427" i="2"/>
  <c r="AH424" i="2"/>
  <c r="AH555" i="2"/>
  <c r="AH44" i="2"/>
  <c r="AH392" i="2"/>
  <c r="AH458" i="2"/>
  <c r="AH591" i="2"/>
  <c r="AH656" i="2"/>
  <c r="AH371" i="2"/>
  <c r="AH448" i="2"/>
  <c r="AH334" i="2"/>
  <c r="AH705" i="2"/>
  <c r="AH406" i="2"/>
  <c r="AH210" i="2"/>
  <c r="AH24" i="2"/>
  <c r="AH568" i="2"/>
  <c r="AH525" i="2"/>
  <c r="AH369" i="2"/>
  <c r="AH19" i="2"/>
  <c r="AH339" i="2"/>
  <c r="AH623" i="2"/>
  <c r="AH52" i="2"/>
  <c r="AH584" i="2"/>
  <c r="AH728" i="2"/>
  <c r="AH53" i="2"/>
  <c r="AH430" i="2"/>
  <c r="AH488" i="2"/>
  <c r="AH251" i="2"/>
  <c r="AH481" i="2"/>
  <c r="AH535" i="2"/>
  <c r="AH143" i="2"/>
  <c r="AH484" i="2"/>
  <c r="AH388" i="2"/>
  <c r="AH198" i="2"/>
  <c r="AH734" i="2"/>
  <c r="AH54" i="2"/>
  <c r="AH3" i="2"/>
  <c r="AH410" i="2"/>
  <c r="AH174" i="2"/>
  <c r="AH238" i="2"/>
  <c r="AH138" i="2"/>
  <c r="AH422" i="2"/>
  <c r="AH462" i="2"/>
  <c r="AH280" i="2"/>
  <c r="AH540" i="2"/>
  <c r="AH425" i="2"/>
  <c r="AH196" i="2"/>
  <c r="AH524" i="2"/>
  <c r="AH127" i="2"/>
  <c r="AH114" i="2"/>
  <c r="AH578" i="2"/>
  <c r="AH581" i="2"/>
  <c r="AH70" i="2"/>
  <c r="AH175" i="2"/>
  <c r="AH434" i="2"/>
  <c r="AH182" i="2"/>
  <c r="AH494" i="2"/>
  <c r="AH684" i="2"/>
  <c r="AH157" i="2"/>
  <c r="AH242" i="2"/>
  <c r="AH407" i="2"/>
  <c r="AH347" i="2"/>
  <c r="AH149" i="2"/>
  <c r="AH636" i="2"/>
  <c r="AH224" i="2"/>
  <c r="AH218" i="2"/>
  <c r="AH82" i="2"/>
  <c r="AH313" i="2"/>
  <c r="AH137" i="2"/>
  <c r="AH323" i="2"/>
  <c r="AH115" i="2"/>
  <c r="AH457" i="2"/>
  <c r="AH219" i="2"/>
  <c r="AH613" i="2"/>
  <c r="AH625" i="2"/>
  <c r="AH176" i="2"/>
  <c r="AH394" i="2"/>
  <c r="AH330" i="2"/>
  <c r="AH78" i="2"/>
  <c r="AH246" i="2"/>
  <c r="AH63" i="2"/>
  <c r="AH616" i="2"/>
  <c r="AH314" i="2"/>
  <c r="AH125" i="2"/>
  <c r="AH66" i="2"/>
  <c r="AH37" i="2"/>
  <c r="AH569" i="2"/>
  <c r="AH513" i="2"/>
  <c r="AH80" i="2"/>
  <c r="AH239" i="2"/>
  <c r="AH165" i="2"/>
  <c r="AH370" i="2"/>
  <c r="AH355" i="2"/>
  <c r="AH503" i="2"/>
  <c r="AH697" i="2"/>
  <c r="AH12" i="2"/>
  <c r="AH273" i="2"/>
  <c r="AH108" i="2"/>
  <c r="AH635" i="2"/>
  <c r="AH253" i="2"/>
  <c r="AH729" i="2"/>
  <c r="AH547" i="2"/>
  <c r="AH326" i="2"/>
  <c r="AH349" i="2"/>
  <c r="AH346" i="2"/>
  <c r="AH168" i="2"/>
  <c r="AH50" i="2"/>
  <c r="AH170" i="2"/>
  <c r="AH42" i="2"/>
  <c r="AH4" i="2"/>
  <c r="AH227" i="2"/>
  <c r="AH100" i="2"/>
  <c r="AH172" i="2"/>
  <c r="AH214" i="2"/>
  <c r="AH209" i="2"/>
  <c r="AH40" i="2"/>
  <c r="AH545" i="2"/>
  <c r="AH490" i="2"/>
  <c r="AH690" i="2"/>
  <c r="AH2" i="2"/>
  <c r="AH659" i="2"/>
  <c r="AH551" i="2"/>
  <c r="AH77" i="2"/>
  <c r="AH423" i="2"/>
  <c r="AH639" i="2"/>
  <c r="AH534" i="2"/>
  <c r="AH111" i="2"/>
  <c r="AH685" i="2"/>
  <c r="AH121" i="2"/>
  <c r="AH191" i="2"/>
  <c r="AH109" i="2"/>
  <c r="AH9" i="2"/>
  <c r="AH67" i="2"/>
  <c r="AH575" i="2"/>
  <c r="AH220" i="2"/>
  <c r="AH307" i="2"/>
  <c r="AH35" i="2"/>
  <c r="AH45" i="2"/>
  <c r="AH169" i="2"/>
  <c r="AH564" i="2"/>
  <c r="AH141" i="2"/>
  <c r="AH606" i="2"/>
  <c r="AH113" i="2"/>
  <c r="AH269" i="2"/>
  <c r="AH72" i="2"/>
  <c r="AH30" i="2"/>
  <c r="AH171" i="2"/>
  <c r="AH518" i="2"/>
  <c r="AH276" i="2"/>
  <c r="AH472" i="2"/>
  <c r="AH399" i="2"/>
  <c r="AH435" i="2"/>
  <c r="AH531" i="2"/>
  <c r="AH158" i="2"/>
  <c r="AH554" i="2"/>
  <c r="AH23" i="2"/>
  <c r="AH350" i="2"/>
  <c r="AH675" i="2"/>
  <c r="AH611" i="2"/>
  <c r="AH184" i="2"/>
  <c r="AH715" i="2"/>
  <c r="AH274" i="2"/>
  <c r="AH13" i="2"/>
  <c r="AH644" i="2"/>
  <c r="AH626" i="2"/>
  <c r="AH51" i="2"/>
  <c r="AH319" i="2"/>
  <c r="AH375" i="2"/>
  <c r="AH29" i="2"/>
  <c r="AH493" i="2"/>
  <c r="AH456" i="2"/>
  <c r="AH177" i="2"/>
  <c r="AH440" i="2"/>
  <c r="AH135" i="2"/>
  <c r="AH27" i="2"/>
  <c r="AH415" i="2"/>
  <c r="AH213" i="2"/>
  <c r="AH188" i="2"/>
  <c r="AH459" i="2"/>
  <c r="AH397" i="2"/>
  <c r="AH194" i="2"/>
  <c r="AH201" i="2"/>
  <c r="AH15" i="2"/>
  <c r="AH252" i="2"/>
  <c r="AH244" i="2"/>
  <c r="AH608" i="2"/>
  <c r="AH706" i="2"/>
  <c r="AH502" i="2"/>
  <c r="AH522" i="2"/>
  <c r="AH260" i="2"/>
  <c r="AH205" i="2"/>
  <c r="AH631" i="2"/>
  <c r="AH617" i="2"/>
  <c r="AH20" i="2"/>
  <c r="AH336" i="2"/>
  <c r="AH129" i="2"/>
  <c r="AH516" i="2"/>
  <c r="AH18" i="2"/>
  <c r="AH592" i="2"/>
  <c r="AH208" i="2"/>
  <c r="AH316" i="2"/>
  <c r="AH640" i="2"/>
  <c r="AH390" i="2"/>
  <c r="AH81" i="2"/>
  <c r="AH6" i="2"/>
  <c r="AH228" i="2"/>
  <c r="AH433" i="2"/>
  <c r="AH733" i="2"/>
  <c r="AH699" i="2"/>
  <c r="AH485" i="2"/>
  <c r="AH618" i="2"/>
  <c r="AH73" i="2"/>
  <c r="AH325" i="2"/>
  <c r="AH445" i="2"/>
  <c r="AH610" i="2"/>
  <c r="AH147" i="2"/>
  <c r="AH590" i="2"/>
  <c r="AH136" i="2"/>
  <c r="AH374" i="2"/>
  <c r="AH662" i="2"/>
  <c r="AH119" i="2"/>
  <c r="AH641" i="2"/>
  <c r="AH139" i="2"/>
  <c r="AH328" i="2"/>
  <c r="AH686" i="2"/>
  <c r="AH571" i="2"/>
  <c r="AH487" i="2"/>
  <c r="AH153" i="2"/>
  <c r="AH5" i="2"/>
  <c r="AH416" i="2"/>
  <c r="AH453" i="2"/>
  <c r="AH16" i="2"/>
  <c r="AH134" i="2"/>
  <c r="AH726" i="2"/>
  <c r="AH654" i="2"/>
  <c r="AH245" i="2"/>
  <c r="AH166" i="2"/>
  <c r="AH322" i="2"/>
  <c r="AH298" i="2"/>
  <c r="AH85" i="2"/>
  <c r="AH722" i="2"/>
  <c r="AH630" i="2"/>
  <c r="AH446" i="2"/>
  <c r="AH704" i="2"/>
  <c r="AH187" i="2"/>
  <c r="AH520" i="2"/>
  <c r="AH131" i="2"/>
  <c r="AH352" i="2"/>
  <c r="AH232" i="2"/>
  <c r="AH486" i="2"/>
  <c r="AH173" i="2"/>
  <c r="AH436" i="2"/>
  <c r="AH303" i="2"/>
  <c r="AH295" i="2"/>
  <c r="AH36" i="2"/>
  <c r="AH22" i="2"/>
  <c r="AH96" i="2"/>
  <c r="AH26" i="2"/>
  <c r="AH651" i="2"/>
  <c r="AH353" i="2"/>
  <c r="AH31" i="2"/>
  <c r="AH366" i="2"/>
  <c r="AH508" i="2"/>
  <c r="AH556" i="2"/>
  <c r="AH309" i="2"/>
  <c r="AH676" i="2"/>
  <c r="AH408" i="2"/>
  <c r="AH582" i="2"/>
  <c r="AH567" i="2"/>
  <c r="AH112" i="2"/>
  <c r="AH572" i="2"/>
  <c r="AH61" i="2"/>
  <c r="AH529" i="2"/>
  <c r="AH588" i="2"/>
  <c r="AH718" i="2"/>
  <c r="AH364" i="2"/>
  <c r="AH333" i="2"/>
  <c r="AH283" i="2"/>
  <c r="AH632" i="2"/>
  <c r="AH593" i="2"/>
  <c r="AH725" i="2"/>
  <c r="AH163" i="2"/>
  <c r="AH475" i="2"/>
  <c r="AH454" i="2"/>
  <c r="AH294" i="2"/>
  <c r="AH83" i="2"/>
  <c r="AH92" i="2"/>
  <c r="AH262" i="2"/>
  <c r="AH268" i="2"/>
  <c r="AH409" i="2"/>
  <c r="AH105" i="2"/>
  <c r="AH543" i="2"/>
  <c r="AH595" i="2"/>
  <c r="AH185" i="2"/>
  <c r="AH195" i="2"/>
  <c r="AH299" i="2"/>
  <c r="AH94" i="2"/>
  <c r="AH703" i="2"/>
  <c r="AH180" i="2"/>
  <c r="AH499" i="2"/>
  <c r="AH538" i="2"/>
  <c r="AH429" i="2"/>
  <c r="AH580" i="2"/>
  <c r="AH583" i="2"/>
  <c r="AH479" i="2"/>
  <c r="AH102" i="2"/>
  <c r="AH492" i="2"/>
  <c r="AH377" i="2"/>
  <c r="AH447" i="2"/>
  <c r="AH438" i="2"/>
  <c r="AH714" i="2"/>
  <c r="AH720" i="2"/>
  <c r="AH698" i="2"/>
  <c r="AH495" i="2"/>
  <c r="AH414" i="2"/>
  <c r="AH203" i="2"/>
  <c r="AH558" i="2"/>
  <c r="AH132" i="2"/>
  <c r="AH585" i="2"/>
  <c r="AH735" i="2"/>
  <c r="AH599" i="2"/>
  <c r="AH603" i="2"/>
  <c r="AH621" i="2"/>
  <c r="AH331" i="2"/>
  <c r="AH418" i="2"/>
  <c r="AH523" i="2"/>
  <c r="AH466" i="2"/>
  <c r="AH537" i="2"/>
  <c r="AH95" i="2"/>
  <c r="AH653" i="2"/>
  <c r="AH49" i="2"/>
  <c r="AH465" i="2"/>
  <c r="AH398" i="2"/>
  <c r="AH178" i="2"/>
  <c r="AH574" i="2"/>
  <c r="AH426" i="2"/>
  <c r="AH324" i="2"/>
  <c r="AH89" i="2"/>
  <c r="AH451" i="2"/>
  <c r="AH124" i="2"/>
  <c r="AH340" i="2"/>
  <c r="AH155" i="2"/>
  <c r="AH281" i="2"/>
  <c r="AH217" i="2"/>
  <c r="AH148" i="2"/>
  <c r="AH483" i="2"/>
  <c r="AH655" i="2"/>
  <c r="AH663" i="2"/>
  <c r="AH43" i="2"/>
  <c r="AH393" i="2"/>
  <c r="AH229" i="2"/>
  <c r="AH723" i="2"/>
  <c r="AH62" i="2"/>
  <c r="AH58" i="2"/>
  <c r="AH270" i="2"/>
  <c r="AH99" i="2"/>
  <c r="AH126" i="2"/>
  <c r="AH197" i="2"/>
  <c r="AH87" i="2"/>
  <c r="AH292" i="2"/>
  <c r="AH47" i="2"/>
  <c r="AH647" i="2"/>
  <c r="AH308" i="2"/>
  <c r="AH634" i="2"/>
  <c r="AH614" i="2"/>
  <c r="AH464" i="2"/>
  <c r="AH372" i="2"/>
  <c r="AH573" i="2"/>
  <c r="AH526" i="2"/>
  <c r="AH225" i="2"/>
  <c r="AH683" i="2"/>
  <c r="AH116" i="2"/>
  <c r="AH587" i="2"/>
  <c r="AH657" i="2"/>
  <c r="AH282" i="2"/>
  <c r="AH589" i="2"/>
  <c r="AH310" i="2"/>
  <c r="AH401" i="2"/>
  <c r="AH222" i="2"/>
  <c r="AH712" i="2"/>
  <c r="AH389" i="2"/>
  <c r="AH192" i="2"/>
  <c r="AH652" i="2"/>
  <c r="AH64" i="2"/>
  <c r="AH387" i="2"/>
  <c r="AH700" i="2"/>
  <c r="AH402" i="2"/>
  <c r="AH267" i="2"/>
  <c r="AH236" i="2"/>
  <c r="AH609" i="2"/>
  <c r="AH122" i="2"/>
  <c r="AH243" i="2"/>
  <c r="AH721" i="2"/>
  <c r="AH207" i="2"/>
  <c r="AH234" i="2"/>
  <c r="AH277" i="2"/>
  <c r="AH563" i="2"/>
  <c r="AH661" i="2"/>
  <c r="AH120" i="2"/>
  <c r="AH133" i="2"/>
  <c r="AH106" i="2"/>
  <c r="AH512" i="2"/>
  <c r="AH38" i="2"/>
  <c r="AH738" i="2"/>
  <c r="AH692" i="2"/>
  <c r="AH553" i="2"/>
  <c r="AH255" i="2"/>
  <c r="AH711" i="2"/>
  <c r="AH643" i="2"/>
  <c r="AH629" i="2"/>
  <c r="AH259" i="2"/>
  <c r="AH181" i="2"/>
  <c r="AH737" i="2"/>
  <c r="AH305" i="2"/>
  <c r="AH86" i="2"/>
  <c r="AH664" i="2"/>
  <c r="AH539" i="2"/>
  <c r="AH506" i="2"/>
  <c r="AH473" i="2"/>
  <c r="AH400" i="2"/>
  <c r="AH489" i="2"/>
  <c r="AH477" i="2"/>
  <c r="AH730" i="2"/>
  <c r="AH709" i="2"/>
  <c r="AH123" i="2"/>
  <c r="AH511" i="2"/>
  <c r="AH638" i="2"/>
  <c r="AH687" i="2"/>
  <c r="AH602" i="2"/>
  <c r="AH468" i="2"/>
  <c r="AH257" i="2"/>
  <c r="AH680" i="2"/>
  <c r="AH327" i="2"/>
  <c r="AH287" i="2"/>
  <c r="AH461" i="2"/>
  <c r="AH351" i="2"/>
  <c r="AH250" i="2"/>
  <c r="AH88" i="2"/>
  <c r="AH527" i="2"/>
  <c r="AH261" i="2"/>
  <c r="AH646" i="2"/>
  <c r="AH386" i="2"/>
  <c r="AH612" i="2"/>
  <c r="AH594" i="2"/>
  <c r="AH164" i="2"/>
  <c r="AH211" i="2"/>
  <c r="AH507" i="2"/>
  <c r="AH413" i="2"/>
  <c r="AH321" i="2"/>
  <c r="AH337" i="2"/>
  <c r="AH286" i="2"/>
  <c r="AH384" i="2"/>
  <c r="AH320" i="2"/>
  <c r="AH514" i="2"/>
  <c r="AH622" i="2"/>
  <c r="AH724" i="2"/>
  <c r="AH596" i="2"/>
  <c r="AH501" i="2"/>
  <c r="AH695" i="2"/>
  <c r="AH521" i="2"/>
  <c r="AH285" i="2"/>
  <c r="AH615" i="2"/>
  <c r="AH546" i="2"/>
  <c r="AH673" i="2"/>
  <c r="AH701" i="2"/>
  <c r="AH249" i="2"/>
  <c r="AH368" i="2"/>
  <c r="AH658" i="2"/>
  <c r="AH284" i="2"/>
  <c r="AH679" i="2"/>
  <c r="AH710" i="2"/>
  <c r="AH688" i="2"/>
  <c r="AH604" i="2"/>
  <c r="AH689" i="2"/>
  <c r="AH482" i="2"/>
  <c r="AH736" i="2"/>
  <c r="AH463" i="2"/>
  <c r="AH708" i="2"/>
  <c r="AH560" i="2"/>
  <c r="AH660" i="2"/>
  <c r="AH691" i="2"/>
  <c r="AH694" i="2"/>
  <c r="AH696" i="2"/>
  <c r="AH678" i="2"/>
  <c r="AH716" i="2"/>
  <c r="AH681" i="2"/>
  <c r="AH713" i="2"/>
  <c r="AH727" i="2"/>
  <c r="AH628" i="2"/>
  <c r="AH605" i="2"/>
  <c r="AH717" i="2"/>
  <c r="AH719" i="2"/>
  <c r="AG648" i="2"/>
  <c r="AG559" i="2"/>
  <c r="AG548" i="2"/>
  <c r="AG107" i="2"/>
  <c r="AG293" i="2"/>
  <c r="AG335" i="2"/>
  <c r="AG441" i="2"/>
  <c r="AG365" i="2"/>
  <c r="AG509" i="2"/>
  <c r="AG607" i="2"/>
  <c r="AG382" i="2"/>
  <c r="AG258" i="2"/>
  <c r="AG160" i="2"/>
  <c r="AG665" i="2"/>
  <c r="AG128" i="2"/>
  <c r="AG498" i="2"/>
  <c r="AG576" i="2"/>
  <c r="AG59" i="2"/>
  <c r="AG381" i="2"/>
  <c r="AG645" i="2"/>
  <c r="AG439" i="2"/>
  <c r="AG405" i="2"/>
  <c r="AG541" i="2"/>
  <c r="AG275" i="2"/>
  <c r="AG291" i="2"/>
  <c r="AG431" i="2"/>
  <c r="AG75" i="2"/>
  <c r="AG624" i="2"/>
  <c r="AG151" i="2"/>
  <c r="AG600" i="2"/>
  <c r="AG672" i="2"/>
  <c r="AG357" i="2"/>
  <c r="AG361" i="2"/>
  <c r="AG707" i="2"/>
  <c r="AG97" i="2"/>
  <c r="AG11" i="2"/>
  <c r="AG378" i="2"/>
  <c r="AG233" i="2"/>
  <c r="AG156" i="2"/>
  <c r="AG48" i="2"/>
  <c r="AG671" i="2"/>
  <c r="AG278" i="2"/>
  <c r="AG549" i="2"/>
  <c r="AG391" i="2"/>
  <c r="AG476" i="2"/>
  <c r="AG186" i="2"/>
  <c r="AG237" i="2"/>
  <c r="AG566" i="2"/>
  <c r="AG254" i="2"/>
  <c r="AG403" i="2"/>
  <c r="AG517" i="2"/>
  <c r="AG342" i="2"/>
  <c r="AG469" i="2"/>
  <c r="AG470" i="2"/>
  <c r="AG230" i="2"/>
  <c r="AG338" i="2"/>
  <c r="AG161" i="2"/>
  <c r="AG510" i="2"/>
  <c r="AG215" i="2"/>
  <c r="AG359" i="2"/>
  <c r="AG290" i="2"/>
  <c r="AG496" i="2"/>
  <c r="AG179" i="2"/>
  <c r="AG348" i="2"/>
  <c r="AG265" i="2"/>
  <c r="AG420" i="2"/>
  <c r="AG343" i="2"/>
  <c r="AG341" i="2"/>
  <c r="AG162" i="2"/>
  <c r="AG515" i="2"/>
  <c r="AG544" i="2"/>
  <c r="AG367" i="2"/>
  <c r="AG395" i="2"/>
  <c r="AG363" i="2"/>
  <c r="AG199" i="2"/>
  <c r="AG256" i="2"/>
  <c r="AG117" i="2"/>
  <c r="AG200" i="2"/>
  <c r="AG55" i="2"/>
  <c r="AG344" i="2"/>
  <c r="AG478" i="2"/>
  <c r="AG183" i="2"/>
  <c r="AG528" i="2"/>
  <c r="AG142" i="2"/>
  <c r="AG345" i="2"/>
  <c r="AG530" i="2"/>
  <c r="AG90" i="2"/>
  <c r="AG432" i="2"/>
  <c r="AG248" i="2"/>
  <c r="AG411" i="2"/>
  <c r="AG216" i="2"/>
  <c r="AG56" i="2"/>
  <c r="AG380" i="2"/>
  <c r="AG318" i="2"/>
  <c r="AG118" i="2"/>
  <c r="AG642" i="2"/>
  <c r="AG110" i="2"/>
  <c r="AG10" i="2"/>
  <c r="AG301" i="2"/>
  <c r="AG98" i="2"/>
  <c r="AG297" i="2"/>
  <c r="AG279" i="2"/>
  <c r="AG396" i="2"/>
  <c r="AG666" i="2"/>
  <c r="AG419" i="2"/>
  <c r="AG32" i="2"/>
  <c r="AG34" i="2"/>
  <c r="AG144" i="2"/>
  <c r="AG532" i="2"/>
  <c r="AG480" i="2"/>
  <c r="AG682" i="2"/>
  <c r="AG404" i="2"/>
  <c r="AG60" i="2"/>
  <c r="AG272" i="2"/>
  <c r="AG14" i="2"/>
  <c r="AG360" i="2"/>
  <c r="AG71" i="2"/>
  <c r="AG79" i="2"/>
  <c r="AG356" i="2"/>
  <c r="AG732" i="2"/>
  <c r="AG467" i="2"/>
  <c r="AG235" i="2"/>
  <c r="AG627" i="2"/>
  <c r="AG223" i="2"/>
  <c r="AG329" i="2"/>
  <c r="AG417" i="2"/>
  <c r="AG376" i="2"/>
  <c r="AG263" i="2"/>
  <c r="AG455" i="2"/>
  <c r="AG193" i="2"/>
  <c r="AG145" i="2"/>
  <c r="AG25" i="2"/>
  <c r="AG159" i="2"/>
  <c r="AG379" i="2"/>
  <c r="AG289" i="2"/>
  <c r="AG315" i="2"/>
  <c r="AG677" i="2"/>
  <c r="AG650" i="2"/>
  <c r="AG288" i="2"/>
  <c r="AG266" i="2"/>
  <c r="AG383" i="2"/>
  <c r="AG206" i="2"/>
  <c r="AG702" i="2"/>
  <c r="AG296" i="2"/>
  <c r="AG557" i="2"/>
  <c r="AG21" i="2"/>
  <c r="AG442" i="2"/>
  <c r="AG17" i="2"/>
  <c r="AG428" i="2"/>
  <c r="AG667" i="2"/>
  <c r="AG552" i="2"/>
  <c r="AG264" i="2"/>
  <c r="AG212" i="2"/>
  <c r="AG240" i="2"/>
  <c r="AG189" i="2"/>
  <c r="AG731" i="2"/>
  <c r="AG33" i="2"/>
  <c r="AG241" i="2"/>
  <c r="AG154" i="2"/>
  <c r="AG460" i="2"/>
  <c r="AG497" i="2"/>
  <c r="AG452" i="2"/>
  <c r="AG533" i="2"/>
  <c r="AG449" i="2"/>
  <c r="AG311" i="2"/>
  <c r="AG500" i="2"/>
  <c r="AG332" i="2"/>
  <c r="AG226" i="2"/>
  <c r="AG619" i="2"/>
  <c r="AG204" i="2"/>
  <c r="AG579" i="2"/>
  <c r="AG577" i="2"/>
  <c r="AG570" i="2"/>
  <c r="AG302" i="2"/>
  <c r="AG550" i="2"/>
  <c r="AG542" i="2"/>
  <c r="AG669" i="2"/>
  <c r="AG598" i="2"/>
  <c r="AG412" i="2"/>
  <c r="AG103" i="2"/>
  <c r="AG471" i="2"/>
  <c r="AG221" i="2"/>
  <c r="AG28" i="2"/>
  <c r="AG474" i="2"/>
  <c r="AG674" i="2"/>
  <c r="AG693" i="2"/>
  <c r="AG247" i="2"/>
  <c r="AG84" i="2"/>
  <c r="AG190" i="2"/>
  <c r="AG101" i="2"/>
  <c r="AG670" i="2"/>
  <c r="AG312" i="2"/>
  <c r="AG637" i="2"/>
  <c r="AG76" i="2"/>
  <c r="AG7" i="2"/>
  <c r="AG601" i="2"/>
  <c r="AG202" i="2"/>
  <c r="AG620" i="2"/>
  <c r="AG491" i="2"/>
  <c r="AG444" i="2"/>
  <c r="AG561" i="2"/>
  <c r="AG597" i="2"/>
  <c r="AG362" i="2"/>
  <c r="AG649" i="2"/>
  <c r="AG358" i="2"/>
  <c r="AG65" i="2"/>
  <c r="AG57" i="2"/>
  <c r="AG385" i="2"/>
  <c r="AG317" i="2"/>
  <c r="AG306" i="2"/>
  <c r="AG586" i="2"/>
  <c r="AG437" i="2"/>
  <c r="AG104" i="2"/>
  <c r="AG519" i="2"/>
  <c r="AG152" i="2"/>
  <c r="AG443" i="2"/>
  <c r="AG69" i="2"/>
  <c r="AG68" i="2"/>
  <c r="AG504" i="2"/>
  <c r="AG271" i="2"/>
  <c r="AG74" i="2"/>
  <c r="AG146" i="2"/>
  <c r="AG565" i="2"/>
  <c r="AG8" i="2"/>
  <c r="AG633" i="2"/>
  <c r="AG300" i="2"/>
  <c r="AG140" i="2"/>
  <c r="AG39" i="2"/>
  <c r="AG231" i="2"/>
  <c r="AG505" i="2"/>
  <c r="AG450" i="2"/>
  <c r="AG304" i="2"/>
  <c r="AG536" i="2"/>
  <c r="AG167" i="2"/>
  <c r="AG668" i="2"/>
  <c r="AG46" i="2"/>
  <c r="AG354" i="2"/>
  <c r="AG150" i="2"/>
  <c r="AG373" i="2"/>
  <c r="AG41" i="2"/>
  <c r="AG91" i="2"/>
  <c r="AG421" i="2"/>
  <c r="AG93" i="2"/>
  <c r="AG562" i="2"/>
  <c r="AG130" i="2"/>
  <c r="AG427" i="2"/>
  <c r="AG424" i="2"/>
  <c r="AG555" i="2"/>
  <c r="AG44" i="2"/>
  <c r="AG392" i="2"/>
  <c r="AG458" i="2"/>
  <c r="AG591" i="2"/>
  <c r="AG656" i="2"/>
  <c r="AG371" i="2"/>
  <c r="AG448" i="2"/>
  <c r="AG334" i="2"/>
  <c r="AG705" i="2"/>
  <c r="AG406" i="2"/>
  <c r="AG210" i="2"/>
  <c r="AG24" i="2"/>
  <c r="AG568" i="2"/>
  <c r="AG525" i="2"/>
  <c r="AG369" i="2"/>
  <c r="AG19" i="2"/>
  <c r="AG339" i="2"/>
  <c r="AG623" i="2"/>
  <c r="AG52" i="2"/>
  <c r="AG584" i="2"/>
  <c r="AG728" i="2"/>
  <c r="AG53" i="2"/>
  <c r="AG430" i="2"/>
  <c r="AG488" i="2"/>
  <c r="AG251" i="2"/>
  <c r="AG481" i="2"/>
  <c r="AG535" i="2"/>
  <c r="AG143" i="2"/>
  <c r="AG484" i="2"/>
  <c r="AG388" i="2"/>
  <c r="AG198" i="2"/>
  <c r="AG734" i="2"/>
  <c r="AG54" i="2"/>
  <c r="AG3" i="2"/>
  <c r="AG410" i="2"/>
  <c r="AG174" i="2"/>
  <c r="AG238" i="2"/>
  <c r="AG138" i="2"/>
  <c r="AG422" i="2"/>
  <c r="AG462" i="2"/>
  <c r="AG280" i="2"/>
  <c r="AG540" i="2"/>
  <c r="AG425" i="2"/>
  <c r="AG196" i="2"/>
  <c r="AG524" i="2"/>
  <c r="AG127" i="2"/>
  <c r="AG114" i="2"/>
  <c r="AG578" i="2"/>
  <c r="AG581" i="2"/>
  <c r="AG70" i="2"/>
  <c r="AG175" i="2"/>
  <c r="AG434" i="2"/>
  <c r="AG182" i="2"/>
  <c r="AG494" i="2"/>
  <c r="AG684" i="2"/>
  <c r="AG157" i="2"/>
  <c r="AG242" i="2"/>
  <c r="AG407" i="2"/>
  <c r="AG347" i="2"/>
  <c r="AG149" i="2"/>
  <c r="AG636" i="2"/>
  <c r="AG224" i="2"/>
  <c r="AG218" i="2"/>
  <c r="AG82" i="2"/>
  <c r="AG313" i="2"/>
  <c r="AG137" i="2"/>
  <c r="AG323" i="2"/>
  <c r="AG115" i="2"/>
  <c r="AG457" i="2"/>
  <c r="AG219" i="2"/>
  <c r="AG613" i="2"/>
  <c r="AG625" i="2"/>
  <c r="AG176" i="2"/>
  <c r="AG394" i="2"/>
  <c r="AG330" i="2"/>
  <c r="AG78" i="2"/>
  <c r="AG246" i="2"/>
  <c r="AG63" i="2"/>
  <c r="AG616" i="2"/>
  <c r="AG314" i="2"/>
  <c r="AG125" i="2"/>
  <c r="AG66" i="2"/>
  <c r="AG37" i="2"/>
  <c r="AG569" i="2"/>
  <c r="AG513" i="2"/>
  <c r="AG80" i="2"/>
  <c r="AG239" i="2"/>
  <c r="AG165" i="2"/>
  <c r="AG370" i="2"/>
  <c r="AG355" i="2"/>
  <c r="AG503" i="2"/>
  <c r="AG697" i="2"/>
  <c r="AG12" i="2"/>
  <c r="AG273" i="2"/>
  <c r="AG108" i="2"/>
  <c r="AG635" i="2"/>
  <c r="AG253" i="2"/>
  <c r="AG729" i="2"/>
  <c r="AG547" i="2"/>
  <c r="AG326" i="2"/>
  <c r="AG349" i="2"/>
  <c r="AG346" i="2"/>
  <c r="AG168" i="2"/>
  <c r="AG50" i="2"/>
  <c r="AG170" i="2"/>
  <c r="AG42" i="2"/>
  <c r="AG4" i="2"/>
  <c r="AG227" i="2"/>
  <c r="AG100" i="2"/>
  <c r="AG172" i="2"/>
  <c r="AG214" i="2"/>
  <c r="AG209" i="2"/>
  <c r="AG40" i="2"/>
  <c r="AG545" i="2"/>
  <c r="AG490" i="2"/>
  <c r="AG690" i="2"/>
  <c r="AG2" i="2"/>
  <c r="AG659" i="2"/>
  <c r="AG551" i="2"/>
  <c r="AG77" i="2"/>
  <c r="AG423" i="2"/>
  <c r="AG639" i="2"/>
  <c r="AG534" i="2"/>
  <c r="AG111" i="2"/>
  <c r="AG685" i="2"/>
  <c r="AG121" i="2"/>
  <c r="AG191" i="2"/>
  <c r="AG109" i="2"/>
  <c r="AG9" i="2"/>
  <c r="AG67" i="2"/>
  <c r="AG575" i="2"/>
  <c r="AG220" i="2"/>
  <c r="AG307" i="2"/>
  <c r="AG35" i="2"/>
  <c r="AG45" i="2"/>
  <c r="AG169" i="2"/>
  <c r="AG564" i="2"/>
  <c r="AG141" i="2"/>
  <c r="AG606" i="2"/>
  <c r="AG113" i="2"/>
  <c r="AG269" i="2"/>
  <c r="AG72" i="2"/>
  <c r="AG30" i="2"/>
  <c r="AG171" i="2"/>
  <c r="AG518" i="2"/>
  <c r="AG276" i="2"/>
  <c r="AG472" i="2"/>
  <c r="AG399" i="2"/>
  <c r="AG435" i="2"/>
  <c r="AG531" i="2"/>
  <c r="AG158" i="2"/>
  <c r="AG554" i="2"/>
  <c r="AG23" i="2"/>
  <c r="AG350" i="2"/>
  <c r="AG675" i="2"/>
  <c r="AG611" i="2"/>
  <c r="AG184" i="2"/>
  <c r="AG715" i="2"/>
  <c r="AG274" i="2"/>
  <c r="AG13" i="2"/>
  <c r="AG644" i="2"/>
  <c r="AG626" i="2"/>
  <c r="AG51" i="2"/>
  <c r="AG319" i="2"/>
  <c r="AG375" i="2"/>
  <c r="AG29" i="2"/>
  <c r="AG493" i="2"/>
  <c r="AG456" i="2"/>
  <c r="AG177" i="2"/>
  <c r="AG440" i="2"/>
  <c r="AG135" i="2"/>
  <c r="AG27" i="2"/>
  <c r="AG415" i="2"/>
  <c r="AG213" i="2"/>
  <c r="AG188" i="2"/>
  <c r="AG459" i="2"/>
  <c r="AG397" i="2"/>
  <c r="AG194" i="2"/>
  <c r="AG201" i="2"/>
  <c r="AG15" i="2"/>
  <c r="AG252" i="2"/>
  <c r="AG244" i="2"/>
  <c r="AG608" i="2"/>
  <c r="AG706" i="2"/>
  <c r="AG502" i="2"/>
  <c r="AG522" i="2"/>
  <c r="AG260" i="2"/>
  <c r="AG205" i="2"/>
  <c r="AG631" i="2"/>
  <c r="AG617" i="2"/>
  <c r="AG20" i="2"/>
  <c r="AG336" i="2"/>
  <c r="AG129" i="2"/>
  <c r="AG516" i="2"/>
  <c r="AG18" i="2"/>
  <c r="AG592" i="2"/>
  <c r="AG208" i="2"/>
  <c r="AG316" i="2"/>
  <c r="AG640" i="2"/>
  <c r="AG390" i="2"/>
  <c r="AG81" i="2"/>
  <c r="AG6" i="2"/>
  <c r="AG228" i="2"/>
  <c r="AG433" i="2"/>
  <c r="AG733" i="2"/>
  <c r="AG699" i="2"/>
  <c r="AG485" i="2"/>
  <c r="AG618" i="2"/>
  <c r="AG73" i="2"/>
  <c r="AG325" i="2"/>
  <c r="AG445" i="2"/>
  <c r="AG610" i="2"/>
  <c r="AG147" i="2"/>
  <c r="AG590" i="2"/>
  <c r="AG136" i="2"/>
  <c r="AG374" i="2"/>
  <c r="AG662" i="2"/>
  <c r="AG119" i="2"/>
  <c r="AG641" i="2"/>
  <c r="AG139" i="2"/>
  <c r="AG328" i="2"/>
  <c r="AG686" i="2"/>
  <c r="AG571" i="2"/>
  <c r="AG487" i="2"/>
  <c r="AG153" i="2"/>
  <c r="AG5" i="2"/>
  <c r="AG416" i="2"/>
  <c r="AG453" i="2"/>
  <c r="AG16" i="2"/>
  <c r="AG134" i="2"/>
  <c r="AG726" i="2"/>
  <c r="AG654" i="2"/>
  <c r="AG245" i="2"/>
  <c r="AG166" i="2"/>
  <c r="AG322" i="2"/>
  <c r="AG298" i="2"/>
  <c r="AG85" i="2"/>
  <c r="AG722" i="2"/>
  <c r="AG630" i="2"/>
  <c r="AG446" i="2"/>
  <c r="AG704" i="2"/>
  <c r="AG187" i="2"/>
  <c r="AG520" i="2"/>
  <c r="AG131" i="2"/>
  <c r="AG352" i="2"/>
  <c r="AG232" i="2"/>
  <c r="AG486" i="2"/>
  <c r="AG173" i="2"/>
  <c r="AG436" i="2"/>
  <c r="AG303" i="2"/>
  <c r="AG295" i="2"/>
  <c r="AG36" i="2"/>
  <c r="AG22" i="2"/>
  <c r="AG96" i="2"/>
  <c r="AG26" i="2"/>
  <c r="AG651" i="2"/>
  <c r="AG353" i="2"/>
  <c r="AG31" i="2"/>
  <c r="AG366" i="2"/>
  <c r="AG508" i="2"/>
  <c r="AG556" i="2"/>
  <c r="AG309" i="2"/>
  <c r="AG676" i="2"/>
  <c r="AG408" i="2"/>
  <c r="AG582" i="2"/>
  <c r="AG567" i="2"/>
  <c r="AG112" i="2"/>
  <c r="AG572" i="2"/>
  <c r="AG61" i="2"/>
  <c r="AG529" i="2"/>
  <c r="AG588" i="2"/>
  <c r="AG718" i="2"/>
  <c r="AG364" i="2"/>
  <c r="AG333" i="2"/>
  <c r="AG283" i="2"/>
  <c r="AG632" i="2"/>
  <c r="AG593" i="2"/>
  <c r="AG725" i="2"/>
  <c r="AG163" i="2"/>
  <c r="AG475" i="2"/>
  <c r="AG454" i="2"/>
  <c r="AG294" i="2"/>
  <c r="AG83" i="2"/>
  <c r="AG92" i="2"/>
  <c r="AG262" i="2"/>
  <c r="AG268" i="2"/>
  <c r="AG409" i="2"/>
  <c r="AG105" i="2"/>
  <c r="AG543" i="2"/>
  <c r="AG595" i="2"/>
  <c r="AG185" i="2"/>
  <c r="AG195" i="2"/>
  <c r="AG299" i="2"/>
  <c r="AG94" i="2"/>
  <c r="AG703" i="2"/>
  <c r="AG180" i="2"/>
  <c r="AG499" i="2"/>
  <c r="AG538" i="2"/>
  <c r="AG429" i="2"/>
  <c r="AG580" i="2"/>
  <c r="AG583" i="2"/>
  <c r="AG479" i="2"/>
  <c r="AG102" i="2"/>
  <c r="AG492" i="2"/>
  <c r="AG377" i="2"/>
  <c r="AG447" i="2"/>
  <c r="AG438" i="2"/>
  <c r="AG714" i="2"/>
  <c r="AG720" i="2"/>
  <c r="AG698" i="2"/>
  <c r="AG495" i="2"/>
  <c r="AG414" i="2"/>
  <c r="AG203" i="2"/>
  <c r="AG558" i="2"/>
  <c r="AG132" i="2"/>
  <c r="AG585" i="2"/>
  <c r="AG735" i="2"/>
  <c r="AG599" i="2"/>
  <c r="AG603" i="2"/>
  <c r="AG621" i="2"/>
  <c r="AG331" i="2"/>
  <c r="AG418" i="2"/>
  <c r="AG523" i="2"/>
  <c r="AG466" i="2"/>
  <c r="AG537" i="2"/>
  <c r="AG95" i="2"/>
  <c r="AG653" i="2"/>
  <c r="AG49" i="2"/>
  <c r="AG465" i="2"/>
  <c r="AG398" i="2"/>
  <c r="AG178" i="2"/>
  <c r="AG574" i="2"/>
  <c r="AG426" i="2"/>
  <c r="AG324" i="2"/>
  <c r="AG89" i="2"/>
  <c r="AG451" i="2"/>
  <c r="AG124" i="2"/>
  <c r="AG340" i="2"/>
  <c r="AG155" i="2"/>
  <c r="AG281" i="2"/>
  <c r="AG217" i="2"/>
  <c r="AG148" i="2"/>
  <c r="AG483" i="2"/>
  <c r="AG655" i="2"/>
  <c r="AG663" i="2"/>
  <c r="AG43" i="2"/>
  <c r="AG393" i="2"/>
  <c r="AG229" i="2"/>
  <c r="AG723" i="2"/>
  <c r="AG62" i="2"/>
  <c r="AG58" i="2"/>
  <c r="AG270" i="2"/>
  <c r="AG99" i="2"/>
  <c r="AG126" i="2"/>
  <c r="AG197" i="2"/>
  <c r="AG87" i="2"/>
  <c r="AG292" i="2"/>
  <c r="AG47" i="2"/>
  <c r="AG647" i="2"/>
  <c r="AG308" i="2"/>
  <c r="AG634" i="2"/>
  <c r="AG614" i="2"/>
  <c r="AG464" i="2"/>
  <c r="AG372" i="2"/>
  <c r="AG573" i="2"/>
  <c r="AG526" i="2"/>
  <c r="AG225" i="2"/>
  <c r="AG683" i="2"/>
  <c r="AG116" i="2"/>
  <c r="AG587" i="2"/>
  <c r="AG657" i="2"/>
  <c r="AG282" i="2"/>
  <c r="AG589" i="2"/>
  <c r="AG310" i="2"/>
  <c r="AG401" i="2"/>
  <c r="AG222" i="2"/>
  <c r="AG712" i="2"/>
  <c r="AG389" i="2"/>
  <c r="AG192" i="2"/>
  <c r="AG652" i="2"/>
  <c r="AG64" i="2"/>
  <c r="AG387" i="2"/>
  <c r="AG700" i="2"/>
  <c r="AG402" i="2"/>
  <c r="AG267" i="2"/>
  <c r="AG236" i="2"/>
  <c r="AG609" i="2"/>
  <c r="AG122" i="2"/>
  <c r="AG243" i="2"/>
  <c r="AG721" i="2"/>
  <c r="AG207" i="2"/>
  <c r="AG234" i="2"/>
  <c r="AG277" i="2"/>
  <c r="AG563" i="2"/>
  <c r="AG661" i="2"/>
  <c r="AG120" i="2"/>
  <c r="AG133" i="2"/>
  <c r="AG106" i="2"/>
  <c r="AG512" i="2"/>
  <c r="AG38" i="2"/>
  <c r="AG738" i="2"/>
  <c r="AG692" i="2"/>
  <c r="AG553" i="2"/>
  <c r="AG255" i="2"/>
  <c r="AG711" i="2"/>
  <c r="AG643" i="2"/>
  <c r="AG629" i="2"/>
  <c r="AG259" i="2"/>
  <c r="AG181" i="2"/>
  <c r="AG737" i="2"/>
  <c r="AG305" i="2"/>
  <c r="AG86" i="2"/>
  <c r="AG664" i="2"/>
  <c r="AG539" i="2"/>
  <c r="AG506" i="2"/>
  <c r="AG473" i="2"/>
  <c r="AG400" i="2"/>
  <c r="AG489" i="2"/>
  <c r="AG477" i="2"/>
  <c r="AG730" i="2"/>
  <c r="AG709" i="2"/>
  <c r="AG123" i="2"/>
  <c r="AG511" i="2"/>
  <c r="AG638" i="2"/>
  <c r="AG687" i="2"/>
  <c r="AG602" i="2"/>
  <c r="AG468" i="2"/>
  <c r="AG257" i="2"/>
  <c r="AG680" i="2"/>
  <c r="AG327" i="2"/>
  <c r="AG287" i="2"/>
  <c r="AG461" i="2"/>
  <c r="AG351" i="2"/>
  <c r="AG250" i="2"/>
  <c r="AG88" i="2"/>
  <c r="AG527" i="2"/>
  <c r="AG261" i="2"/>
  <c r="AG646" i="2"/>
  <c r="AG386" i="2"/>
  <c r="AG612" i="2"/>
  <c r="AG594" i="2"/>
  <c r="AG164" i="2"/>
  <c r="AG211" i="2"/>
  <c r="AG507" i="2"/>
  <c r="AG413" i="2"/>
  <c r="AG321" i="2"/>
  <c r="AG337" i="2"/>
  <c r="AG286" i="2"/>
  <c r="AG384" i="2"/>
  <c r="AG320" i="2"/>
  <c r="AG514" i="2"/>
  <c r="AG622" i="2"/>
  <c r="AG724" i="2"/>
  <c r="AG596" i="2"/>
  <c r="AG501" i="2"/>
  <c r="AG695" i="2"/>
  <c r="AG521" i="2"/>
  <c r="AG285" i="2"/>
  <c r="AG615" i="2"/>
  <c r="AG546" i="2"/>
  <c r="AG673" i="2"/>
  <c r="AG701" i="2"/>
  <c r="AG249" i="2"/>
  <c r="AG368" i="2"/>
  <c r="AG658" i="2"/>
  <c r="AG284" i="2"/>
  <c r="AG679" i="2"/>
  <c r="AG710" i="2"/>
  <c r="AG688" i="2"/>
  <c r="AG604" i="2"/>
  <c r="AG689" i="2"/>
  <c r="AG482" i="2"/>
  <c r="AG736" i="2"/>
  <c r="AG463" i="2"/>
  <c r="AG708" i="2"/>
  <c r="AG560" i="2"/>
  <c r="AG660" i="2"/>
  <c r="AG691" i="2"/>
  <c r="AG694" i="2"/>
  <c r="AG696" i="2"/>
  <c r="AG678" i="2"/>
  <c r="AG716" i="2"/>
  <c r="AG681" i="2"/>
  <c r="AG713" i="2"/>
  <c r="AG727" i="2"/>
  <c r="AG628" i="2"/>
  <c r="AG605" i="2"/>
  <c r="AG717" i="2"/>
  <c r="AG719" i="2"/>
  <c r="AF648" i="2"/>
  <c r="AF559" i="2"/>
  <c r="AF548" i="2"/>
  <c r="AF107" i="2"/>
  <c r="AF293" i="2"/>
  <c r="AF335" i="2"/>
  <c r="AF441" i="2"/>
  <c r="AF365" i="2"/>
  <c r="AF509" i="2"/>
  <c r="AF607" i="2"/>
  <c r="AF382" i="2"/>
  <c r="AF258" i="2"/>
  <c r="AF160" i="2"/>
  <c r="AF665" i="2"/>
  <c r="AF128" i="2"/>
  <c r="AF498" i="2"/>
  <c r="AF576" i="2"/>
  <c r="AF59" i="2"/>
  <c r="AF381" i="2"/>
  <c r="AF645" i="2"/>
  <c r="AF439" i="2"/>
  <c r="AF405" i="2"/>
  <c r="AF541" i="2"/>
  <c r="AF275" i="2"/>
  <c r="AF291" i="2"/>
  <c r="AF431" i="2"/>
  <c r="AF75" i="2"/>
  <c r="AF624" i="2"/>
  <c r="AF151" i="2"/>
  <c r="AF600" i="2"/>
  <c r="AF672" i="2"/>
  <c r="AF357" i="2"/>
  <c r="AF361" i="2"/>
  <c r="AF707" i="2"/>
  <c r="AF97" i="2"/>
  <c r="AF11" i="2"/>
  <c r="AF378" i="2"/>
  <c r="AF233" i="2"/>
  <c r="AF156" i="2"/>
  <c r="AF48" i="2"/>
  <c r="AF671" i="2"/>
  <c r="AF278" i="2"/>
  <c r="AF549" i="2"/>
  <c r="AF391" i="2"/>
  <c r="AF476" i="2"/>
  <c r="AF186" i="2"/>
  <c r="AF237" i="2"/>
  <c r="AF566" i="2"/>
  <c r="AF254" i="2"/>
  <c r="AF403" i="2"/>
  <c r="AF517" i="2"/>
  <c r="AF342" i="2"/>
  <c r="AF469" i="2"/>
  <c r="AF470" i="2"/>
  <c r="AF230" i="2"/>
  <c r="AF338" i="2"/>
  <c r="AF161" i="2"/>
  <c r="AF510" i="2"/>
  <c r="AF215" i="2"/>
  <c r="AF359" i="2"/>
  <c r="AF290" i="2"/>
  <c r="AF496" i="2"/>
  <c r="AF179" i="2"/>
  <c r="AF348" i="2"/>
  <c r="AF265" i="2"/>
  <c r="AF420" i="2"/>
  <c r="AF343" i="2"/>
  <c r="AF341" i="2"/>
  <c r="AF162" i="2"/>
  <c r="AF515" i="2"/>
  <c r="AF544" i="2"/>
  <c r="AF367" i="2"/>
  <c r="AF395" i="2"/>
  <c r="AF363" i="2"/>
  <c r="AF199" i="2"/>
  <c r="AF256" i="2"/>
  <c r="AF117" i="2"/>
  <c r="AF200" i="2"/>
  <c r="AF55" i="2"/>
  <c r="AF344" i="2"/>
  <c r="AF478" i="2"/>
  <c r="AF183" i="2"/>
  <c r="AF528" i="2"/>
  <c r="AF142" i="2"/>
  <c r="AF345" i="2"/>
  <c r="AF530" i="2"/>
  <c r="AF90" i="2"/>
  <c r="AF432" i="2"/>
  <c r="AF248" i="2"/>
  <c r="AF411" i="2"/>
  <c r="AF216" i="2"/>
  <c r="AF56" i="2"/>
  <c r="AF380" i="2"/>
  <c r="AF318" i="2"/>
  <c r="AF118" i="2"/>
  <c r="AF642" i="2"/>
  <c r="AF110" i="2"/>
  <c r="AF10" i="2"/>
  <c r="AF301" i="2"/>
  <c r="AF98" i="2"/>
  <c r="AF297" i="2"/>
  <c r="AF279" i="2"/>
  <c r="AF396" i="2"/>
  <c r="AF666" i="2"/>
  <c r="AF419" i="2"/>
  <c r="AF32" i="2"/>
  <c r="AF34" i="2"/>
  <c r="AF144" i="2"/>
  <c r="AF532" i="2"/>
  <c r="AF480" i="2"/>
  <c r="AF682" i="2"/>
  <c r="AF404" i="2"/>
  <c r="AF60" i="2"/>
  <c r="AF272" i="2"/>
  <c r="AF14" i="2"/>
  <c r="AF360" i="2"/>
  <c r="AF71" i="2"/>
  <c r="AF79" i="2"/>
  <c r="AF356" i="2"/>
  <c r="AF732" i="2"/>
  <c r="AF467" i="2"/>
  <c r="AF235" i="2"/>
  <c r="AF627" i="2"/>
  <c r="AF223" i="2"/>
  <c r="AF329" i="2"/>
  <c r="AF417" i="2"/>
  <c r="AF376" i="2"/>
  <c r="AF263" i="2"/>
  <c r="AF455" i="2"/>
  <c r="AF193" i="2"/>
  <c r="AF145" i="2"/>
  <c r="AF25" i="2"/>
  <c r="AF159" i="2"/>
  <c r="AF379" i="2"/>
  <c r="AF289" i="2"/>
  <c r="AF315" i="2"/>
  <c r="AF677" i="2"/>
  <c r="AF650" i="2"/>
  <c r="AF288" i="2"/>
  <c r="AF266" i="2"/>
  <c r="AF383" i="2"/>
  <c r="AF206" i="2"/>
  <c r="AF702" i="2"/>
  <c r="AF296" i="2"/>
  <c r="AF557" i="2"/>
  <c r="AF21" i="2"/>
  <c r="AF442" i="2"/>
  <c r="AF17" i="2"/>
  <c r="AF428" i="2"/>
  <c r="AF667" i="2"/>
  <c r="AF552" i="2"/>
  <c r="AF264" i="2"/>
  <c r="AF212" i="2"/>
  <c r="AF240" i="2"/>
  <c r="AF189" i="2"/>
  <c r="AF731" i="2"/>
  <c r="AF33" i="2"/>
  <c r="AF241" i="2"/>
  <c r="AF154" i="2"/>
  <c r="AF460" i="2"/>
  <c r="AF497" i="2"/>
  <c r="AF452" i="2"/>
  <c r="AF533" i="2"/>
  <c r="AF449" i="2"/>
  <c r="AF311" i="2"/>
  <c r="AF500" i="2"/>
  <c r="AF332" i="2"/>
  <c r="AF226" i="2"/>
  <c r="AF619" i="2"/>
  <c r="AF204" i="2"/>
  <c r="AF579" i="2"/>
  <c r="AF577" i="2"/>
  <c r="AF570" i="2"/>
  <c r="AF302" i="2"/>
  <c r="AF550" i="2"/>
  <c r="AF542" i="2"/>
  <c r="AF669" i="2"/>
  <c r="AF598" i="2"/>
  <c r="AF412" i="2"/>
  <c r="AF103" i="2"/>
  <c r="AF471" i="2"/>
  <c r="AF221" i="2"/>
  <c r="AF28" i="2"/>
  <c r="AF474" i="2"/>
  <c r="AF674" i="2"/>
  <c r="AF693" i="2"/>
  <c r="AF247" i="2"/>
  <c r="AF84" i="2"/>
  <c r="AF190" i="2"/>
  <c r="AF101" i="2"/>
  <c r="AF670" i="2"/>
  <c r="AF312" i="2"/>
  <c r="AF637" i="2"/>
  <c r="AF76" i="2"/>
  <c r="AF7" i="2"/>
  <c r="AF601" i="2"/>
  <c r="AF202" i="2"/>
  <c r="AF620" i="2"/>
  <c r="AF491" i="2"/>
  <c r="AF444" i="2"/>
  <c r="AF561" i="2"/>
  <c r="AF597" i="2"/>
  <c r="AF362" i="2"/>
  <c r="AF649" i="2"/>
  <c r="AF358" i="2"/>
  <c r="AF65" i="2"/>
  <c r="AF57" i="2"/>
  <c r="AF385" i="2"/>
  <c r="AF317" i="2"/>
  <c r="AF306" i="2"/>
  <c r="AF586" i="2"/>
  <c r="AF437" i="2"/>
  <c r="AF104" i="2"/>
  <c r="AF519" i="2"/>
  <c r="AF152" i="2"/>
  <c r="AF443" i="2"/>
  <c r="AF69" i="2"/>
  <c r="AF68" i="2"/>
  <c r="AF504" i="2"/>
  <c r="AF271" i="2"/>
  <c r="AF74" i="2"/>
  <c r="AF146" i="2"/>
  <c r="AF565" i="2"/>
  <c r="AF8" i="2"/>
  <c r="AF633" i="2"/>
  <c r="AF300" i="2"/>
  <c r="AF140" i="2"/>
  <c r="AF39" i="2"/>
  <c r="AF231" i="2"/>
  <c r="AF505" i="2"/>
  <c r="AF450" i="2"/>
  <c r="AF304" i="2"/>
  <c r="AF536" i="2"/>
  <c r="AF167" i="2"/>
  <c r="AF668" i="2"/>
  <c r="AF46" i="2"/>
  <c r="AF354" i="2"/>
  <c r="AF150" i="2"/>
  <c r="AF373" i="2"/>
  <c r="AF41" i="2"/>
  <c r="AF91" i="2"/>
  <c r="AF421" i="2"/>
  <c r="AF93" i="2"/>
  <c r="AF562" i="2"/>
  <c r="AF130" i="2"/>
  <c r="AF427" i="2"/>
  <c r="AF424" i="2"/>
  <c r="AF555" i="2"/>
  <c r="AF44" i="2"/>
  <c r="AF392" i="2"/>
  <c r="AF458" i="2"/>
  <c r="AF591" i="2"/>
  <c r="AF656" i="2"/>
  <c r="AF371" i="2"/>
  <c r="AF448" i="2"/>
  <c r="AF334" i="2"/>
  <c r="AF705" i="2"/>
  <c r="AF406" i="2"/>
  <c r="AF210" i="2"/>
  <c r="AF24" i="2"/>
  <c r="AF568" i="2"/>
  <c r="AF525" i="2"/>
  <c r="AF369" i="2"/>
  <c r="AF19" i="2"/>
  <c r="AF339" i="2"/>
  <c r="AF623" i="2"/>
  <c r="AF52" i="2"/>
  <c r="AF584" i="2"/>
  <c r="AF728" i="2"/>
  <c r="AF53" i="2"/>
  <c r="AF430" i="2"/>
  <c r="AF488" i="2"/>
  <c r="AF251" i="2"/>
  <c r="AF481" i="2"/>
  <c r="AF535" i="2"/>
  <c r="AF143" i="2"/>
  <c r="AF484" i="2"/>
  <c r="AF388" i="2"/>
  <c r="AF198" i="2"/>
  <c r="AF734" i="2"/>
  <c r="AF54" i="2"/>
  <c r="AF3" i="2"/>
  <c r="AF410" i="2"/>
  <c r="AF174" i="2"/>
  <c r="AF238" i="2"/>
  <c r="AF138" i="2"/>
  <c r="AF422" i="2"/>
  <c r="AF462" i="2"/>
  <c r="AF280" i="2"/>
  <c r="AF540" i="2"/>
  <c r="AF425" i="2"/>
  <c r="AF196" i="2"/>
  <c r="AF524" i="2"/>
  <c r="AF127" i="2"/>
  <c r="AF114" i="2"/>
  <c r="AF578" i="2"/>
  <c r="AF581" i="2"/>
  <c r="AF70" i="2"/>
  <c r="AF175" i="2"/>
  <c r="AF434" i="2"/>
  <c r="AF182" i="2"/>
  <c r="AF494" i="2"/>
  <c r="AF684" i="2"/>
  <c r="AF157" i="2"/>
  <c r="AF242" i="2"/>
  <c r="AF407" i="2"/>
  <c r="AF347" i="2"/>
  <c r="AF149" i="2"/>
  <c r="AF636" i="2"/>
  <c r="AF224" i="2"/>
  <c r="AF218" i="2"/>
  <c r="AF82" i="2"/>
  <c r="AF313" i="2"/>
  <c r="AF137" i="2"/>
  <c r="AF323" i="2"/>
  <c r="AF115" i="2"/>
  <c r="AF457" i="2"/>
  <c r="AF219" i="2"/>
  <c r="AF613" i="2"/>
  <c r="AF625" i="2"/>
  <c r="AF176" i="2"/>
  <c r="AF394" i="2"/>
  <c r="AF330" i="2"/>
  <c r="AF78" i="2"/>
  <c r="AF246" i="2"/>
  <c r="AF63" i="2"/>
  <c r="AF616" i="2"/>
  <c r="AF314" i="2"/>
  <c r="AF125" i="2"/>
  <c r="AF66" i="2"/>
  <c r="AF37" i="2"/>
  <c r="AF569" i="2"/>
  <c r="AF513" i="2"/>
  <c r="AF80" i="2"/>
  <c r="AF239" i="2"/>
  <c r="AF165" i="2"/>
  <c r="AF370" i="2"/>
  <c r="AF355" i="2"/>
  <c r="AF503" i="2"/>
  <c r="AF697" i="2"/>
  <c r="AF12" i="2"/>
  <c r="AF273" i="2"/>
  <c r="AF108" i="2"/>
  <c r="AF635" i="2"/>
  <c r="AF253" i="2"/>
  <c r="AF729" i="2"/>
  <c r="AF547" i="2"/>
  <c r="AF326" i="2"/>
  <c r="AF349" i="2"/>
  <c r="AF346" i="2"/>
  <c r="AF168" i="2"/>
  <c r="AF50" i="2"/>
  <c r="AF170" i="2"/>
  <c r="AF42" i="2"/>
  <c r="AF4" i="2"/>
  <c r="AF227" i="2"/>
  <c r="AF100" i="2"/>
  <c r="AF172" i="2"/>
  <c r="AF214" i="2"/>
  <c r="AF209" i="2"/>
  <c r="AF40" i="2"/>
  <c r="AF545" i="2"/>
  <c r="AF490" i="2"/>
  <c r="AF690" i="2"/>
  <c r="AF2" i="2"/>
  <c r="AF659" i="2"/>
  <c r="AF551" i="2"/>
  <c r="AF77" i="2"/>
  <c r="AF423" i="2"/>
  <c r="AF639" i="2"/>
  <c r="AF534" i="2"/>
  <c r="AF111" i="2"/>
  <c r="AF685" i="2"/>
  <c r="AF121" i="2"/>
  <c r="AF191" i="2"/>
  <c r="AF109" i="2"/>
  <c r="AF9" i="2"/>
  <c r="AF67" i="2"/>
  <c r="AF575" i="2"/>
  <c r="AF220" i="2"/>
  <c r="AF307" i="2"/>
  <c r="AF35" i="2"/>
  <c r="AF45" i="2"/>
  <c r="AF169" i="2"/>
  <c r="AF564" i="2"/>
  <c r="AF141" i="2"/>
  <c r="AF606" i="2"/>
  <c r="AF113" i="2"/>
  <c r="AF269" i="2"/>
  <c r="AF72" i="2"/>
  <c r="AF30" i="2"/>
  <c r="AF171" i="2"/>
  <c r="AF518" i="2"/>
  <c r="AF276" i="2"/>
  <c r="AF472" i="2"/>
  <c r="AF399" i="2"/>
  <c r="AF435" i="2"/>
  <c r="AF531" i="2"/>
  <c r="AF158" i="2"/>
  <c r="AF554" i="2"/>
  <c r="AF23" i="2"/>
  <c r="AF350" i="2"/>
  <c r="AF675" i="2"/>
  <c r="AF611" i="2"/>
  <c r="AF184" i="2"/>
  <c r="AF715" i="2"/>
  <c r="AF274" i="2"/>
  <c r="AF13" i="2"/>
  <c r="AF644" i="2"/>
  <c r="AF626" i="2"/>
  <c r="AF51" i="2"/>
  <c r="AF319" i="2"/>
  <c r="AF375" i="2"/>
  <c r="AF29" i="2"/>
  <c r="AF493" i="2"/>
  <c r="AF456" i="2"/>
  <c r="AF177" i="2"/>
  <c r="AF440" i="2"/>
  <c r="AF135" i="2"/>
  <c r="AF27" i="2"/>
  <c r="AF415" i="2"/>
  <c r="AF213" i="2"/>
  <c r="AF188" i="2"/>
  <c r="AF459" i="2"/>
  <c r="AF397" i="2"/>
  <c r="AF194" i="2"/>
  <c r="AF201" i="2"/>
  <c r="AF15" i="2"/>
  <c r="AF252" i="2"/>
  <c r="AF244" i="2"/>
  <c r="AF608" i="2"/>
  <c r="AF706" i="2"/>
  <c r="AF502" i="2"/>
  <c r="AF522" i="2"/>
  <c r="AF260" i="2"/>
  <c r="AF205" i="2"/>
  <c r="AF631" i="2"/>
  <c r="AF617" i="2"/>
  <c r="AF20" i="2"/>
  <c r="AF336" i="2"/>
  <c r="AF129" i="2"/>
  <c r="AF516" i="2"/>
  <c r="AF18" i="2"/>
  <c r="AF592" i="2"/>
  <c r="AF208" i="2"/>
  <c r="AF316" i="2"/>
  <c r="AF640" i="2"/>
  <c r="AF390" i="2"/>
  <c r="AF81" i="2"/>
  <c r="AF6" i="2"/>
  <c r="AF228" i="2"/>
  <c r="AF433" i="2"/>
  <c r="AF733" i="2"/>
  <c r="AF699" i="2"/>
  <c r="AF485" i="2"/>
  <c r="AF618" i="2"/>
  <c r="AF73" i="2"/>
  <c r="AF325" i="2"/>
  <c r="AF445" i="2"/>
  <c r="AF610" i="2"/>
  <c r="AF147" i="2"/>
  <c r="AF590" i="2"/>
  <c r="AF136" i="2"/>
  <c r="AF374" i="2"/>
  <c r="AF662" i="2"/>
  <c r="AF119" i="2"/>
  <c r="AF641" i="2"/>
  <c r="AF139" i="2"/>
  <c r="AF328" i="2"/>
  <c r="AF686" i="2"/>
  <c r="AF571" i="2"/>
  <c r="AF487" i="2"/>
  <c r="AF153" i="2"/>
  <c r="AF5" i="2"/>
  <c r="AF416" i="2"/>
  <c r="AF453" i="2"/>
  <c r="AF16" i="2"/>
  <c r="AF134" i="2"/>
  <c r="AF726" i="2"/>
  <c r="AF654" i="2"/>
  <c r="AF245" i="2"/>
  <c r="AF166" i="2"/>
  <c r="AF322" i="2"/>
  <c r="AF298" i="2"/>
  <c r="AF85" i="2"/>
  <c r="AF722" i="2"/>
  <c r="AF630" i="2"/>
  <c r="AF446" i="2"/>
  <c r="AF704" i="2"/>
  <c r="AF187" i="2"/>
  <c r="AF520" i="2"/>
  <c r="AF131" i="2"/>
  <c r="AF352" i="2"/>
  <c r="AF232" i="2"/>
  <c r="AF486" i="2"/>
  <c r="AF173" i="2"/>
  <c r="AF436" i="2"/>
  <c r="AF303" i="2"/>
  <c r="AF295" i="2"/>
  <c r="AF36" i="2"/>
  <c r="AF22" i="2"/>
  <c r="AF96" i="2"/>
  <c r="AF26" i="2"/>
  <c r="AF651" i="2"/>
  <c r="AF353" i="2"/>
  <c r="AF31" i="2"/>
  <c r="AF366" i="2"/>
  <c r="AF508" i="2"/>
  <c r="AF556" i="2"/>
  <c r="AF309" i="2"/>
  <c r="AF676" i="2"/>
  <c r="AF408" i="2"/>
  <c r="AF582" i="2"/>
  <c r="AF567" i="2"/>
  <c r="AF112" i="2"/>
  <c r="AF572" i="2"/>
  <c r="AF61" i="2"/>
  <c r="AF529" i="2"/>
  <c r="AF588" i="2"/>
  <c r="AF718" i="2"/>
  <c r="AF364" i="2"/>
  <c r="AF333" i="2"/>
  <c r="AF283" i="2"/>
  <c r="AF632" i="2"/>
  <c r="AF593" i="2"/>
  <c r="AF725" i="2"/>
  <c r="AF163" i="2"/>
  <c r="AF475" i="2"/>
  <c r="AF454" i="2"/>
  <c r="AF294" i="2"/>
  <c r="AF83" i="2"/>
  <c r="AF92" i="2"/>
  <c r="AF262" i="2"/>
  <c r="AF268" i="2"/>
  <c r="AF409" i="2"/>
  <c r="AF105" i="2"/>
  <c r="AF543" i="2"/>
  <c r="AF595" i="2"/>
  <c r="AF185" i="2"/>
  <c r="AF195" i="2"/>
  <c r="AF299" i="2"/>
  <c r="AF94" i="2"/>
  <c r="AF703" i="2"/>
  <c r="AF180" i="2"/>
  <c r="AF499" i="2"/>
  <c r="AF538" i="2"/>
  <c r="AF429" i="2"/>
  <c r="AF580" i="2"/>
  <c r="AF583" i="2"/>
  <c r="AF479" i="2"/>
  <c r="AF102" i="2"/>
  <c r="AF492" i="2"/>
  <c r="AF377" i="2"/>
  <c r="AF447" i="2"/>
  <c r="AF438" i="2"/>
  <c r="AF714" i="2"/>
  <c r="AF720" i="2"/>
  <c r="AF698" i="2"/>
  <c r="AF495" i="2"/>
  <c r="AF414" i="2"/>
  <c r="AF203" i="2"/>
  <c r="AF558" i="2"/>
  <c r="AF132" i="2"/>
  <c r="AF585" i="2"/>
  <c r="AF735" i="2"/>
  <c r="AF599" i="2"/>
  <c r="AF603" i="2"/>
  <c r="AF621" i="2"/>
  <c r="AF331" i="2"/>
  <c r="AF418" i="2"/>
  <c r="AF523" i="2"/>
  <c r="AF466" i="2"/>
  <c r="AF537" i="2"/>
  <c r="AF95" i="2"/>
  <c r="AF653" i="2"/>
  <c r="AF49" i="2"/>
  <c r="AF465" i="2"/>
  <c r="AF398" i="2"/>
  <c r="AF178" i="2"/>
  <c r="AF574" i="2"/>
  <c r="AF426" i="2"/>
  <c r="AF324" i="2"/>
  <c r="AF89" i="2"/>
  <c r="AF451" i="2"/>
  <c r="AF124" i="2"/>
  <c r="AF340" i="2"/>
  <c r="AF155" i="2"/>
  <c r="AF281" i="2"/>
  <c r="AF217" i="2"/>
  <c r="AF148" i="2"/>
  <c r="AF483" i="2"/>
  <c r="AF655" i="2"/>
  <c r="AF663" i="2"/>
  <c r="AF43" i="2"/>
  <c r="AF393" i="2"/>
  <c r="AF229" i="2"/>
  <c r="AF723" i="2"/>
  <c r="AF62" i="2"/>
  <c r="AF58" i="2"/>
  <c r="AF270" i="2"/>
  <c r="AF99" i="2"/>
  <c r="AF126" i="2"/>
  <c r="AF197" i="2"/>
  <c r="AF87" i="2"/>
  <c r="AF292" i="2"/>
  <c r="AF47" i="2"/>
  <c r="AF647" i="2"/>
  <c r="AF308" i="2"/>
  <c r="AF634" i="2"/>
  <c r="AF614" i="2"/>
  <c r="AF464" i="2"/>
  <c r="AF372" i="2"/>
  <c r="AF573" i="2"/>
  <c r="AF526" i="2"/>
  <c r="AF225" i="2"/>
  <c r="AF683" i="2"/>
  <c r="AF116" i="2"/>
  <c r="AF587" i="2"/>
  <c r="AF657" i="2"/>
  <c r="AF282" i="2"/>
  <c r="AF589" i="2"/>
  <c r="AF310" i="2"/>
  <c r="AF401" i="2"/>
  <c r="AF222" i="2"/>
  <c r="AF712" i="2"/>
  <c r="AF389" i="2"/>
  <c r="AF192" i="2"/>
  <c r="AF652" i="2"/>
  <c r="AF64" i="2"/>
  <c r="AF387" i="2"/>
  <c r="AF700" i="2"/>
  <c r="AF402" i="2"/>
  <c r="AF267" i="2"/>
  <c r="AF236" i="2"/>
  <c r="AF609" i="2"/>
  <c r="AF122" i="2"/>
  <c r="AF243" i="2"/>
  <c r="AF721" i="2"/>
  <c r="AF207" i="2"/>
  <c r="AF234" i="2"/>
  <c r="AF277" i="2"/>
  <c r="AF563" i="2"/>
  <c r="AF661" i="2"/>
  <c r="AF120" i="2"/>
  <c r="AF133" i="2"/>
  <c r="AF106" i="2"/>
  <c r="AF512" i="2"/>
  <c r="AF38" i="2"/>
  <c r="AF738" i="2"/>
  <c r="AF692" i="2"/>
  <c r="AF553" i="2"/>
  <c r="AF255" i="2"/>
  <c r="AF711" i="2"/>
  <c r="AF643" i="2"/>
  <c r="AF629" i="2"/>
  <c r="AF259" i="2"/>
  <c r="AF181" i="2"/>
  <c r="AF737" i="2"/>
  <c r="AF305" i="2"/>
  <c r="AF86" i="2"/>
  <c r="AF664" i="2"/>
  <c r="AF539" i="2"/>
  <c r="AF506" i="2"/>
  <c r="AF473" i="2"/>
  <c r="AF400" i="2"/>
  <c r="AF489" i="2"/>
  <c r="AF477" i="2"/>
  <c r="AF730" i="2"/>
  <c r="AF709" i="2"/>
  <c r="AF123" i="2"/>
  <c r="AF511" i="2"/>
  <c r="AF638" i="2"/>
  <c r="AF687" i="2"/>
  <c r="AF602" i="2"/>
  <c r="AF468" i="2"/>
  <c r="AF257" i="2"/>
  <c r="AF680" i="2"/>
  <c r="AF327" i="2"/>
  <c r="AF287" i="2"/>
  <c r="AF461" i="2"/>
  <c r="AF351" i="2"/>
  <c r="AF250" i="2"/>
  <c r="AF88" i="2"/>
  <c r="AF527" i="2"/>
  <c r="AF261" i="2"/>
  <c r="AF646" i="2"/>
  <c r="AF386" i="2"/>
  <c r="AF612" i="2"/>
  <c r="AF594" i="2"/>
  <c r="AF164" i="2"/>
  <c r="AF211" i="2"/>
  <c r="AF507" i="2"/>
  <c r="AF413" i="2"/>
  <c r="AF321" i="2"/>
  <c r="AF337" i="2"/>
  <c r="AF286" i="2"/>
  <c r="AF384" i="2"/>
  <c r="AF320" i="2"/>
  <c r="AF514" i="2"/>
  <c r="AF622" i="2"/>
  <c r="AF724" i="2"/>
  <c r="AF596" i="2"/>
  <c r="AF501" i="2"/>
  <c r="AF695" i="2"/>
  <c r="AF521" i="2"/>
  <c r="AF285" i="2"/>
  <c r="AF615" i="2"/>
  <c r="AF546" i="2"/>
  <c r="AF673" i="2"/>
  <c r="AF701" i="2"/>
  <c r="AF249" i="2"/>
  <c r="AF368" i="2"/>
  <c r="AF658" i="2"/>
  <c r="AF284" i="2"/>
  <c r="AF679" i="2"/>
  <c r="AF710" i="2"/>
  <c r="AF688" i="2"/>
  <c r="AF604" i="2"/>
  <c r="AF689" i="2"/>
  <c r="AF482" i="2"/>
  <c r="AF736" i="2"/>
  <c r="AF463" i="2"/>
  <c r="AF708" i="2"/>
  <c r="AF560" i="2"/>
  <c r="AF660" i="2"/>
  <c r="AF691" i="2"/>
  <c r="AF694" i="2"/>
  <c r="AF696" i="2"/>
  <c r="AF678" i="2"/>
  <c r="AF716" i="2"/>
  <c r="AF681" i="2"/>
  <c r="AF713" i="2"/>
  <c r="AF727" i="2"/>
  <c r="AF628" i="2"/>
  <c r="AF605" i="2"/>
  <c r="AF717" i="2"/>
  <c r="AF719" i="2"/>
  <c r="AE648" i="2"/>
  <c r="AE559" i="2"/>
  <c r="AE548" i="2"/>
  <c r="AE107" i="2"/>
  <c r="AE293" i="2"/>
  <c r="AE335" i="2"/>
  <c r="AE441" i="2"/>
  <c r="AE365" i="2"/>
  <c r="AE509" i="2"/>
  <c r="AE607" i="2"/>
  <c r="AE382" i="2"/>
  <c r="AE258" i="2"/>
  <c r="AE160" i="2"/>
  <c r="AE665" i="2"/>
  <c r="AE128" i="2"/>
  <c r="AE498" i="2"/>
  <c r="AE576" i="2"/>
  <c r="AE59" i="2"/>
  <c r="AE381" i="2"/>
  <c r="AE645" i="2"/>
  <c r="AE439" i="2"/>
  <c r="AE405" i="2"/>
  <c r="AE541" i="2"/>
  <c r="AE275" i="2"/>
  <c r="AE291" i="2"/>
  <c r="AE431" i="2"/>
  <c r="AE75" i="2"/>
  <c r="AE624" i="2"/>
  <c r="AE151" i="2"/>
  <c r="AE600" i="2"/>
  <c r="AE672" i="2"/>
  <c r="AE357" i="2"/>
  <c r="AE361" i="2"/>
  <c r="AE707" i="2"/>
  <c r="AE97" i="2"/>
  <c r="AE11" i="2"/>
  <c r="AE378" i="2"/>
  <c r="AE233" i="2"/>
  <c r="AE156" i="2"/>
  <c r="AE48" i="2"/>
  <c r="AE671" i="2"/>
  <c r="AE278" i="2"/>
  <c r="AE549" i="2"/>
  <c r="AE391" i="2"/>
  <c r="AE476" i="2"/>
  <c r="AE186" i="2"/>
  <c r="AE237" i="2"/>
  <c r="AE566" i="2"/>
  <c r="AE254" i="2"/>
  <c r="AE403" i="2"/>
  <c r="AE517" i="2"/>
  <c r="AE342" i="2"/>
  <c r="AE469" i="2"/>
  <c r="AE470" i="2"/>
  <c r="AE230" i="2"/>
  <c r="AE338" i="2"/>
  <c r="AE161" i="2"/>
  <c r="AE510" i="2"/>
  <c r="AE215" i="2"/>
  <c r="AE359" i="2"/>
  <c r="AE290" i="2"/>
  <c r="AE496" i="2"/>
  <c r="AE179" i="2"/>
  <c r="AE348" i="2"/>
  <c r="AE265" i="2"/>
  <c r="AE420" i="2"/>
  <c r="AE343" i="2"/>
  <c r="AE341" i="2"/>
  <c r="AE162" i="2"/>
  <c r="AE515" i="2"/>
  <c r="AE544" i="2"/>
  <c r="AE367" i="2"/>
  <c r="AE395" i="2"/>
  <c r="AE363" i="2"/>
  <c r="AE199" i="2"/>
  <c r="AE256" i="2"/>
  <c r="AE117" i="2"/>
  <c r="AE200" i="2"/>
  <c r="AE55" i="2"/>
  <c r="AE344" i="2"/>
  <c r="AE478" i="2"/>
  <c r="AE183" i="2"/>
  <c r="AE528" i="2"/>
  <c r="AE142" i="2"/>
  <c r="AE345" i="2"/>
  <c r="AE530" i="2"/>
  <c r="AE90" i="2"/>
  <c r="AE432" i="2"/>
  <c r="AE248" i="2"/>
  <c r="AE411" i="2"/>
  <c r="AE216" i="2"/>
  <c r="AE56" i="2"/>
  <c r="AE380" i="2"/>
  <c r="AE318" i="2"/>
  <c r="AE118" i="2"/>
  <c r="AE642" i="2"/>
  <c r="AE110" i="2"/>
  <c r="AE10" i="2"/>
  <c r="AE301" i="2"/>
  <c r="AE98" i="2"/>
  <c r="AE297" i="2"/>
  <c r="AE279" i="2"/>
  <c r="AE396" i="2"/>
  <c r="AE666" i="2"/>
  <c r="AE419" i="2"/>
  <c r="AE32" i="2"/>
  <c r="AE34" i="2"/>
  <c r="AE144" i="2"/>
  <c r="AE532" i="2"/>
  <c r="AE480" i="2"/>
  <c r="AE682" i="2"/>
  <c r="AE404" i="2"/>
  <c r="AE60" i="2"/>
  <c r="AE272" i="2"/>
  <c r="AE14" i="2"/>
  <c r="AE360" i="2"/>
  <c r="AE71" i="2"/>
  <c r="AE79" i="2"/>
  <c r="AE356" i="2"/>
  <c r="AE732" i="2"/>
  <c r="AE467" i="2"/>
  <c r="AE235" i="2"/>
  <c r="AE627" i="2"/>
  <c r="AE223" i="2"/>
  <c r="AE329" i="2"/>
  <c r="AE417" i="2"/>
  <c r="AE376" i="2"/>
  <c r="AE263" i="2"/>
  <c r="AE455" i="2"/>
  <c r="AE193" i="2"/>
  <c r="AE145" i="2"/>
  <c r="AE25" i="2"/>
  <c r="AE159" i="2"/>
  <c r="AE379" i="2"/>
  <c r="AE289" i="2"/>
  <c r="AE315" i="2"/>
  <c r="AE677" i="2"/>
  <c r="AE650" i="2"/>
  <c r="AE288" i="2"/>
  <c r="AE266" i="2"/>
  <c r="AE383" i="2"/>
  <c r="AE206" i="2"/>
  <c r="AE702" i="2"/>
  <c r="AE296" i="2"/>
  <c r="AE557" i="2"/>
  <c r="AE21" i="2"/>
  <c r="AE442" i="2"/>
  <c r="AE17" i="2"/>
  <c r="AE428" i="2"/>
  <c r="AE667" i="2"/>
  <c r="AE552" i="2"/>
  <c r="AE264" i="2"/>
  <c r="AE212" i="2"/>
  <c r="AE240" i="2"/>
  <c r="AE189" i="2"/>
  <c r="AE731" i="2"/>
  <c r="AE33" i="2"/>
  <c r="AE241" i="2"/>
  <c r="AE154" i="2"/>
  <c r="AE460" i="2"/>
  <c r="AE497" i="2"/>
  <c r="AE452" i="2"/>
  <c r="AE533" i="2"/>
  <c r="AE449" i="2"/>
  <c r="AE311" i="2"/>
  <c r="AE500" i="2"/>
  <c r="AE332" i="2"/>
  <c r="AE226" i="2"/>
  <c r="AE619" i="2"/>
  <c r="AE204" i="2"/>
  <c r="AE579" i="2"/>
  <c r="AE577" i="2"/>
  <c r="AE570" i="2"/>
  <c r="AE302" i="2"/>
  <c r="AE550" i="2"/>
  <c r="AE542" i="2"/>
  <c r="AE669" i="2"/>
  <c r="AE598" i="2"/>
  <c r="AE412" i="2"/>
  <c r="AE103" i="2"/>
  <c r="AE471" i="2"/>
  <c r="AE221" i="2"/>
  <c r="AE28" i="2"/>
  <c r="AE474" i="2"/>
  <c r="AE674" i="2"/>
  <c r="AE693" i="2"/>
  <c r="AE247" i="2"/>
  <c r="AE84" i="2"/>
  <c r="AE190" i="2"/>
  <c r="AE101" i="2"/>
  <c r="AE670" i="2"/>
  <c r="AE312" i="2"/>
  <c r="AE637" i="2"/>
  <c r="AE76" i="2"/>
  <c r="AE7" i="2"/>
  <c r="AE601" i="2"/>
  <c r="AE202" i="2"/>
  <c r="AE620" i="2"/>
  <c r="AE491" i="2"/>
  <c r="AE444" i="2"/>
  <c r="AE561" i="2"/>
  <c r="AE597" i="2"/>
  <c r="AE362" i="2"/>
  <c r="AE649" i="2"/>
  <c r="AE358" i="2"/>
  <c r="AE65" i="2"/>
  <c r="AE57" i="2"/>
  <c r="AE385" i="2"/>
  <c r="AE317" i="2"/>
  <c r="AE306" i="2"/>
  <c r="AE586" i="2"/>
  <c r="AE437" i="2"/>
  <c r="AE104" i="2"/>
  <c r="AE519" i="2"/>
  <c r="AE152" i="2"/>
  <c r="AE443" i="2"/>
  <c r="AE69" i="2"/>
  <c r="AE68" i="2"/>
  <c r="AE504" i="2"/>
  <c r="AE271" i="2"/>
  <c r="AE74" i="2"/>
  <c r="AE146" i="2"/>
  <c r="AE565" i="2"/>
  <c r="AE8" i="2"/>
  <c r="AE633" i="2"/>
  <c r="AE300" i="2"/>
  <c r="AE140" i="2"/>
  <c r="AE39" i="2"/>
  <c r="AE231" i="2"/>
  <c r="AE505" i="2"/>
  <c r="AE450" i="2"/>
  <c r="AE304" i="2"/>
  <c r="AE536" i="2"/>
  <c r="AE167" i="2"/>
  <c r="AE668" i="2"/>
  <c r="AE46" i="2"/>
  <c r="AE354" i="2"/>
  <c r="AE150" i="2"/>
  <c r="AE373" i="2"/>
  <c r="AE41" i="2"/>
  <c r="AE91" i="2"/>
  <c r="AE421" i="2"/>
  <c r="AE93" i="2"/>
  <c r="AE562" i="2"/>
  <c r="AE130" i="2"/>
  <c r="AE427" i="2"/>
  <c r="AE424" i="2"/>
  <c r="AE555" i="2"/>
  <c r="AE44" i="2"/>
  <c r="AE392" i="2"/>
  <c r="AE458" i="2"/>
  <c r="AE591" i="2"/>
  <c r="AE656" i="2"/>
  <c r="AE371" i="2"/>
  <c r="AE448" i="2"/>
  <c r="AE334" i="2"/>
  <c r="AE705" i="2"/>
  <c r="AE406" i="2"/>
  <c r="AE210" i="2"/>
  <c r="AE24" i="2"/>
  <c r="AE568" i="2"/>
  <c r="AE525" i="2"/>
  <c r="AE369" i="2"/>
  <c r="AE19" i="2"/>
  <c r="AE339" i="2"/>
  <c r="AE623" i="2"/>
  <c r="AE52" i="2"/>
  <c r="AE584" i="2"/>
  <c r="AE728" i="2"/>
  <c r="AE53" i="2"/>
  <c r="AE430" i="2"/>
  <c r="AE488" i="2"/>
  <c r="AE251" i="2"/>
  <c r="AE481" i="2"/>
  <c r="AE535" i="2"/>
  <c r="AE143" i="2"/>
  <c r="AE484" i="2"/>
  <c r="AE388" i="2"/>
  <c r="AE198" i="2"/>
  <c r="AE734" i="2"/>
  <c r="AE54" i="2"/>
  <c r="AE3" i="2"/>
  <c r="AE410" i="2"/>
  <c r="AE174" i="2"/>
  <c r="AE238" i="2"/>
  <c r="AE138" i="2"/>
  <c r="AE422" i="2"/>
  <c r="AE462" i="2"/>
  <c r="AE280" i="2"/>
  <c r="AE540" i="2"/>
  <c r="AE425" i="2"/>
  <c r="AE196" i="2"/>
  <c r="AE524" i="2"/>
  <c r="AE127" i="2"/>
  <c r="AE114" i="2"/>
  <c r="AE578" i="2"/>
  <c r="AE581" i="2"/>
  <c r="AE70" i="2"/>
  <c r="AE175" i="2"/>
  <c r="AE434" i="2"/>
  <c r="AE182" i="2"/>
  <c r="AE494" i="2"/>
  <c r="AE684" i="2"/>
  <c r="AE157" i="2"/>
  <c r="AE242" i="2"/>
  <c r="AE407" i="2"/>
  <c r="AE347" i="2"/>
  <c r="AE149" i="2"/>
  <c r="AE636" i="2"/>
  <c r="AE224" i="2"/>
  <c r="AE218" i="2"/>
  <c r="AE82" i="2"/>
  <c r="AE313" i="2"/>
  <c r="AE137" i="2"/>
  <c r="AE323" i="2"/>
  <c r="AE115" i="2"/>
  <c r="AE457" i="2"/>
  <c r="AE219" i="2"/>
  <c r="AE613" i="2"/>
  <c r="AE625" i="2"/>
  <c r="AE176" i="2"/>
  <c r="AE394" i="2"/>
  <c r="AE330" i="2"/>
  <c r="AE78" i="2"/>
  <c r="AE246" i="2"/>
  <c r="AE63" i="2"/>
  <c r="AE616" i="2"/>
  <c r="AE314" i="2"/>
  <c r="AE125" i="2"/>
  <c r="AE66" i="2"/>
  <c r="AE37" i="2"/>
  <c r="AE569" i="2"/>
  <c r="AE513" i="2"/>
  <c r="AE80" i="2"/>
  <c r="AE239" i="2"/>
  <c r="AE165" i="2"/>
  <c r="AE370" i="2"/>
  <c r="AE355" i="2"/>
  <c r="AE503" i="2"/>
  <c r="AE697" i="2"/>
  <c r="AE12" i="2"/>
  <c r="AE273" i="2"/>
  <c r="AE108" i="2"/>
  <c r="AE635" i="2"/>
  <c r="AE253" i="2"/>
  <c r="AE729" i="2"/>
  <c r="AE547" i="2"/>
  <c r="AE326" i="2"/>
  <c r="AE349" i="2"/>
  <c r="AE346" i="2"/>
  <c r="AE168" i="2"/>
  <c r="AE50" i="2"/>
  <c r="AE170" i="2"/>
  <c r="AE42" i="2"/>
  <c r="AE4" i="2"/>
  <c r="AE227" i="2"/>
  <c r="AE100" i="2"/>
  <c r="AE172" i="2"/>
  <c r="AE214" i="2"/>
  <c r="AE209" i="2"/>
  <c r="AE40" i="2"/>
  <c r="AE545" i="2"/>
  <c r="AE490" i="2"/>
  <c r="AE690" i="2"/>
  <c r="AE2" i="2"/>
  <c r="AE659" i="2"/>
  <c r="AE551" i="2"/>
  <c r="AE77" i="2"/>
  <c r="AE423" i="2"/>
  <c r="AE639" i="2"/>
  <c r="AE534" i="2"/>
  <c r="AE111" i="2"/>
  <c r="AE685" i="2"/>
  <c r="AE121" i="2"/>
  <c r="AE191" i="2"/>
  <c r="AE109" i="2"/>
  <c r="AE9" i="2"/>
  <c r="AE67" i="2"/>
  <c r="AE575" i="2"/>
  <c r="AE220" i="2"/>
  <c r="AE307" i="2"/>
  <c r="AE35" i="2"/>
  <c r="AE45" i="2"/>
  <c r="AE169" i="2"/>
  <c r="AE564" i="2"/>
  <c r="AE141" i="2"/>
  <c r="AE606" i="2"/>
  <c r="AE113" i="2"/>
  <c r="AE269" i="2"/>
  <c r="AE72" i="2"/>
  <c r="AE30" i="2"/>
  <c r="AE171" i="2"/>
  <c r="AE518" i="2"/>
  <c r="AE276" i="2"/>
  <c r="AE472" i="2"/>
  <c r="AE399" i="2"/>
  <c r="AE435" i="2"/>
  <c r="AE531" i="2"/>
  <c r="AE158" i="2"/>
  <c r="AE554" i="2"/>
  <c r="AE23" i="2"/>
  <c r="AE350" i="2"/>
  <c r="AE675" i="2"/>
  <c r="AE611" i="2"/>
  <c r="AE184" i="2"/>
  <c r="AE715" i="2"/>
  <c r="AE274" i="2"/>
  <c r="AE13" i="2"/>
  <c r="AE644" i="2"/>
  <c r="AE626" i="2"/>
  <c r="AE51" i="2"/>
  <c r="AE319" i="2"/>
  <c r="AE375" i="2"/>
  <c r="AE29" i="2"/>
  <c r="AE493" i="2"/>
  <c r="AE456" i="2"/>
  <c r="AE177" i="2"/>
  <c r="AE440" i="2"/>
  <c r="AE135" i="2"/>
  <c r="AE27" i="2"/>
  <c r="AE415" i="2"/>
  <c r="AE213" i="2"/>
  <c r="AE188" i="2"/>
  <c r="AE459" i="2"/>
  <c r="AE397" i="2"/>
  <c r="AE194" i="2"/>
  <c r="AE201" i="2"/>
  <c r="AE15" i="2"/>
  <c r="AE252" i="2"/>
  <c r="AE244" i="2"/>
  <c r="AE608" i="2"/>
  <c r="AE706" i="2"/>
  <c r="AE502" i="2"/>
  <c r="AE522" i="2"/>
  <c r="AE260" i="2"/>
  <c r="AE205" i="2"/>
  <c r="AE631" i="2"/>
  <c r="AE617" i="2"/>
  <c r="AE20" i="2"/>
  <c r="AE336" i="2"/>
  <c r="AE129" i="2"/>
  <c r="AE516" i="2"/>
  <c r="AE18" i="2"/>
  <c r="AE592" i="2"/>
  <c r="AE208" i="2"/>
  <c r="AE316" i="2"/>
  <c r="AE640" i="2"/>
  <c r="AE390" i="2"/>
  <c r="AE81" i="2"/>
  <c r="AE6" i="2"/>
  <c r="AE228" i="2"/>
  <c r="AE433" i="2"/>
  <c r="AE733" i="2"/>
  <c r="AE699" i="2"/>
  <c r="AE485" i="2"/>
  <c r="AE618" i="2"/>
  <c r="AE73" i="2"/>
  <c r="AE325" i="2"/>
  <c r="AE445" i="2"/>
  <c r="AE610" i="2"/>
  <c r="AE147" i="2"/>
  <c r="AE590" i="2"/>
  <c r="AE136" i="2"/>
  <c r="AE374" i="2"/>
  <c r="AE662" i="2"/>
  <c r="AE119" i="2"/>
  <c r="AE641" i="2"/>
  <c r="AE139" i="2"/>
  <c r="AE328" i="2"/>
  <c r="AE686" i="2"/>
  <c r="AE571" i="2"/>
  <c r="AE487" i="2"/>
  <c r="AE153" i="2"/>
  <c r="AE5" i="2"/>
  <c r="AE416" i="2"/>
  <c r="AE453" i="2"/>
  <c r="AE16" i="2"/>
  <c r="AE134" i="2"/>
  <c r="AE726" i="2"/>
  <c r="AE654" i="2"/>
  <c r="AE245" i="2"/>
  <c r="AE166" i="2"/>
  <c r="AE322" i="2"/>
  <c r="AE298" i="2"/>
  <c r="AE85" i="2"/>
  <c r="AE722" i="2"/>
  <c r="AE630" i="2"/>
  <c r="AE446" i="2"/>
  <c r="AE704" i="2"/>
  <c r="AE187" i="2"/>
  <c r="AE520" i="2"/>
  <c r="AE131" i="2"/>
  <c r="AE352" i="2"/>
  <c r="AE232" i="2"/>
  <c r="AE486" i="2"/>
  <c r="AE173" i="2"/>
  <c r="AE436" i="2"/>
  <c r="AE303" i="2"/>
  <c r="AE295" i="2"/>
  <c r="AE36" i="2"/>
  <c r="AE22" i="2"/>
  <c r="AE96" i="2"/>
  <c r="AE26" i="2"/>
  <c r="AE651" i="2"/>
  <c r="AE353" i="2"/>
  <c r="AE31" i="2"/>
  <c r="AE366" i="2"/>
  <c r="AE508" i="2"/>
  <c r="AE556" i="2"/>
  <c r="AE309" i="2"/>
  <c r="AE676" i="2"/>
  <c r="AE408" i="2"/>
  <c r="AE582" i="2"/>
  <c r="AE567" i="2"/>
  <c r="AE112" i="2"/>
  <c r="AE572" i="2"/>
  <c r="AE61" i="2"/>
  <c r="AE529" i="2"/>
  <c r="AE588" i="2"/>
  <c r="AE718" i="2"/>
  <c r="AE364" i="2"/>
  <c r="AE333" i="2"/>
  <c r="AE283" i="2"/>
  <c r="AE632" i="2"/>
  <c r="AE593" i="2"/>
  <c r="AE725" i="2"/>
  <c r="AE163" i="2"/>
  <c r="AE475" i="2"/>
  <c r="AE454" i="2"/>
  <c r="AE294" i="2"/>
  <c r="AE83" i="2"/>
  <c r="AE92" i="2"/>
  <c r="AE262" i="2"/>
  <c r="AE268" i="2"/>
  <c r="AE409" i="2"/>
  <c r="AE105" i="2"/>
  <c r="AE543" i="2"/>
  <c r="AE595" i="2"/>
  <c r="AE185" i="2"/>
  <c r="AE195" i="2"/>
  <c r="AE299" i="2"/>
  <c r="AE94" i="2"/>
  <c r="AE703" i="2"/>
  <c r="AE180" i="2"/>
  <c r="AE499" i="2"/>
  <c r="AE538" i="2"/>
  <c r="AE429" i="2"/>
  <c r="AE580" i="2"/>
  <c r="AE583" i="2"/>
  <c r="AE479" i="2"/>
  <c r="AE102" i="2"/>
  <c r="AE492" i="2"/>
  <c r="AE377" i="2"/>
  <c r="AE447" i="2"/>
  <c r="AE438" i="2"/>
  <c r="AE714" i="2"/>
  <c r="AE720" i="2"/>
  <c r="AE698" i="2"/>
  <c r="AE495" i="2"/>
  <c r="AE414" i="2"/>
  <c r="AE203" i="2"/>
  <c r="AE558" i="2"/>
  <c r="AE132" i="2"/>
  <c r="AE585" i="2"/>
  <c r="AE735" i="2"/>
  <c r="AE599" i="2"/>
  <c r="AE603" i="2"/>
  <c r="AE621" i="2"/>
  <c r="AE331" i="2"/>
  <c r="AE418" i="2"/>
  <c r="AE523" i="2"/>
  <c r="AE466" i="2"/>
  <c r="AE537" i="2"/>
  <c r="AE95" i="2"/>
  <c r="AE653" i="2"/>
  <c r="AE49" i="2"/>
  <c r="AE465" i="2"/>
  <c r="AE398" i="2"/>
  <c r="AE178" i="2"/>
  <c r="AE574" i="2"/>
  <c r="AE426" i="2"/>
  <c r="AE324" i="2"/>
  <c r="AE89" i="2"/>
  <c r="AE451" i="2"/>
  <c r="AE124" i="2"/>
  <c r="AE340" i="2"/>
  <c r="AE155" i="2"/>
  <c r="AE281" i="2"/>
  <c r="AE217" i="2"/>
  <c r="AE148" i="2"/>
  <c r="AE483" i="2"/>
  <c r="AE655" i="2"/>
  <c r="AE663" i="2"/>
  <c r="AE43" i="2"/>
  <c r="AE393" i="2"/>
  <c r="AE229" i="2"/>
  <c r="AE723" i="2"/>
  <c r="AE62" i="2"/>
  <c r="AE58" i="2"/>
  <c r="AE270" i="2"/>
  <c r="AE99" i="2"/>
  <c r="AE126" i="2"/>
  <c r="AE197" i="2"/>
  <c r="AE87" i="2"/>
  <c r="AE292" i="2"/>
  <c r="AE47" i="2"/>
  <c r="AE647" i="2"/>
  <c r="AE308" i="2"/>
  <c r="AE634" i="2"/>
  <c r="AE614" i="2"/>
  <c r="AE464" i="2"/>
  <c r="AE372" i="2"/>
  <c r="AE573" i="2"/>
  <c r="AE526" i="2"/>
  <c r="AE225" i="2"/>
  <c r="AE683" i="2"/>
  <c r="AE116" i="2"/>
  <c r="AE587" i="2"/>
  <c r="AE657" i="2"/>
  <c r="AE282" i="2"/>
  <c r="AE589" i="2"/>
  <c r="AE310" i="2"/>
  <c r="AE401" i="2"/>
  <c r="AE222" i="2"/>
  <c r="AE712" i="2"/>
  <c r="AE389" i="2"/>
  <c r="AE192" i="2"/>
  <c r="AE652" i="2"/>
  <c r="AE64" i="2"/>
  <c r="AE387" i="2"/>
  <c r="AE700" i="2"/>
  <c r="AE402" i="2"/>
  <c r="AE267" i="2"/>
  <c r="AE236" i="2"/>
  <c r="AE609" i="2"/>
  <c r="AE122" i="2"/>
  <c r="AE243" i="2"/>
  <c r="AE721" i="2"/>
  <c r="AE207" i="2"/>
  <c r="AE234" i="2"/>
  <c r="AE277" i="2"/>
  <c r="AE563" i="2"/>
  <c r="AE661" i="2"/>
  <c r="AE120" i="2"/>
  <c r="AE133" i="2"/>
  <c r="AE106" i="2"/>
  <c r="AE512" i="2"/>
  <c r="AE38" i="2"/>
  <c r="AE738" i="2"/>
  <c r="AE692" i="2"/>
  <c r="AE553" i="2"/>
  <c r="AE255" i="2"/>
  <c r="AE711" i="2"/>
  <c r="AE643" i="2"/>
  <c r="AE629" i="2"/>
  <c r="AE259" i="2"/>
  <c r="AE181" i="2"/>
  <c r="AE737" i="2"/>
  <c r="AE305" i="2"/>
  <c r="AE86" i="2"/>
  <c r="AE664" i="2"/>
  <c r="AE539" i="2"/>
  <c r="AE506" i="2"/>
  <c r="AE473" i="2"/>
  <c r="AE400" i="2"/>
  <c r="AE489" i="2"/>
  <c r="AE477" i="2"/>
  <c r="AE730" i="2"/>
  <c r="AE709" i="2"/>
  <c r="AE123" i="2"/>
  <c r="AE511" i="2"/>
  <c r="AE638" i="2"/>
  <c r="AE687" i="2"/>
  <c r="AE602" i="2"/>
  <c r="AE468" i="2"/>
  <c r="AE257" i="2"/>
  <c r="AE680" i="2"/>
  <c r="AE327" i="2"/>
  <c r="AE287" i="2"/>
  <c r="AE461" i="2"/>
  <c r="AE351" i="2"/>
  <c r="AE250" i="2"/>
  <c r="AE88" i="2"/>
  <c r="AE527" i="2"/>
  <c r="AE261" i="2"/>
  <c r="AE646" i="2"/>
  <c r="AE386" i="2"/>
  <c r="AE612" i="2"/>
  <c r="AE594" i="2"/>
  <c r="AE164" i="2"/>
  <c r="AE211" i="2"/>
  <c r="AE507" i="2"/>
  <c r="AE413" i="2"/>
  <c r="AE321" i="2"/>
  <c r="AE337" i="2"/>
  <c r="AE286" i="2"/>
  <c r="AE384" i="2"/>
  <c r="AE320" i="2"/>
  <c r="AE514" i="2"/>
  <c r="AE622" i="2"/>
  <c r="AE724" i="2"/>
  <c r="AE596" i="2"/>
  <c r="AE501" i="2"/>
  <c r="AE695" i="2"/>
  <c r="AE521" i="2"/>
  <c r="AE285" i="2"/>
  <c r="AE615" i="2"/>
  <c r="AE546" i="2"/>
  <c r="AE673" i="2"/>
  <c r="AE701" i="2"/>
  <c r="AE249" i="2"/>
  <c r="AE368" i="2"/>
  <c r="AE658" i="2"/>
  <c r="AE284" i="2"/>
  <c r="AE679" i="2"/>
  <c r="AE710" i="2"/>
  <c r="AE688" i="2"/>
  <c r="AE604" i="2"/>
  <c r="AE689" i="2"/>
  <c r="AE482" i="2"/>
  <c r="AE736" i="2"/>
  <c r="AE463" i="2"/>
  <c r="AE708" i="2"/>
  <c r="AE560" i="2"/>
  <c r="AE660" i="2"/>
  <c r="AE691" i="2"/>
  <c r="AE694" i="2"/>
  <c r="AE696" i="2"/>
  <c r="AE678" i="2"/>
  <c r="AE716" i="2"/>
  <c r="AE681" i="2"/>
  <c r="AE713" i="2"/>
  <c r="AE727" i="2"/>
  <c r="AE628" i="2"/>
  <c r="AE605" i="2"/>
  <c r="AE717" i="2"/>
  <c r="AE719" i="2"/>
  <c r="AD648" i="2"/>
  <c r="AD559" i="2"/>
  <c r="AD548" i="2"/>
  <c r="AD107" i="2"/>
  <c r="AD293" i="2"/>
  <c r="AD335" i="2"/>
  <c r="AD441" i="2"/>
  <c r="AD365" i="2"/>
  <c r="AD509" i="2"/>
  <c r="AD607" i="2"/>
  <c r="AD382" i="2"/>
  <c r="AD258" i="2"/>
  <c r="AD160" i="2"/>
  <c r="AD665" i="2"/>
  <c r="AD128" i="2"/>
  <c r="AD498" i="2"/>
  <c r="AD576" i="2"/>
  <c r="AD59" i="2"/>
  <c r="AD381" i="2"/>
  <c r="AD645" i="2"/>
  <c r="AD439" i="2"/>
  <c r="AD405" i="2"/>
  <c r="AD541" i="2"/>
  <c r="AD275" i="2"/>
  <c r="AD291" i="2"/>
  <c r="AD431" i="2"/>
  <c r="AD75" i="2"/>
  <c r="AD624" i="2"/>
  <c r="AD151" i="2"/>
  <c r="AD600" i="2"/>
  <c r="AD672" i="2"/>
  <c r="AD357" i="2"/>
  <c r="AD361" i="2"/>
  <c r="AD707" i="2"/>
  <c r="AD97" i="2"/>
  <c r="AD11" i="2"/>
  <c r="AD378" i="2"/>
  <c r="AD233" i="2"/>
  <c r="AD156" i="2"/>
  <c r="AD48" i="2"/>
  <c r="AD671" i="2"/>
  <c r="AD278" i="2"/>
  <c r="AD549" i="2"/>
  <c r="AD391" i="2"/>
  <c r="AD476" i="2"/>
  <c r="AD186" i="2"/>
  <c r="AD237" i="2"/>
  <c r="AD566" i="2"/>
  <c r="AD254" i="2"/>
  <c r="AD403" i="2"/>
  <c r="AD517" i="2"/>
  <c r="AD342" i="2"/>
  <c r="AD469" i="2"/>
  <c r="AD470" i="2"/>
  <c r="AD230" i="2"/>
  <c r="AD338" i="2"/>
  <c r="AD161" i="2"/>
  <c r="AD510" i="2"/>
  <c r="AD215" i="2"/>
  <c r="AD359" i="2"/>
  <c r="AD290" i="2"/>
  <c r="AD496" i="2"/>
  <c r="AD179" i="2"/>
  <c r="AD348" i="2"/>
  <c r="AD265" i="2"/>
  <c r="AD420" i="2"/>
  <c r="AD343" i="2"/>
  <c r="AD341" i="2"/>
  <c r="AD162" i="2"/>
  <c r="AD515" i="2"/>
  <c r="AD544" i="2"/>
  <c r="AD367" i="2"/>
  <c r="AD395" i="2"/>
  <c r="AD363" i="2"/>
  <c r="AD199" i="2"/>
  <c r="AD256" i="2"/>
  <c r="AD117" i="2"/>
  <c r="AD200" i="2"/>
  <c r="AD55" i="2"/>
  <c r="AD344" i="2"/>
  <c r="AD478" i="2"/>
  <c r="AD183" i="2"/>
  <c r="AD528" i="2"/>
  <c r="AD142" i="2"/>
  <c r="AD345" i="2"/>
  <c r="AD530" i="2"/>
  <c r="AD90" i="2"/>
  <c r="AD432" i="2"/>
  <c r="AD248" i="2"/>
  <c r="AD411" i="2"/>
  <c r="AD216" i="2"/>
  <c r="AD56" i="2"/>
  <c r="AD380" i="2"/>
  <c r="AD318" i="2"/>
  <c r="AD118" i="2"/>
  <c r="AD642" i="2"/>
  <c r="AD110" i="2"/>
  <c r="AD10" i="2"/>
  <c r="AD301" i="2"/>
  <c r="AD98" i="2"/>
  <c r="AD297" i="2"/>
  <c r="AD279" i="2"/>
  <c r="AD396" i="2"/>
  <c r="AD666" i="2"/>
  <c r="AD419" i="2"/>
  <c r="AD32" i="2"/>
  <c r="AD34" i="2"/>
  <c r="AD144" i="2"/>
  <c r="AD532" i="2"/>
  <c r="AD480" i="2"/>
  <c r="AD682" i="2"/>
  <c r="AD404" i="2"/>
  <c r="AD60" i="2"/>
  <c r="AD272" i="2"/>
  <c r="AD14" i="2"/>
  <c r="AD360" i="2"/>
  <c r="AD71" i="2"/>
  <c r="AD79" i="2"/>
  <c r="AD356" i="2"/>
  <c r="AD732" i="2"/>
  <c r="AD467" i="2"/>
  <c r="AD235" i="2"/>
  <c r="AD627" i="2"/>
  <c r="AD223" i="2"/>
  <c r="AD329" i="2"/>
  <c r="AD417" i="2"/>
  <c r="AD376" i="2"/>
  <c r="AD263" i="2"/>
  <c r="AD455" i="2"/>
  <c r="AD193" i="2"/>
  <c r="AD145" i="2"/>
  <c r="AD25" i="2"/>
  <c r="AD159" i="2"/>
  <c r="AD379" i="2"/>
  <c r="AD289" i="2"/>
  <c r="AD315" i="2"/>
  <c r="AD677" i="2"/>
  <c r="AD650" i="2"/>
  <c r="AD288" i="2"/>
  <c r="AD266" i="2"/>
  <c r="AD383" i="2"/>
  <c r="AD206" i="2"/>
  <c r="AD702" i="2"/>
  <c r="AD296" i="2"/>
  <c r="AD557" i="2"/>
  <c r="AD21" i="2"/>
  <c r="AD442" i="2"/>
  <c r="AD17" i="2"/>
  <c r="AD428" i="2"/>
  <c r="AD667" i="2"/>
  <c r="AD552" i="2"/>
  <c r="AD264" i="2"/>
  <c r="AD212" i="2"/>
  <c r="AD240" i="2"/>
  <c r="AD189" i="2"/>
  <c r="AD731" i="2"/>
  <c r="AD33" i="2"/>
  <c r="AD241" i="2"/>
  <c r="AD154" i="2"/>
  <c r="AD460" i="2"/>
  <c r="AD497" i="2"/>
  <c r="AD452" i="2"/>
  <c r="AD533" i="2"/>
  <c r="AD449" i="2"/>
  <c r="AD311" i="2"/>
  <c r="AD500" i="2"/>
  <c r="AD332" i="2"/>
  <c r="AD226" i="2"/>
  <c r="AD619" i="2"/>
  <c r="AD204" i="2"/>
  <c r="AD579" i="2"/>
  <c r="AD577" i="2"/>
  <c r="AD570" i="2"/>
  <c r="AD302" i="2"/>
  <c r="AD550" i="2"/>
  <c r="AD542" i="2"/>
  <c r="AD669" i="2"/>
  <c r="AD598" i="2"/>
  <c r="AD412" i="2"/>
  <c r="AD103" i="2"/>
  <c r="AD471" i="2"/>
  <c r="AD221" i="2"/>
  <c r="AD28" i="2"/>
  <c r="AD474" i="2"/>
  <c r="AD674" i="2"/>
  <c r="AD693" i="2"/>
  <c r="AD247" i="2"/>
  <c r="AD84" i="2"/>
  <c r="AD190" i="2"/>
  <c r="AD101" i="2"/>
  <c r="AD670" i="2"/>
  <c r="AD312" i="2"/>
  <c r="AD637" i="2"/>
  <c r="AD76" i="2"/>
  <c r="AD7" i="2"/>
  <c r="AD601" i="2"/>
  <c r="AD202" i="2"/>
  <c r="AD620" i="2"/>
  <c r="AD491" i="2"/>
  <c r="AD444" i="2"/>
  <c r="AD561" i="2"/>
  <c r="AD597" i="2"/>
  <c r="AD362" i="2"/>
  <c r="AD649" i="2"/>
  <c r="AD358" i="2"/>
  <c r="AD65" i="2"/>
  <c r="AD57" i="2"/>
  <c r="AD385" i="2"/>
  <c r="AD317" i="2"/>
  <c r="AD306" i="2"/>
  <c r="AD586" i="2"/>
  <c r="AD437" i="2"/>
  <c r="AD104" i="2"/>
  <c r="AD519" i="2"/>
  <c r="AD152" i="2"/>
  <c r="AD443" i="2"/>
  <c r="AD69" i="2"/>
  <c r="AD68" i="2"/>
  <c r="AD504" i="2"/>
  <c r="AD271" i="2"/>
  <c r="AD74" i="2"/>
  <c r="AD146" i="2"/>
  <c r="AD565" i="2"/>
  <c r="AD8" i="2"/>
  <c r="AD633" i="2"/>
  <c r="AD300" i="2"/>
  <c r="AD140" i="2"/>
  <c r="AD39" i="2"/>
  <c r="AD231" i="2"/>
  <c r="AD505" i="2"/>
  <c r="AD450" i="2"/>
  <c r="AD304" i="2"/>
  <c r="AD536" i="2"/>
  <c r="AD167" i="2"/>
  <c r="AD668" i="2"/>
  <c r="AD46" i="2"/>
  <c r="AD354" i="2"/>
  <c r="AD150" i="2"/>
  <c r="AD373" i="2"/>
  <c r="AD41" i="2"/>
  <c r="AD91" i="2"/>
  <c r="AD421" i="2"/>
  <c r="AD93" i="2"/>
  <c r="AD562" i="2"/>
  <c r="AD130" i="2"/>
  <c r="AD427" i="2"/>
  <c r="AD424" i="2"/>
  <c r="AD555" i="2"/>
  <c r="AD44" i="2"/>
  <c r="AD392" i="2"/>
  <c r="AD458" i="2"/>
  <c r="AD591" i="2"/>
  <c r="AD656" i="2"/>
  <c r="AD371" i="2"/>
  <c r="AD448" i="2"/>
  <c r="AD334" i="2"/>
  <c r="AD705" i="2"/>
  <c r="AD406" i="2"/>
  <c r="AD210" i="2"/>
  <c r="AD24" i="2"/>
  <c r="AD568" i="2"/>
  <c r="AD525" i="2"/>
  <c r="AD369" i="2"/>
  <c r="AD19" i="2"/>
  <c r="AD339" i="2"/>
  <c r="AD623" i="2"/>
  <c r="AD52" i="2"/>
  <c r="AD584" i="2"/>
  <c r="AD728" i="2"/>
  <c r="AD53" i="2"/>
  <c r="AD430" i="2"/>
  <c r="AD488" i="2"/>
  <c r="AD251" i="2"/>
  <c r="AD481" i="2"/>
  <c r="AD535" i="2"/>
  <c r="AD143" i="2"/>
  <c r="AD484" i="2"/>
  <c r="AD388" i="2"/>
  <c r="AD198" i="2"/>
  <c r="AD734" i="2"/>
  <c r="AD54" i="2"/>
  <c r="AD3" i="2"/>
  <c r="AD410" i="2"/>
  <c r="AD174" i="2"/>
  <c r="AD238" i="2"/>
  <c r="AD138" i="2"/>
  <c r="AD422" i="2"/>
  <c r="AD462" i="2"/>
  <c r="AD280" i="2"/>
  <c r="AD540" i="2"/>
  <c r="AD425" i="2"/>
  <c r="AD196" i="2"/>
  <c r="AD524" i="2"/>
  <c r="AD127" i="2"/>
  <c r="AD114" i="2"/>
  <c r="AD578" i="2"/>
  <c r="AD581" i="2"/>
  <c r="AD70" i="2"/>
  <c r="AD175" i="2"/>
  <c r="AD434" i="2"/>
  <c r="AD182" i="2"/>
  <c r="AD494" i="2"/>
  <c r="AD684" i="2"/>
  <c r="AD157" i="2"/>
  <c r="AD242" i="2"/>
  <c r="AD407" i="2"/>
  <c r="AD347" i="2"/>
  <c r="AD149" i="2"/>
  <c r="AD636" i="2"/>
  <c r="AD224" i="2"/>
  <c r="AD218" i="2"/>
  <c r="AD82" i="2"/>
  <c r="AD313" i="2"/>
  <c r="AD137" i="2"/>
  <c r="AD323" i="2"/>
  <c r="AD115" i="2"/>
  <c r="AD457" i="2"/>
  <c r="AD219" i="2"/>
  <c r="AD613" i="2"/>
  <c r="AD625" i="2"/>
  <c r="AD176" i="2"/>
  <c r="AD394" i="2"/>
  <c r="AD330" i="2"/>
  <c r="AD78" i="2"/>
  <c r="AD246" i="2"/>
  <c r="AD63" i="2"/>
  <c r="AD616" i="2"/>
  <c r="AD314" i="2"/>
  <c r="AD125" i="2"/>
  <c r="AD66" i="2"/>
  <c r="AD37" i="2"/>
  <c r="AD569" i="2"/>
  <c r="AD513" i="2"/>
  <c r="AD80" i="2"/>
  <c r="AD239" i="2"/>
  <c r="AD165" i="2"/>
  <c r="AD370" i="2"/>
  <c r="AD355" i="2"/>
  <c r="AD503" i="2"/>
  <c r="AD697" i="2"/>
  <c r="AD12" i="2"/>
  <c r="AD273" i="2"/>
  <c r="AD108" i="2"/>
  <c r="AD635" i="2"/>
  <c r="AD253" i="2"/>
  <c r="AD729" i="2"/>
  <c r="AD547" i="2"/>
  <c r="AD326" i="2"/>
  <c r="AD349" i="2"/>
  <c r="AD346" i="2"/>
  <c r="AD168" i="2"/>
  <c r="AD50" i="2"/>
  <c r="AD170" i="2"/>
  <c r="AD42" i="2"/>
  <c r="AD4" i="2"/>
  <c r="AD227" i="2"/>
  <c r="AD100" i="2"/>
  <c r="AD172" i="2"/>
  <c r="AD214" i="2"/>
  <c r="AD209" i="2"/>
  <c r="AD40" i="2"/>
  <c r="AD545" i="2"/>
  <c r="AD490" i="2"/>
  <c r="AD690" i="2"/>
  <c r="AD2" i="2"/>
  <c r="AD659" i="2"/>
  <c r="AD551" i="2"/>
  <c r="AD77" i="2"/>
  <c r="AD423" i="2"/>
  <c r="AD639" i="2"/>
  <c r="AD534" i="2"/>
  <c r="AD111" i="2"/>
  <c r="AD685" i="2"/>
  <c r="AD121" i="2"/>
  <c r="AD191" i="2"/>
  <c r="AD109" i="2"/>
  <c r="AD9" i="2"/>
  <c r="AD67" i="2"/>
  <c r="AD575" i="2"/>
  <c r="AD220" i="2"/>
  <c r="AD307" i="2"/>
  <c r="AD35" i="2"/>
  <c r="AD45" i="2"/>
  <c r="AD169" i="2"/>
  <c r="AD564" i="2"/>
  <c r="AD141" i="2"/>
  <c r="AD606" i="2"/>
  <c r="AD113" i="2"/>
  <c r="AD269" i="2"/>
  <c r="AD72" i="2"/>
  <c r="AD30" i="2"/>
  <c r="AD171" i="2"/>
  <c r="AD518" i="2"/>
  <c r="AD276" i="2"/>
  <c r="AD472" i="2"/>
  <c r="AD399" i="2"/>
  <c r="AD435" i="2"/>
  <c r="AD531" i="2"/>
  <c r="AD158" i="2"/>
  <c r="AD554" i="2"/>
  <c r="AD23" i="2"/>
  <c r="AD350" i="2"/>
  <c r="AD675" i="2"/>
  <c r="AD611" i="2"/>
  <c r="AD184" i="2"/>
  <c r="AD715" i="2"/>
  <c r="AD274" i="2"/>
  <c r="AD13" i="2"/>
  <c r="AD644" i="2"/>
  <c r="AD626" i="2"/>
  <c r="AD51" i="2"/>
  <c r="AD319" i="2"/>
  <c r="AD375" i="2"/>
  <c r="AD29" i="2"/>
  <c r="AD493" i="2"/>
  <c r="AD456" i="2"/>
  <c r="AD177" i="2"/>
  <c r="AD440" i="2"/>
  <c r="AD135" i="2"/>
  <c r="AD27" i="2"/>
  <c r="AD415" i="2"/>
  <c r="AD213" i="2"/>
  <c r="AD188" i="2"/>
  <c r="AD459" i="2"/>
  <c r="AD397" i="2"/>
  <c r="AD194" i="2"/>
  <c r="AD201" i="2"/>
  <c r="AD15" i="2"/>
  <c r="AD252" i="2"/>
  <c r="AD244" i="2"/>
  <c r="AD608" i="2"/>
  <c r="AD706" i="2"/>
  <c r="AD502" i="2"/>
  <c r="AD522" i="2"/>
  <c r="AD260" i="2"/>
  <c r="AD205" i="2"/>
  <c r="AD631" i="2"/>
  <c r="AD617" i="2"/>
  <c r="AD20" i="2"/>
  <c r="AD336" i="2"/>
  <c r="AD129" i="2"/>
  <c r="AD516" i="2"/>
  <c r="AD18" i="2"/>
  <c r="AD592" i="2"/>
  <c r="AD208" i="2"/>
  <c r="AD316" i="2"/>
  <c r="AD640" i="2"/>
  <c r="AD390" i="2"/>
  <c r="AD81" i="2"/>
  <c r="AD6" i="2"/>
  <c r="AD228" i="2"/>
  <c r="AD433" i="2"/>
  <c r="AD733" i="2"/>
  <c r="AD699" i="2"/>
  <c r="AD485" i="2"/>
  <c r="AD618" i="2"/>
  <c r="AD73" i="2"/>
  <c r="AD325" i="2"/>
  <c r="AD445" i="2"/>
  <c r="AD610" i="2"/>
  <c r="AD147" i="2"/>
  <c r="AD590" i="2"/>
  <c r="AD136" i="2"/>
  <c r="AD374" i="2"/>
  <c r="AD662" i="2"/>
  <c r="AD119" i="2"/>
  <c r="AD641" i="2"/>
  <c r="AD139" i="2"/>
  <c r="AD328" i="2"/>
  <c r="AD686" i="2"/>
  <c r="AD571" i="2"/>
  <c r="AD487" i="2"/>
  <c r="AD153" i="2"/>
  <c r="AD5" i="2"/>
  <c r="AD416" i="2"/>
  <c r="AD453" i="2"/>
  <c r="AD16" i="2"/>
  <c r="AD134" i="2"/>
  <c r="AD726" i="2"/>
  <c r="AD654" i="2"/>
  <c r="AD245" i="2"/>
  <c r="AD166" i="2"/>
  <c r="AD322" i="2"/>
  <c r="AD298" i="2"/>
  <c r="AD85" i="2"/>
  <c r="AD722" i="2"/>
  <c r="AD630" i="2"/>
  <c r="AD446" i="2"/>
  <c r="AD704" i="2"/>
  <c r="AD187" i="2"/>
  <c r="AD520" i="2"/>
  <c r="AD131" i="2"/>
  <c r="AD352" i="2"/>
  <c r="AD232" i="2"/>
  <c r="AD486" i="2"/>
  <c r="AD173" i="2"/>
  <c r="AD436" i="2"/>
  <c r="AD303" i="2"/>
  <c r="AD295" i="2"/>
  <c r="AD36" i="2"/>
  <c r="AD22" i="2"/>
  <c r="AD96" i="2"/>
  <c r="AD26" i="2"/>
  <c r="AD651" i="2"/>
  <c r="AD353" i="2"/>
  <c r="AD31" i="2"/>
  <c r="AD366" i="2"/>
  <c r="AD508" i="2"/>
  <c r="AD556" i="2"/>
  <c r="AD309" i="2"/>
  <c r="AD676" i="2"/>
  <c r="AD408" i="2"/>
  <c r="AD582" i="2"/>
  <c r="AD567" i="2"/>
  <c r="AD112" i="2"/>
  <c r="AD572" i="2"/>
  <c r="AD61" i="2"/>
  <c r="AD529" i="2"/>
  <c r="AD588" i="2"/>
  <c r="AD718" i="2"/>
  <c r="AD364" i="2"/>
  <c r="AD333" i="2"/>
  <c r="AD283" i="2"/>
  <c r="AD632" i="2"/>
  <c r="AD593" i="2"/>
  <c r="AD725" i="2"/>
  <c r="AD163" i="2"/>
  <c r="AD475" i="2"/>
  <c r="AD454" i="2"/>
  <c r="AD294" i="2"/>
  <c r="AD83" i="2"/>
  <c r="AD92" i="2"/>
  <c r="AD262" i="2"/>
  <c r="AD268" i="2"/>
  <c r="AD409" i="2"/>
  <c r="AD105" i="2"/>
  <c r="AD543" i="2"/>
  <c r="AD595" i="2"/>
  <c r="AD185" i="2"/>
  <c r="AD195" i="2"/>
  <c r="AD299" i="2"/>
  <c r="AD94" i="2"/>
  <c r="AD703" i="2"/>
  <c r="AD180" i="2"/>
  <c r="AD499" i="2"/>
  <c r="AD538" i="2"/>
  <c r="AD429" i="2"/>
  <c r="AD580" i="2"/>
  <c r="AD583" i="2"/>
  <c r="AD479" i="2"/>
  <c r="AD102" i="2"/>
  <c r="AD492" i="2"/>
  <c r="AD377" i="2"/>
  <c r="AD447" i="2"/>
  <c r="AD438" i="2"/>
  <c r="AD714" i="2"/>
  <c r="AD720" i="2"/>
  <c r="AD698" i="2"/>
  <c r="AD495" i="2"/>
  <c r="AD414" i="2"/>
  <c r="AD203" i="2"/>
  <c r="AD558" i="2"/>
  <c r="AD132" i="2"/>
  <c r="AD585" i="2"/>
  <c r="AD735" i="2"/>
  <c r="AD599" i="2"/>
  <c r="AD603" i="2"/>
  <c r="AD621" i="2"/>
  <c r="AD331" i="2"/>
  <c r="AD418" i="2"/>
  <c r="AD523" i="2"/>
  <c r="AD466" i="2"/>
  <c r="AD537" i="2"/>
  <c r="AD95" i="2"/>
  <c r="AD653" i="2"/>
  <c r="AD49" i="2"/>
  <c r="AD465" i="2"/>
  <c r="AD398" i="2"/>
  <c r="AD178" i="2"/>
  <c r="AD574" i="2"/>
  <c r="AD426" i="2"/>
  <c r="AD324" i="2"/>
  <c r="AD89" i="2"/>
  <c r="AD451" i="2"/>
  <c r="AD124" i="2"/>
  <c r="AD340" i="2"/>
  <c r="AD155" i="2"/>
  <c r="AD281" i="2"/>
  <c r="AD217" i="2"/>
  <c r="AD148" i="2"/>
  <c r="AD483" i="2"/>
  <c r="AD655" i="2"/>
  <c r="AD663" i="2"/>
  <c r="AD43" i="2"/>
  <c r="AD393" i="2"/>
  <c r="AD229" i="2"/>
  <c r="AD723" i="2"/>
  <c r="AD62" i="2"/>
  <c r="AD58" i="2"/>
  <c r="AD270" i="2"/>
  <c r="AD99" i="2"/>
  <c r="AD126" i="2"/>
  <c r="AD197" i="2"/>
  <c r="AD87" i="2"/>
  <c r="AD292" i="2"/>
  <c r="AD47" i="2"/>
  <c r="AD647" i="2"/>
  <c r="AD308" i="2"/>
  <c r="AD634" i="2"/>
  <c r="AD614" i="2"/>
  <c r="AD464" i="2"/>
  <c r="AD372" i="2"/>
  <c r="AD573" i="2"/>
  <c r="AD526" i="2"/>
  <c r="AD225" i="2"/>
  <c r="AD683" i="2"/>
  <c r="AD116" i="2"/>
  <c r="AD587" i="2"/>
  <c r="AD657" i="2"/>
  <c r="AD282" i="2"/>
  <c r="AD589" i="2"/>
  <c r="AD310" i="2"/>
  <c r="AD401" i="2"/>
  <c r="AD222" i="2"/>
  <c r="AD712" i="2"/>
  <c r="AD389" i="2"/>
  <c r="AD192" i="2"/>
  <c r="AD652" i="2"/>
  <c r="AD64" i="2"/>
  <c r="AD387" i="2"/>
  <c r="AD700" i="2"/>
  <c r="AD402" i="2"/>
  <c r="AD267" i="2"/>
  <c r="AD236" i="2"/>
  <c r="AD609" i="2"/>
  <c r="AD122" i="2"/>
  <c r="AD243" i="2"/>
  <c r="AD721" i="2"/>
  <c r="AD207" i="2"/>
  <c r="AD234" i="2"/>
  <c r="AD277" i="2"/>
  <c r="AD563" i="2"/>
  <c r="AD661" i="2"/>
  <c r="AD120" i="2"/>
  <c r="AD133" i="2"/>
  <c r="AD106" i="2"/>
  <c r="AD512" i="2"/>
  <c r="AD38" i="2"/>
  <c r="AD738" i="2"/>
  <c r="AD692" i="2"/>
  <c r="AD553" i="2"/>
  <c r="AD255" i="2"/>
  <c r="AD711" i="2"/>
  <c r="AD643" i="2"/>
  <c r="AD629" i="2"/>
  <c r="AD259" i="2"/>
  <c r="AD181" i="2"/>
  <c r="AD737" i="2"/>
  <c r="AD305" i="2"/>
  <c r="AD86" i="2"/>
  <c r="AD664" i="2"/>
  <c r="AD539" i="2"/>
  <c r="AD506" i="2"/>
  <c r="AD473" i="2"/>
  <c r="AD400" i="2"/>
  <c r="AD489" i="2"/>
  <c r="AD477" i="2"/>
  <c r="AD730" i="2"/>
  <c r="AD709" i="2"/>
  <c r="AD123" i="2"/>
  <c r="AD511" i="2"/>
  <c r="AD638" i="2"/>
  <c r="AD687" i="2"/>
  <c r="AD602" i="2"/>
  <c r="AD468" i="2"/>
  <c r="AD257" i="2"/>
  <c r="AD680" i="2"/>
  <c r="AD327" i="2"/>
  <c r="AD287" i="2"/>
  <c r="AD461" i="2"/>
  <c r="AD351" i="2"/>
  <c r="AD250" i="2"/>
  <c r="AD88" i="2"/>
  <c r="AD527" i="2"/>
  <c r="AD261" i="2"/>
  <c r="AD646" i="2"/>
  <c r="AD386" i="2"/>
  <c r="AD612" i="2"/>
  <c r="AD594" i="2"/>
  <c r="AD164" i="2"/>
  <c r="AD211" i="2"/>
  <c r="AD507" i="2"/>
  <c r="AD413" i="2"/>
  <c r="AD321" i="2"/>
  <c r="AD337" i="2"/>
  <c r="AD286" i="2"/>
  <c r="AD384" i="2"/>
  <c r="AD320" i="2"/>
  <c r="AD514" i="2"/>
  <c r="AD622" i="2"/>
  <c r="AD724" i="2"/>
  <c r="AD596" i="2"/>
  <c r="AD501" i="2"/>
  <c r="AD695" i="2"/>
  <c r="AD521" i="2"/>
  <c r="AD285" i="2"/>
  <c r="AD615" i="2"/>
  <c r="AD546" i="2"/>
  <c r="AD673" i="2"/>
  <c r="AD701" i="2"/>
  <c r="AD249" i="2"/>
  <c r="AD368" i="2"/>
  <c r="AD658" i="2"/>
  <c r="AD284" i="2"/>
  <c r="AD679" i="2"/>
  <c r="AD710" i="2"/>
  <c r="AD688" i="2"/>
  <c r="AD604" i="2"/>
  <c r="AD689" i="2"/>
  <c r="AD482" i="2"/>
  <c r="AD736" i="2"/>
  <c r="AD463" i="2"/>
  <c r="AD708" i="2"/>
  <c r="AD560" i="2"/>
  <c r="AD660" i="2"/>
  <c r="AD691" i="2"/>
  <c r="AD694" i="2"/>
  <c r="AD696" i="2"/>
  <c r="AD678" i="2"/>
  <c r="AD716" i="2"/>
  <c r="AD681" i="2"/>
  <c r="AD713" i="2"/>
  <c r="AD727" i="2"/>
  <c r="AD628" i="2"/>
  <c r="AD605" i="2"/>
  <c r="AD717" i="2"/>
  <c r="AD719" i="2"/>
  <c r="AC648" i="2"/>
  <c r="AC559" i="2"/>
  <c r="AC548" i="2"/>
  <c r="AC107" i="2"/>
  <c r="AC293" i="2"/>
  <c r="AC335" i="2"/>
  <c r="AC441" i="2"/>
  <c r="AC365" i="2"/>
  <c r="AC509" i="2"/>
  <c r="AC607" i="2"/>
  <c r="AC382" i="2"/>
  <c r="AC258" i="2"/>
  <c r="AC160" i="2"/>
  <c r="AC665" i="2"/>
  <c r="AC128" i="2"/>
  <c r="AC498" i="2"/>
  <c r="AC576" i="2"/>
  <c r="AC59" i="2"/>
  <c r="AC381" i="2"/>
  <c r="AC645" i="2"/>
  <c r="AC439" i="2"/>
  <c r="AC405" i="2"/>
  <c r="AC541" i="2"/>
  <c r="AC275" i="2"/>
  <c r="AC291" i="2"/>
  <c r="AC431" i="2"/>
  <c r="AC75" i="2"/>
  <c r="AC624" i="2"/>
  <c r="AC151" i="2"/>
  <c r="AC600" i="2"/>
  <c r="AC672" i="2"/>
  <c r="AC357" i="2"/>
  <c r="AC361" i="2"/>
  <c r="AC707" i="2"/>
  <c r="AC97" i="2"/>
  <c r="AC11" i="2"/>
  <c r="AC378" i="2"/>
  <c r="AC233" i="2"/>
  <c r="AC156" i="2"/>
  <c r="AC48" i="2"/>
  <c r="AC671" i="2"/>
  <c r="AC278" i="2"/>
  <c r="AC549" i="2"/>
  <c r="AC391" i="2"/>
  <c r="AC476" i="2"/>
  <c r="AC186" i="2"/>
  <c r="AC237" i="2"/>
  <c r="AC566" i="2"/>
  <c r="AC254" i="2"/>
  <c r="AC403" i="2"/>
  <c r="AC517" i="2"/>
  <c r="AC342" i="2"/>
  <c r="AC469" i="2"/>
  <c r="AC470" i="2"/>
  <c r="AC230" i="2"/>
  <c r="AC338" i="2"/>
  <c r="AC161" i="2"/>
  <c r="AC510" i="2"/>
  <c r="AC215" i="2"/>
  <c r="AC359" i="2"/>
  <c r="AC290" i="2"/>
  <c r="AC496" i="2"/>
  <c r="AC179" i="2"/>
  <c r="AC348" i="2"/>
  <c r="AC265" i="2"/>
  <c r="AC420" i="2"/>
  <c r="AC343" i="2"/>
  <c r="AC341" i="2"/>
  <c r="AC162" i="2"/>
  <c r="AC515" i="2"/>
  <c r="AC544" i="2"/>
  <c r="AC367" i="2"/>
  <c r="AC395" i="2"/>
  <c r="AC363" i="2"/>
  <c r="AC199" i="2"/>
  <c r="AC256" i="2"/>
  <c r="AC117" i="2"/>
  <c r="AC200" i="2"/>
  <c r="AC55" i="2"/>
  <c r="AC344" i="2"/>
  <c r="AC478" i="2"/>
  <c r="AC183" i="2"/>
  <c r="AC528" i="2"/>
  <c r="AC142" i="2"/>
  <c r="AC345" i="2"/>
  <c r="AC530" i="2"/>
  <c r="AC90" i="2"/>
  <c r="AC432" i="2"/>
  <c r="AC248" i="2"/>
  <c r="AC411" i="2"/>
  <c r="AC216" i="2"/>
  <c r="AC56" i="2"/>
  <c r="AC380" i="2"/>
  <c r="AC318" i="2"/>
  <c r="AC118" i="2"/>
  <c r="AC642" i="2"/>
  <c r="AC110" i="2"/>
  <c r="AC10" i="2"/>
  <c r="AC301" i="2"/>
  <c r="AC98" i="2"/>
  <c r="AC297" i="2"/>
  <c r="AC279" i="2"/>
  <c r="AC396" i="2"/>
  <c r="AC666" i="2"/>
  <c r="AC419" i="2"/>
  <c r="AC32" i="2"/>
  <c r="AC34" i="2"/>
  <c r="AC144" i="2"/>
  <c r="AC532" i="2"/>
  <c r="AC480" i="2"/>
  <c r="AC682" i="2"/>
  <c r="AC404" i="2"/>
  <c r="AC60" i="2"/>
  <c r="AC272" i="2"/>
  <c r="AC14" i="2"/>
  <c r="AC360" i="2"/>
  <c r="AC71" i="2"/>
  <c r="AC79" i="2"/>
  <c r="AC356" i="2"/>
  <c r="AC732" i="2"/>
  <c r="AC467" i="2"/>
  <c r="AC235" i="2"/>
  <c r="AC627" i="2"/>
  <c r="AC223" i="2"/>
  <c r="AC329" i="2"/>
  <c r="AC417" i="2"/>
  <c r="AC376" i="2"/>
  <c r="AC263" i="2"/>
  <c r="AC455" i="2"/>
  <c r="AC193" i="2"/>
  <c r="AC145" i="2"/>
  <c r="AC25" i="2"/>
  <c r="AC159" i="2"/>
  <c r="AC379" i="2"/>
  <c r="AC289" i="2"/>
  <c r="AC315" i="2"/>
  <c r="AC677" i="2"/>
  <c r="AC650" i="2"/>
  <c r="AC288" i="2"/>
  <c r="AC266" i="2"/>
  <c r="AC383" i="2"/>
  <c r="AC206" i="2"/>
  <c r="AC702" i="2"/>
  <c r="AC296" i="2"/>
  <c r="AC557" i="2"/>
  <c r="AC21" i="2"/>
  <c r="AC442" i="2"/>
  <c r="AC17" i="2"/>
  <c r="AC428" i="2"/>
  <c r="AC667" i="2"/>
  <c r="AC552" i="2"/>
  <c r="AC264" i="2"/>
  <c r="AC212" i="2"/>
  <c r="AC240" i="2"/>
  <c r="AC189" i="2"/>
  <c r="AC731" i="2"/>
  <c r="AC33" i="2"/>
  <c r="AC241" i="2"/>
  <c r="AC154" i="2"/>
  <c r="AC460" i="2"/>
  <c r="AC497" i="2"/>
  <c r="AC452" i="2"/>
  <c r="AC533" i="2"/>
  <c r="AC449" i="2"/>
  <c r="AC311" i="2"/>
  <c r="AC500" i="2"/>
  <c r="AC332" i="2"/>
  <c r="AC226" i="2"/>
  <c r="AC619" i="2"/>
  <c r="AC204" i="2"/>
  <c r="AC579" i="2"/>
  <c r="AC577" i="2"/>
  <c r="AC570" i="2"/>
  <c r="AC302" i="2"/>
  <c r="AC550" i="2"/>
  <c r="AC542" i="2"/>
  <c r="AC669" i="2"/>
  <c r="AC598" i="2"/>
  <c r="AC412" i="2"/>
  <c r="AC103" i="2"/>
  <c r="AC471" i="2"/>
  <c r="AC221" i="2"/>
  <c r="AC28" i="2"/>
  <c r="AC474" i="2"/>
  <c r="AC674" i="2"/>
  <c r="AC693" i="2"/>
  <c r="AC247" i="2"/>
  <c r="AC84" i="2"/>
  <c r="AC190" i="2"/>
  <c r="AC101" i="2"/>
  <c r="AC670" i="2"/>
  <c r="AC312" i="2"/>
  <c r="AC637" i="2"/>
  <c r="AC76" i="2"/>
  <c r="AC7" i="2"/>
  <c r="AC601" i="2"/>
  <c r="AC202" i="2"/>
  <c r="AC620" i="2"/>
  <c r="AC491" i="2"/>
  <c r="AC444" i="2"/>
  <c r="AC561" i="2"/>
  <c r="AC597" i="2"/>
  <c r="AC362" i="2"/>
  <c r="AC649" i="2"/>
  <c r="AC358" i="2"/>
  <c r="AC65" i="2"/>
  <c r="AC57" i="2"/>
  <c r="AC385" i="2"/>
  <c r="AC317" i="2"/>
  <c r="AC306" i="2"/>
  <c r="AC586" i="2"/>
  <c r="AC437" i="2"/>
  <c r="AC104" i="2"/>
  <c r="AC519" i="2"/>
  <c r="AC152" i="2"/>
  <c r="AC443" i="2"/>
  <c r="AC69" i="2"/>
  <c r="AC68" i="2"/>
  <c r="AC504" i="2"/>
  <c r="AC271" i="2"/>
  <c r="AC74" i="2"/>
  <c r="AC146" i="2"/>
  <c r="AC565" i="2"/>
  <c r="AC8" i="2"/>
  <c r="AC633" i="2"/>
  <c r="AC300" i="2"/>
  <c r="AC140" i="2"/>
  <c r="AC39" i="2"/>
  <c r="AC231" i="2"/>
  <c r="AC505" i="2"/>
  <c r="AC450" i="2"/>
  <c r="AC304" i="2"/>
  <c r="AC536" i="2"/>
  <c r="AC167" i="2"/>
  <c r="AC668" i="2"/>
  <c r="AC46" i="2"/>
  <c r="AC354" i="2"/>
  <c r="AC150" i="2"/>
  <c r="AC373" i="2"/>
  <c r="AC41" i="2"/>
  <c r="AC91" i="2"/>
  <c r="AC421" i="2"/>
  <c r="AC93" i="2"/>
  <c r="AC562" i="2"/>
  <c r="AC130" i="2"/>
  <c r="AC427" i="2"/>
  <c r="AC424" i="2"/>
  <c r="AC555" i="2"/>
  <c r="AC44" i="2"/>
  <c r="AC392" i="2"/>
  <c r="AC458" i="2"/>
  <c r="AC591" i="2"/>
  <c r="AC656" i="2"/>
  <c r="AC371" i="2"/>
  <c r="AC448" i="2"/>
  <c r="AC334" i="2"/>
  <c r="AC705" i="2"/>
  <c r="AC406" i="2"/>
  <c r="AC210" i="2"/>
  <c r="AC24" i="2"/>
  <c r="AC568" i="2"/>
  <c r="AC525" i="2"/>
  <c r="AC369" i="2"/>
  <c r="AC19" i="2"/>
  <c r="AC339" i="2"/>
  <c r="AC623" i="2"/>
  <c r="AC52" i="2"/>
  <c r="AC584" i="2"/>
  <c r="AC728" i="2"/>
  <c r="AC53" i="2"/>
  <c r="AC430" i="2"/>
  <c r="AC488" i="2"/>
  <c r="AC251" i="2"/>
  <c r="AC481" i="2"/>
  <c r="AC535" i="2"/>
  <c r="AC143" i="2"/>
  <c r="AC484" i="2"/>
  <c r="AC388" i="2"/>
  <c r="AC198" i="2"/>
  <c r="AC734" i="2"/>
  <c r="AC54" i="2"/>
  <c r="AC3" i="2"/>
  <c r="AC410" i="2"/>
  <c r="AC174" i="2"/>
  <c r="AC238" i="2"/>
  <c r="AC138" i="2"/>
  <c r="AC422" i="2"/>
  <c r="AC462" i="2"/>
  <c r="AC280" i="2"/>
  <c r="AC540" i="2"/>
  <c r="AC425" i="2"/>
  <c r="AC196" i="2"/>
  <c r="AC524" i="2"/>
  <c r="AC127" i="2"/>
  <c r="AC114" i="2"/>
  <c r="AC578" i="2"/>
  <c r="AC581" i="2"/>
  <c r="AC70" i="2"/>
  <c r="AC175" i="2"/>
  <c r="AC434" i="2"/>
  <c r="AC182" i="2"/>
  <c r="AC494" i="2"/>
  <c r="AC684" i="2"/>
  <c r="AC157" i="2"/>
  <c r="AC242" i="2"/>
  <c r="AC407" i="2"/>
  <c r="AC347" i="2"/>
  <c r="AC149" i="2"/>
  <c r="AC636" i="2"/>
  <c r="AC224" i="2"/>
  <c r="AC218" i="2"/>
  <c r="AC82" i="2"/>
  <c r="AC313" i="2"/>
  <c r="AC137" i="2"/>
  <c r="AC323" i="2"/>
  <c r="AC115" i="2"/>
  <c r="AC457" i="2"/>
  <c r="AC219" i="2"/>
  <c r="AC613" i="2"/>
  <c r="AC625" i="2"/>
  <c r="AC176" i="2"/>
  <c r="AC394" i="2"/>
  <c r="AC330" i="2"/>
  <c r="AC78" i="2"/>
  <c r="AC246" i="2"/>
  <c r="AC63" i="2"/>
  <c r="AC616" i="2"/>
  <c r="AC314" i="2"/>
  <c r="AC125" i="2"/>
  <c r="AC66" i="2"/>
  <c r="AC37" i="2"/>
  <c r="AC569" i="2"/>
  <c r="AC513" i="2"/>
  <c r="AC80" i="2"/>
  <c r="AC239" i="2"/>
  <c r="AC165" i="2"/>
  <c r="AC370" i="2"/>
  <c r="AC355" i="2"/>
  <c r="AC503" i="2"/>
  <c r="AC697" i="2"/>
  <c r="AC12" i="2"/>
  <c r="AC273" i="2"/>
  <c r="AC108" i="2"/>
  <c r="AC635" i="2"/>
  <c r="AC253" i="2"/>
  <c r="AC729" i="2"/>
  <c r="AC547" i="2"/>
  <c r="AC326" i="2"/>
  <c r="AC349" i="2"/>
  <c r="AC346" i="2"/>
  <c r="AC168" i="2"/>
  <c r="AC50" i="2"/>
  <c r="AC170" i="2"/>
  <c r="AC42" i="2"/>
  <c r="AC4" i="2"/>
  <c r="AC227" i="2"/>
  <c r="AC100" i="2"/>
  <c r="AC172" i="2"/>
  <c r="AC214" i="2"/>
  <c r="AC209" i="2"/>
  <c r="AC40" i="2"/>
  <c r="AC545" i="2"/>
  <c r="AC490" i="2"/>
  <c r="AC690" i="2"/>
  <c r="AC2" i="2"/>
  <c r="AC659" i="2"/>
  <c r="AC551" i="2"/>
  <c r="AC77" i="2"/>
  <c r="AC423" i="2"/>
  <c r="AC639" i="2"/>
  <c r="AC534" i="2"/>
  <c r="AC111" i="2"/>
  <c r="AC685" i="2"/>
  <c r="AC121" i="2"/>
  <c r="AC191" i="2"/>
  <c r="AC109" i="2"/>
  <c r="AC9" i="2"/>
  <c r="AC67" i="2"/>
  <c r="AC575" i="2"/>
  <c r="AC220" i="2"/>
  <c r="AC307" i="2"/>
  <c r="AC35" i="2"/>
  <c r="AC45" i="2"/>
  <c r="AC169" i="2"/>
  <c r="AC564" i="2"/>
  <c r="AC141" i="2"/>
  <c r="AC606" i="2"/>
  <c r="AC113" i="2"/>
  <c r="AC269" i="2"/>
  <c r="AC72" i="2"/>
  <c r="AC30" i="2"/>
  <c r="AC171" i="2"/>
  <c r="AC518" i="2"/>
  <c r="AC276" i="2"/>
  <c r="AC472" i="2"/>
  <c r="AC399" i="2"/>
  <c r="AC435" i="2"/>
  <c r="AC531" i="2"/>
  <c r="AC158" i="2"/>
  <c r="AC554" i="2"/>
  <c r="AC23" i="2"/>
  <c r="AC350" i="2"/>
  <c r="AC675" i="2"/>
  <c r="AC611" i="2"/>
  <c r="AC184" i="2"/>
  <c r="AC715" i="2"/>
  <c r="AC274" i="2"/>
  <c r="AC13" i="2"/>
  <c r="AC644" i="2"/>
  <c r="AC626" i="2"/>
  <c r="AC51" i="2"/>
  <c r="AC319" i="2"/>
  <c r="AC375" i="2"/>
  <c r="AC29" i="2"/>
  <c r="AC493" i="2"/>
  <c r="AC456" i="2"/>
  <c r="AC177" i="2"/>
  <c r="AC440" i="2"/>
  <c r="AC135" i="2"/>
  <c r="AC27" i="2"/>
  <c r="AC415" i="2"/>
  <c r="AC213" i="2"/>
  <c r="AC188" i="2"/>
  <c r="AC459" i="2"/>
  <c r="AC397" i="2"/>
  <c r="AC194" i="2"/>
  <c r="AC201" i="2"/>
  <c r="AC15" i="2"/>
  <c r="AC252" i="2"/>
  <c r="AC244" i="2"/>
  <c r="AC608" i="2"/>
  <c r="AC706" i="2"/>
  <c r="AC502" i="2"/>
  <c r="AC522" i="2"/>
  <c r="AC260" i="2"/>
  <c r="AC205" i="2"/>
  <c r="AC631" i="2"/>
  <c r="AC617" i="2"/>
  <c r="AC20" i="2"/>
  <c r="AC336" i="2"/>
  <c r="AC129" i="2"/>
  <c r="AC516" i="2"/>
  <c r="AC18" i="2"/>
  <c r="AC592" i="2"/>
  <c r="AC208" i="2"/>
  <c r="AC316" i="2"/>
  <c r="AC640" i="2"/>
  <c r="AC390" i="2"/>
  <c r="AC81" i="2"/>
  <c r="AC6" i="2"/>
  <c r="AC228" i="2"/>
  <c r="AC433" i="2"/>
  <c r="AC733" i="2"/>
  <c r="AC699" i="2"/>
  <c r="AC485" i="2"/>
  <c r="AC618" i="2"/>
  <c r="AC73" i="2"/>
  <c r="AC325" i="2"/>
  <c r="AC445" i="2"/>
  <c r="AC610" i="2"/>
  <c r="AC147" i="2"/>
  <c r="AC590" i="2"/>
  <c r="AC136" i="2"/>
  <c r="AC374" i="2"/>
  <c r="AC662" i="2"/>
  <c r="AC119" i="2"/>
  <c r="AC641" i="2"/>
  <c r="AC139" i="2"/>
  <c r="AC328" i="2"/>
  <c r="AC686" i="2"/>
  <c r="AC571" i="2"/>
  <c r="AC487" i="2"/>
  <c r="AC153" i="2"/>
  <c r="AC5" i="2"/>
  <c r="AC416" i="2"/>
  <c r="AC453" i="2"/>
  <c r="AC16" i="2"/>
  <c r="AC134" i="2"/>
  <c r="AC726" i="2"/>
  <c r="AC654" i="2"/>
  <c r="AC245" i="2"/>
  <c r="AC166" i="2"/>
  <c r="AC322" i="2"/>
  <c r="AC298" i="2"/>
  <c r="AC85" i="2"/>
  <c r="AC722" i="2"/>
  <c r="AC630" i="2"/>
  <c r="AC446" i="2"/>
  <c r="AC704" i="2"/>
  <c r="AC187" i="2"/>
  <c r="AC520" i="2"/>
  <c r="AC131" i="2"/>
  <c r="AC352" i="2"/>
  <c r="AC232" i="2"/>
  <c r="AC486" i="2"/>
  <c r="AC173" i="2"/>
  <c r="AC436" i="2"/>
  <c r="AC303" i="2"/>
  <c r="AC295" i="2"/>
  <c r="AC36" i="2"/>
  <c r="AC22" i="2"/>
  <c r="AC96" i="2"/>
  <c r="AC26" i="2"/>
  <c r="AC651" i="2"/>
  <c r="AC353" i="2"/>
  <c r="AC31" i="2"/>
  <c r="AC366" i="2"/>
  <c r="AC508" i="2"/>
  <c r="AC556" i="2"/>
  <c r="AC309" i="2"/>
  <c r="AC676" i="2"/>
  <c r="AC408" i="2"/>
  <c r="AC582" i="2"/>
  <c r="AC567" i="2"/>
  <c r="AC112" i="2"/>
  <c r="AC572" i="2"/>
  <c r="AC61" i="2"/>
  <c r="AC529" i="2"/>
  <c r="AC588" i="2"/>
  <c r="AC718" i="2"/>
  <c r="AC364" i="2"/>
  <c r="AC333" i="2"/>
  <c r="AC283" i="2"/>
  <c r="AC632" i="2"/>
  <c r="AC593" i="2"/>
  <c r="AC725" i="2"/>
  <c r="AC163" i="2"/>
  <c r="AC475" i="2"/>
  <c r="AC454" i="2"/>
  <c r="AC294" i="2"/>
  <c r="AC83" i="2"/>
  <c r="AC92" i="2"/>
  <c r="AC262" i="2"/>
  <c r="AC268" i="2"/>
  <c r="AC409" i="2"/>
  <c r="AC105" i="2"/>
  <c r="AC543" i="2"/>
  <c r="AC595" i="2"/>
  <c r="AC185" i="2"/>
  <c r="AC195" i="2"/>
  <c r="AC299" i="2"/>
  <c r="AC94" i="2"/>
  <c r="AC703" i="2"/>
  <c r="AC180" i="2"/>
  <c r="AC499" i="2"/>
  <c r="AC538" i="2"/>
  <c r="AC429" i="2"/>
  <c r="AC580" i="2"/>
  <c r="AC583" i="2"/>
  <c r="AC479" i="2"/>
  <c r="AC102" i="2"/>
  <c r="AC492" i="2"/>
  <c r="AC377" i="2"/>
  <c r="AC447" i="2"/>
  <c r="AC438" i="2"/>
  <c r="AC714" i="2"/>
  <c r="AC720" i="2"/>
  <c r="AC698" i="2"/>
  <c r="AC495" i="2"/>
  <c r="AC414" i="2"/>
  <c r="AC203" i="2"/>
  <c r="AC558" i="2"/>
  <c r="AC132" i="2"/>
  <c r="AC585" i="2"/>
  <c r="AC735" i="2"/>
  <c r="AC599" i="2"/>
  <c r="AC603" i="2"/>
  <c r="AC621" i="2"/>
  <c r="AC331" i="2"/>
  <c r="AC418" i="2"/>
  <c r="AC523" i="2"/>
  <c r="AC466" i="2"/>
  <c r="AC537" i="2"/>
  <c r="AC95" i="2"/>
  <c r="AC653" i="2"/>
  <c r="AC49" i="2"/>
  <c r="AC465" i="2"/>
  <c r="AC398" i="2"/>
  <c r="AC178" i="2"/>
  <c r="AC574" i="2"/>
  <c r="AC426" i="2"/>
  <c r="AC324" i="2"/>
  <c r="AC89" i="2"/>
  <c r="AC451" i="2"/>
  <c r="AC124" i="2"/>
  <c r="AC340" i="2"/>
  <c r="AC155" i="2"/>
  <c r="AC281" i="2"/>
  <c r="AC217" i="2"/>
  <c r="AC148" i="2"/>
  <c r="AC483" i="2"/>
  <c r="AC655" i="2"/>
  <c r="AC663" i="2"/>
  <c r="AC43" i="2"/>
  <c r="AC393" i="2"/>
  <c r="AC229" i="2"/>
  <c r="AC723" i="2"/>
  <c r="AC62" i="2"/>
  <c r="AC58" i="2"/>
  <c r="AC270" i="2"/>
  <c r="AC99" i="2"/>
  <c r="AC126" i="2"/>
  <c r="AC197" i="2"/>
  <c r="AC87" i="2"/>
  <c r="AC292" i="2"/>
  <c r="AC47" i="2"/>
  <c r="AC647" i="2"/>
  <c r="AC308" i="2"/>
  <c r="AC634" i="2"/>
  <c r="AC614" i="2"/>
  <c r="AC464" i="2"/>
  <c r="AC372" i="2"/>
  <c r="AC573" i="2"/>
  <c r="AC526" i="2"/>
  <c r="AC225" i="2"/>
  <c r="AC683" i="2"/>
  <c r="AC116" i="2"/>
  <c r="AC587" i="2"/>
  <c r="AC657" i="2"/>
  <c r="AC282" i="2"/>
  <c r="AC589" i="2"/>
  <c r="AC310" i="2"/>
  <c r="AC401" i="2"/>
  <c r="AC222" i="2"/>
  <c r="AC712" i="2"/>
  <c r="AC389" i="2"/>
  <c r="AC192" i="2"/>
  <c r="AC652" i="2"/>
  <c r="AC64" i="2"/>
  <c r="AC387" i="2"/>
  <c r="AC700" i="2"/>
  <c r="AC402" i="2"/>
  <c r="AC267" i="2"/>
  <c r="AC236" i="2"/>
  <c r="AC609" i="2"/>
  <c r="AC122" i="2"/>
  <c r="AC243" i="2"/>
  <c r="AC721" i="2"/>
  <c r="AC207" i="2"/>
  <c r="AC234" i="2"/>
  <c r="AC277" i="2"/>
  <c r="AC563" i="2"/>
  <c r="AC661" i="2"/>
  <c r="AC120" i="2"/>
  <c r="AC133" i="2"/>
  <c r="AC106" i="2"/>
  <c r="AC512" i="2"/>
  <c r="AC38" i="2"/>
  <c r="AC738" i="2"/>
  <c r="AC692" i="2"/>
  <c r="AC553" i="2"/>
  <c r="AC255" i="2"/>
  <c r="AC711" i="2"/>
  <c r="AC643" i="2"/>
  <c r="AC629" i="2"/>
  <c r="AC259" i="2"/>
  <c r="AC181" i="2"/>
  <c r="AC737" i="2"/>
  <c r="AC305" i="2"/>
  <c r="AC86" i="2"/>
  <c r="AC664" i="2"/>
  <c r="AC539" i="2"/>
  <c r="AC506" i="2"/>
  <c r="AC473" i="2"/>
  <c r="AC400" i="2"/>
  <c r="AC489" i="2"/>
  <c r="AC477" i="2"/>
  <c r="AC730" i="2"/>
  <c r="AC709" i="2"/>
  <c r="AC123" i="2"/>
  <c r="AC511" i="2"/>
  <c r="AC638" i="2"/>
  <c r="AC687" i="2"/>
  <c r="AC602" i="2"/>
  <c r="AC468" i="2"/>
  <c r="AC257" i="2"/>
  <c r="AC680" i="2"/>
  <c r="AC327" i="2"/>
  <c r="AC287" i="2"/>
  <c r="AC461" i="2"/>
  <c r="AC351" i="2"/>
  <c r="AC250" i="2"/>
  <c r="AC88" i="2"/>
  <c r="AC527" i="2"/>
  <c r="AC261" i="2"/>
  <c r="AC646" i="2"/>
  <c r="AC386" i="2"/>
  <c r="AC612" i="2"/>
  <c r="AC594" i="2"/>
  <c r="AC164" i="2"/>
  <c r="AC211" i="2"/>
  <c r="AC507" i="2"/>
  <c r="AC413" i="2"/>
  <c r="AC321" i="2"/>
  <c r="AC337" i="2"/>
  <c r="AC286" i="2"/>
  <c r="AC384" i="2"/>
  <c r="AC320" i="2"/>
  <c r="AC514" i="2"/>
  <c r="AC622" i="2"/>
  <c r="AC724" i="2"/>
  <c r="AC596" i="2"/>
  <c r="AC501" i="2"/>
  <c r="AC695" i="2"/>
  <c r="AC521" i="2"/>
  <c r="AC285" i="2"/>
  <c r="AC615" i="2"/>
  <c r="AC546" i="2"/>
  <c r="AC673" i="2"/>
  <c r="AC701" i="2"/>
  <c r="AC249" i="2"/>
  <c r="AC368" i="2"/>
  <c r="AC658" i="2"/>
  <c r="AC284" i="2"/>
  <c r="AC679" i="2"/>
  <c r="AC710" i="2"/>
  <c r="AC688" i="2"/>
  <c r="AC604" i="2"/>
  <c r="AC689" i="2"/>
  <c r="AC482" i="2"/>
  <c r="AC736" i="2"/>
  <c r="AC463" i="2"/>
  <c r="AC708" i="2"/>
  <c r="AC560" i="2"/>
  <c r="AC660" i="2"/>
  <c r="AC691" i="2"/>
  <c r="AC694" i="2"/>
  <c r="AC696" i="2"/>
  <c r="AC678" i="2"/>
  <c r="AC716" i="2"/>
  <c r="AC681" i="2"/>
  <c r="AC713" i="2"/>
  <c r="AC727" i="2"/>
  <c r="AC628" i="2"/>
  <c r="AC605" i="2"/>
  <c r="AC717" i="2"/>
  <c r="AC719" i="2"/>
  <c r="U648" i="2"/>
  <c r="U559" i="2"/>
  <c r="U548" i="2"/>
  <c r="U107" i="2"/>
  <c r="U293" i="2"/>
  <c r="U335" i="2"/>
  <c r="U441" i="2"/>
  <c r="U365" i="2"/>
  <c r="U509" i="2"/>
  <c r="U607" i="2"/>
  <c r="U382" i="2"/>
  <c r="U258" i="2"/>
  <c r="U160" i="2"/>
  <c r="U665" i="2"/>
  <c r="U128" i="2"/>
  <c r="U498" i="2"/>
  <c r="U576" i="2"/>
  <c r="U59" i="2"/>
  <c r="U381" i="2"/>
  <c r="U645" i="2"/>
  <c r="U439" i="2"/>
  <c r="U405" i="2"/>
  <c r="U541" i="2"/>
  <c r="U275" i="2"/>
  <c r="U291" i="2"/>
  <c r="U431" i="2"/>
  <c r="U75" i="2"/>
  <c r="U624" i="2"/>
  <c r="U151" i="2"/>
  <c r="U600" i="2"/>
  <c r="U672" i="2"/>
  <c r="U357" i="2"/>
  <c r="U361" i="2"/>
  <c r="U707" i="2"/>
  <c r="U97" i="2"/>
  <c r="U11" i="2"/>
  <c r="U378" i="2"/>
  <c r="U233" i="2"/>
  <c r="U156" i="2"/>
  <c r="U48" i="2"/>
  <c r="U671" i="2"/>
  <c r="U278" i="2"/>
  <c r="U549" i="2"/>
  <c r="U391" i="2"/>
  <c r="U476" i="2"/>
  <c r="U186" i="2"/>
  <c r="U237" i="2"/>
  <c r="U566" i="2"/>
  <c r="U254" i="2"/>
  <c r="U403" i="2"/>
  <c r="U517" i="2"/>
  <c r="U342" i="2"/>
  <c r="U469" i="2"/>
  <c r="U470" i="2"/>
  <c r="U230" i="2"/>
  <c r="U338" i="2"/>
  <c r="U161" i="2"/>
  <c r="U510" i="2"/>
  <c r="U215" i="2"/>
  <c r="U359" i="2"/>
  <c r="U290" i="2"/>
  <c r="U496" i="2"/>
  <c r="U179" i="2"/>
  <c r="U348" i="2"/>
  <c r="U265" i="2"/>
  <c r="U420" i="2"/>
  <c r="U343" i="2"/>
  <c r="U341" i="2"/>
  <c r="U162" i="2"/>
  <c r="U515" i="2"/>
  <c r="U544" i="2"/>
  <c r="U367" i="2"/>
  <c r="U395" i="2"/>
  <c r="U363" i="2"/>
  <c r="U199" i="2"/>
  <c r="U256" i="2"/>
  <c r="U117" i="2"/>
  <c r="U200" i="2"/>
  <c r="U55" i="2"/>
  <c r="U344" i="2"/>
  <c r="U478" i="2"/>
  <c r="U183" i="2"/>
  <c r="U528" i="2"/>
  <c r="U142" i="2"/>
  <c r="U345" i="2"/>
  <c r="U530" i="2"/>
  <c r="U90" i="2"/>
  <c r="U432" i="2"/>
  <c r="U248" i="2"/>
  <c r="U411" i="2"/>
  <c r="U216" i="2"/>
  <c r="U56" i="2"/>
  <c r="U380" i="2"/>
  <c r="U318" i="2"/>
  <c r="U118" i="2"/>
  <c r="U642" i="2"/>
  <c r="U110" i="2"/>
  <c r="U10" i="2"/>
  <c r="U301" i="2"/>
  <c r="U98" i="2"/>
  <c r="U297" i="2"/>
  <c r="U279" i="2"/>
  <c r="U396" i="2"/>
  <c r="U666" i="2"/>
  <c r="U419" i="2"/>
  <c r="U32" i="2"/>
  <c r="U34" i="2"/>
  <c r="U144" i="2"/>
  <c r="U532" i="2"/>
  <c r="U480" i="2"/>
  <c r="U682" i="2"/>
  <c r="U404" i="2"/>
  <c r="U60" i="2"/>
  <c r="U272" i="2"/>
  <c r="U14" i="2"/>
  <c r="U360" i="2"/>
  <c r="U71" i="2"/>
  <c r="U79" i="2"/>
  <c r="U356" i="2"/>
  <c r="U732" i="2"/>
  <c r="U467" i="2"/>
  <c r="U235" i="2"/>
  <c r="U627" i="2"/>
  <c r="U223" i="2"/>
  <c r="U329" i="2"/>
  <c r="U417" i="2"/>
  <c r="U376" i="2"/>
  <c r="U263" i="2"/>
  <c r="U455" i="2"/>
  <c r="U193" i="2"/>
  <c r="U145" i="2"/>
  <c r="U25" i="2"/>
  <c r="U159" i="2"/>
  <c r="U379" i="2"/>
  <c r="U289" i="2"/>
  <c r="U315" i="2"/>
  <c r="U677" i="2"/>
  <c r="U650" i="2"/>
  <c r="U288" i="2"/>
  <c r="U266" i="2"/>
  <c r="U383" i="2"/>
  <c r="U206" i="2"/>
  <c r="U702" i="2"/>
  <c r="U296" i="2"/>
  <c r="U557" i="2"/>
  <c r="U21" i="2"/>
  <c r="U442" i="2"/>
  <c r="U17" i="2"/>
  <c r="U428" i="2"/>
  <c r="U667" i="2"/>
  <c r="U552" i="2"/>
  <c r="U264" i="2"/>
  <c r="U212" i="2"/>
  <c r="U240" i="2"/>
  <c r="U189" i="2"/>
  <c r="U731" i="2"/>
  <c r="U33" i="2"/>
  <c r="U241" i="2"/>
  <c r="U154" i="2"/>
  <c r="U460" i="2"/>
  <c r="U497" i="2"/>
  <c r="U452" i="2"/>
  <c r="U533" i="2"/>
  <c r="U449" i="2"/>
  <c r="U311" i="2"/>
  <c r="U500" i="2"/>
  <c r="U332" i="2"/>
  <c r="U226" i="2"/>
  <c r="U619" i="2"/>
  <c r="U204" i="2"/>
  <c r="U579" i="2"/>
  <c r="U577" i="2"/>
  <c r="U570" i="2"/>
  <c r="U302" i="2"/>
  <c r="U550" i="2"/>
  <c r="U542" i="2"/>
  <c r="U669" i="2"/>
  <c r="U598" i="2"/>
  <c r="U412" i="2"/>
  <c r="U103" i="2"/>
  <c r="U471" i="2"/>
  <c r="U221" i="2"/>
  <c r="U28" i="2"/>
  <c r="U474" i="2"/>
  <c r="U674" i="2"/>
  <c r="U693" i="2"/>
  <c r="U247" i="2"/>
  <c r="U84" i="2"/>
  <c r="U190" i="2"/>
  <c r="U101" i="2"/>
  <c r="U670" i="2"/>
  <c r="U312" i="2"/>
  <c r="U637" i="2"/>
  <c r="U76" i="2"/>
  <c r="U7" i="2"/>
  <c r="U601" i="2"/>
  <c r="U202" i="2"/>
  <c r="U620" i="2"/>
  <c r="U491" i="2"/>
  <c r="U444" i="2"/>
  <c r="U561" i="2"/>
  <c r="U597" i="2"/>
  <c r="U362" i="2"/>
  <c r="U649" i="2"/>
  <c r="U358" i="2"/>
  <c r="U65" i="2"/>
  <c r="U57" i="2"/>
  <c r="U385" i="2"/>
  <c r="U317" i="2"/>
  <c r="U306" i="2"/>
  <c r="U586" i="2"/>
  <c r="U437" i="2"/>
  <c r="U104" i="2"/>
  <c r="U519" i="2"/>
  <c r="U152" i="2"/>
  <c r="U443" i="2"/>
  <c r="U69" i="2"/>
  <c r="U68" i="2"/>
  <c r="U504" i="2"/>
  <c r="U271" i="2"/>
  <c r="U74" i="2"/>
  <c r="U146" i="2"/>
  <c r="U565" i="2"/>
  <c r="U8" i="2"/>
  <c r="U633" i="2"/>
  <c r="U300" i="2"/>
  <c r="U140" i="2"/>
  <c r="U39" i="2"/>
  <c r="U231" i="2"/>
  <c r="U505" i="2"/>
  <c r="U450" i="2"/>
  <c r="U304" i="2"/>
  <c r="U536" i="2"/>
  <c r="U167" i="2"/>
  <c r="U668" i="2"/>
  <c r="U46" i="2"/>
  <c r="U354" i="2"/>
  <c r="U150" i="2"/>
  <c r="U373" i="2"/>
  <c r="U41" i="2"/>
  <c r="U91" i="2"/>
  <c r="U421" i="2"/>
  <c r="U93" i="2"/>
  <c r="U562" i="2"/>
  <c r="U130" i="2"/>
  <c r="U427" i="2"/>
  <c r="U424" i="2"/>
  <c r="U555" i="2"/>
  <c r="U44" i="2"/>
  <c r="U392" i="2"/>
  <c r="U458" i="2"/>
  <c r="U591" i="2"/>
  <c r="U656" i="2"/>
  <c r="U371" i="2"/>
  <c r="U448" i="2"/>
  <c r="U334" i="2"/>
  <c r="U705" i="2"/>
  <c r="U406" i="2"/>
  <c r="U210" i="2"/>
  <c r="U24" i="2"/>
  <c r="U568" i="2"/>
  <c r="U525" i="2"/>
  <c r="U369" i="2"/>
  <c r="U19" i="2"/>
  <c r="U339" i="2"/>
  <c r="U623" i="2"/>
  <c r="U52" i="2"/>
  <c r="U584" i="2"/>
  <c r="U728" i="2"/>
  <c r="U53" i="2"/>
  <c r="U430" i="2"/>
  <c r="U488" i="2"/>
  <c r="U251" i="2"/>
  <c r="U481" i="2"/>
  <c r="U535" i="2"/>
  <c r="U143" i="2"/>
  <c r="U484" i="2"/>
  <c r="U388" i="2"/>
  <c r="U198" i="2"/>
  <c r="U734" i="2"/>
  <c r="U54" i="2"/>
  <c r="U3" i="2"/>
  <c r="U410" i="2"/>
  <c r="U174" i="2"/>
  <c r="U238" i="2"/>
  <c r="U138" i="2"/>
  <c r="U422" i="2"/>
  <c r="U462" i="2"/>
  <c r="U280" i="2"/>
  <c r="U540" i="2"/>
  <c r="U425" i="2"/>
  <c r="U196" i="2"/>
  <c r="U524" i="2"/>
  <c r="U127" i="2"/>
  <c r="U114" i="2"/>
  <c r="U578" i="2"/>
  <c r="U581" i="2"/>
  <c r="U70" i="2"/>
  <c r="U175" i="2"/>
  <c r="U434" i="2"/>
  <c r="U182" i="2"/>
  <c r="U494" i="2"/>
  <c r="U684" i="2"/>
  <c r="U157" i="2"/>
  <c r="U242" i="2"/>
  <c r="U407" i="2"/>
  <c r="U347" i="2"/>
  <c r="U149" i="2"/>
  <c r="U636" i="2"/>
  <c r="U224" i="2"/>
  <c r="U218" i="2"/>
  <c r="U82" i="2"/>
  <c r="U313" i="2"/>
  <c r="U137" i="2"/>
  <c r="U323" i="2"/>
  <c r="U115" i="2"/>
  <c r="U457" i="2"/>
  <c r="U219" i="2"/>
  <c r="U613" i="2"/>
  <c r="U625" i="2"/>
  <c r="U176" i="2"/>
  <c r="U394" i="2"/>
  <c r="U330" i="2"/>
  <c r="U78" i="2"/>
  <c r="U246" i="2"/>
  <c r="U63" i="2"/>
  <c r="U616" i="2"/>
  <c r="U314" i="2"/>
  <c r="U125" i="2"/>
  <c r="U66" i="2"/>
  <c r="U37" i="2"/>
  <c r="U569" i="2"/>
  <c r="U513" i="2"/>
  <c r="U80" i="2"/>
  <c r="U239" i="2"/>
  <c r="U165" i="2"/>
  <c r="U370" i="2"/>
  <c r="U355" i="2"/>
  <c r="U503" i="2"/>
  <c r="U697" i="2"/>
  <c r="U12" i="2"/>
  <c r="U273" i="2"/>
  <c r="U108" i="2"/>
  <c r="U635" i="2"/>
  <c r="U253" i="2"/>
  <c r="U729" i="2"/>
  <c r="U547" i="2"/>
  <c r="U326" i="2"/>
  <c r="U349" i="2"/>
  <c r="U346" i="2"/>
  <c r="U168" i="2"/>
  <c r="U50" i="2"/>
  <c r="U170" i="2"/>
  <c r="U42" i="2"/>
  <c r="U4" i="2"/>
  <c r="U227" i="2"/>
  <c r="U100" i="2"/>
  <c r="U172" i="2"/>
  <c r="U214" i="2"/>
  <c r="U209" i="2"/>
  <c r="U40" i="2"/>
  <c r="U545" i="2"/>
  <c r="U490" i="2"/>
  <c r="U690" i="2"/>
  <c r="U2" i="2"/>
  <c r="U659" i="2"/>
  <c r="U551" i="2"/>
  <c r="U77" i="2"/>
  <c r="U423" i="2"/>
  <c r="U639" i="2"/>
  <c r="U534" i="2"/>
  <c r="U111" i="2"/>
  <c r="U685" i="2"/>
  <c r="U121" i="2"/>
  <c r="U191" i="2"/>
  <c r="U109" i="2"/>
  <c r="U9" i="2"/>
  <c r="U67" i="2"/>
  <c r="U575" i="2"/>
  <c r="U220" i="2"/>
  <c r="U307" i="2"/>
  <c r="U35" i="2"/>
  <c r="U45" i="2"/>
  <c r="U169" i="2"/>
  <c r="U564" i="2"/>
  <c r="U141" i="2"/>
  <c r="U606" i="2"/>
  <c r="U113" i="2"/>
  <c r="U269" i="2"/>
  <c r="U72" i="2"/>
  <c r="U30" i="2"/>
  <c r="U171" i="2"/>
  <c r="U518" i="2"/>
  <c r="U276" i="2"/>
  <c r="U472" i="2"/>
  <c r="U399" i="2"/>
  <c r="U435" i="2"/>
  <c r="U531" i="2"/>
  <c r="U158" i="2"/>
  <c r="U554" i="2"/>
  <c r="U23" i="2"/>
  <c r="U350" i="2"/>
  <c r="U675" i="2"/>
  <c r="U611" i="2"/>
  <c r="U184" i="2"/>
  <c r="U715" i="2"/>
  <c r="U274" i="2"/>
  <c r="U13" i="2"/>
  <c r="U644" i="2"/>
  <c r="U626" i="2"/>
  <c r="U51" i="2"/>
  <c r="U319" i="2"/>
  <c r="U375" i="2"/>
  <c r="U29" i="2"/>
  <c r="U493" i="2"/>
  <c r="U456" i="2"/>
  <c r="U177" i="2"/>
  <c r="U440" i="2"/>
  <c r="U135" i="2"/>
  <c r="U27" i="2"/>
  <c r="U415" i="2"/>
  <c r="U213" i="2"/>
  <c r="U188" i="2"/>
  <c r="U459" i="2"/>
  <c r="U397" i="2"/>
  <c r="U194" i="2"/>
  <c r="U201" i="2"/>
  <c r="U15" i="2"/>
  <c r="U252" i="2"/>
  <c r="U244" i="2"/>
  <c r="U608" i="2"/>
  <c r="U706" i="2"/>
  <c r="U502" i="2"/>
  <c r="U522" i="2"/>
  <c r="U260" i="2"/>
  <c r="U205" i="2"/>
  <c r="U631" i="2"/>
  <c r="U617" i="2"/>
  <c r="U20" i="2"/>
  <c r="U336" i="2"/>
  <c r="U129" i="2"/>
  <c r="U516" i="2"/>
  <c r="U18" i="2"/>
  <c r="U592" i="2"/>
  <c r="U208" i="2"/>
  <c r="U316" i="2"/>
  <c r="U640" i="2"/>
  <c r="U390" i="2"/>
  <c r="U81" i="2"/>
  <c r="U6" i="2"/>
  <c r="U228" i="2"/>
  <c r="U433" i="2"/>
  <c r="U733" i="2"/>
  <c r="U699" i="2"/>
  <c r="U485" i="2"/>
  <c r="U618" i="2"/>
  <c r="U73" i="2"/>
  <c r="U325" i="2"/>
  <c r="U445" i="2"/>
  <c r="U610" i="2"/>
  <c r="U147" i="2"/>
  <c r="U590" i="2"/>
  <c r="U136" i="2"/>
  <c r="U374" i="2"/>
  <c r="U662" i="2"/>
  <c r="U119" i="2"/>
  <c r="U641" i="2"/>
  <c r="U139" i="2"/>
  <c r="U328" i="2"/>
  <c r="U686" i="2"/>
  <c r="U571" i="2"/>
  <c r="U487" i="2"/>
  <c r="U153" i="2"/>
  <c r="U5" i="2"/>
  <c r="U416" i="2"/>
  <c r="U453" i="2"/>
  <c r="U16" i="2"/>
  <c r="U134" i="2"/>
  <c r="U726" i="2"/>
  <c r="U654" i="2"/>
  <c r="U245" i="2"/>
  <c r="U166" i="2"/>
  <c r="U322" i="2"/>
  <c r="U298" i="2"/>
  <c r="U85" i="2"/>
  <c r="U722" i="2"/>
  <c r="U630" i="2"/>
  <c r="U446" i="2"/>
  <c r="U704" i="2"/>
  <c r="U187" i="2"/>
  <c r="U520" i="2"/>
  <c r="U131" i="2"/>
  <c r="U352" i="2"/>
  <c r="U232" i="2"/>
  <c r="U486" i="2"/>
  <c r="U173" i="2"/>
  <c r="U436" i="2"/>
  <c r="U303" i="2"/>
  <c r="U295" i="2"/>
  <c r="U36" i="2"/>
  <c r="U22" i="2"/>
  <c r="U96" i="2"/>
  <c r="U26" i="2"/>
  <c r="U651" i="2"/>
  <c r="U353" i="2"/>
  <c r="U31" i="2"/>
  <c r="U366" i="2"/>
  <c r="U508" i="2"/>
  <c r="U556" i="2"/>
  <c r="U309" i="2"/>
  <c r="U676" i="2"/>
  <c r="U408" i="2"/>
  <c r="U582" i="2"/>
  <c r="U567" i="2"/>
  <c r="U112" i="2"/>
  <c r="U572" i="2"/>
  <c r="U61" i="2"/>
  <c r="U529" i="2"/>
  <c r="U588" i="2"/>
  <c r="U718" i="2"/>
  <c r="U364" i="2"/>
  <c r="U333" i="2"/>
  <c r="U283" i="2"/>
  <c r="U632" i="2"/>
  <c r="U593" i="2"/>
  <c r="U725" i="2"/>
  <c r="U163" i="2"/>
  <c r="U475" i="2"/>
  <c r="U454" i="2"/>
  <c r="U294" i="2"/>
  <c r="U83" i="2"/>
  <c r="U92" i="2"/>
  <c r="U262" i="2"/>
  <c r="U268" i="2"/>
  <c r="U409" i="2"/>
  <c r="U105" i="2"/>
  <c r="U543" i="2"/>
  <c r="U595" i="2"/>
  <c r="U185" i="2"/>
  <c r="U195" i="2"/>
  <c r="U299" i="2"/>
  <c r="U94" i="2"/>
  <c r="U703" i="2"/>
  <c r="U180" i="2"/>
  <c r="U499" i="2"/>
  <c r="U538" i="2"/>
  <c r="U429" i="2"/>
  <c r="U580" i="2"/>
  <c r="U583" i="2"/>
  <c r="U479" i="2"/>
  <c r="U102" i="2"/>
  <c r="U492" i="2"/>
  <c r="U377" i="2"/>
  <c r="U447" i="2"/>
  <c r="U438" i="2"/>
  <c r="U714" i="2"/>
  <c r="U720" i="2"/>
  <c r="U698" i="2"/>
  <c r="U495" i="2"/>
  <c r="U414" i="2"/>
  <c r="U203" i="2"/>
  <c r="U558" i="2"/>
  <c r="U132" i="2"/>
  <c r="U585" i="2"/>
  <c r="U735" i="2"/>
  <c r="U599" i="2"/>
  <c r="U603" i="2"/>
  <c r="U621" i="2"/>
  <c r="U331" i="2"/>
  <c r="U418" i="2"/>
  <c r="U523" i="2"/>
  <c r="U466" i="2"/>
  <c r="U537" i="2"/>
  <c r="U95" i="2"/>
  <c r="U653" i="2"/>
  <c r="U49" i="2"/>
  <c r="U465" i="2"/>
  <c r="U398" i="2"/>
  <c r="U178" i="2"/>
  <c r="U574" i="2"/>
  <c r="U426" i="2"/>
  <c r="U324" i="2"/>
  <c r="U89" i="2"/>
  <c r="U451" i="2"/>
  <c r="U124" i="2"/>
  <c r="U340" i="2"/>
  <c r="U155" i="2"/>
  <c r="U281" i="2"/>
  <c r="U217" i="2"/>
  <c r="U148" i="2"/>
  <c r="U483" i="2"/>
  <c r="U655" i="2"/>
  <c r="U663" i="2"/>
  <c r="U43" i="2"/>
  <c r="U393" i="2"/>
  <c r="U229" i="2"/>
  <c r="U723" i="2"/>
  <c r="U62" i="2"/>
  <c r="U58" i="2"/>
  <c r="U270" i="2"/>
  <c r="U99" i="2"/>
  <c r="U126" i="2"/>
  <c r="U197" i="2"/>
  <c r="U87" i="2"/>
  <c r="U292" i="2"/>
  <c r="U47" i="2"/>
  <c r="U647" i="2"/>
  <c r="U308" i="2"/>
  <c r="U634" i="2"/>
  <c r="U614" i="2"/>
  <c r="U464" i="2"/>
  <c r="U372" i="2"/>
  <c r="U573" i="2"/>
  <c r="U526" i="2"/>
  <c r="U225" i="2"/>
  <c r="U683" i="2"/>
  <c r="U116" i="2"/>
  <c r="U587" i="2"/>
  <c r="U657" i="2"/>
  <c r="U282" i="2"/>
  <c r="U589" i="2"/>
  <c r="U310" i="2"/>
  <c r="U401" i="2"/>
  <c r="U222" i="2"/>
  <c r="U712" i="2"/>
  <c r="U389" i="2"/>
  <c r="U192" i="2"/>
  <c r="U652" i="2"/>
  <c r="U64" i="2"/>
  <c r="U387" i="2"/>
  <c r="U700" i="2"/>
  <c r="U402" i="2"/>
  <c r="U267" i="2"/>
  <c r="U236" i="2"/>
  <c r="U609" i="2"/>
  <c r="U122" i="2"/>
  <c r="U243" i="2"/>
  <c r="U721" i="2"/>
  <c r="U207" i="2"/>
  <c r="U234" i="2"/>
  <c r="U277" i="2"/>
  <c r="U563" i="2"/>
  <c r="U661" i="2"/>
  <c r="U120" i="2"/>
  <c r="U133" i="2"/>
  <c r="U106" i="2"/>
  <c r="U512" i="2"/>
  <c r="U38" i="2"/>
  <c r="U738" i="2"/>
  <c r="U692" i="2"/>
  <c r="U553" i="2"/>
  <c r="U255" i="2"/>
  <c r="U711" i="2"/>
  <c r="U643" i="2"/>
  <c r="U629" i="2"/>
  <c r="U259" i="2"/>
  <c r="U181" i="2"/>
  <c r="U737" i="2"/>
  <c r="U305" i="2"/>
  <c r="U86" i="2"/>
  <c r="U664" i="2"/>
  <c r="U539" i="2"/>
  <c r="U506" i="2"/>
  <c r="U473" i="2"/>
  <c r="U400" i="2"/>
  <c r="U489" i="2"/>
  <c r="U477" i="2"/>
  <c r="U730" i="2"/>
  <c r="U709" i="2"/>
  <c r="U123" i="2"/>
  <c r="U511" i="2"/>
  <c r="U638" i="2"/>
  <c r="U687" i="2"/>
  <c r="U602" i="2"/>
  <c r="U468" i="2"/>
  <c r="U257" i="2"/>
  <c r="U680" i="2"/>
  <c r="U327" i="2"/>
  <c r="U287" i="2"/>
  <c r="U461" i="2"/>
  <c r="U351" i="2"/>
  <c r="U250" i="2"/>
  <c r="U88" i="2"/>
  <c r="U527" i="2"/>
  <c r="U261" i="2"/>
  <c r="U646" i="2"/>
  <c r="U386" i="2"/>
  <c r="U612" i="2"/>
  <c r="U594" i="2"/>
  <c r="U164" i="2"/>
  <c r="U211" i="2"/>
  <c r="U507" i="2"/>
  <c r="U413" i="2"/>
  <c r="U321" i="2"/>
  <c r="U337" i="2"/>
  <c r="U286" i="2"/>
  <c r="U384" i="2"/>
  <c r="U320" i="2"/>
  <c r="U514" i="2"/>
  <c r="U622" i="2"/>
  <c r="U724" i="2"/>
  <c r="U596" i="2"/>
  <c r="U501" i="2"/>
  <c r="U695" i="2"/>
  <c r="U521" i="2"/>
  <c r="U285" i="2"/>
  <c r="U615" i="2"/>
  <c r="U546" i="2"/>
  <c r="U673" i="2"/>
  <c r="U701" i="2"/>
  <c r="U249" i="2"/>
  <c r="U368" i="2"/>
  <c r="U658" i="2"/>
  <c r="U284" i="2"/>
  <c r="U679" i="2"/>
  <c r="U710" i="2"/>
  <c r="U688" i="2"/>
  <c r="U604" i="2"/>
  <c r="U689" i="2"/>
  <c r="U482" i="2"/>
  <c r="U736" i="2"/>
  <c r="U463" i="2"/>
  <c r="U708" i="2"/>
  <c r="U560" i="2"/>
  <c r="U660" i="2"/>
  <c r="U691" i="2"/>
  <c r="U694" i="2"/>
  <c r="U696" i="2"/>
  <c r="U678" i="2"/>
  <c r="U716" i="2"/>
  <c r="U681" i="2"/>
  <c r="U713" i="2"/>
  <c r="U727" i="2"/>
  <c r="U628" i="2"/>
  <c r="U605" i="2"/>
  <c r="U717" i="2"/>
  <c r="U719" i="2"/>
  <c r="T648" i="2"/>
  <c r="T559" i="2"/>
  <c r="T548" i="2"/>
  <c r="T107" i="2"/>
  <c r="T293" i="2"/>
  <c r="T335" i="2"/>
  <c r="T441" i="2"/>
  <c r="T365" i="2"/>
  <c r="T509" i="2"/>
  <c r="T607" i="2"/>
  <c r="T382" i="2"/>
  <c r="T258" i="2"/>
  <c r="T160" i="2"/>
  <c r="T665" i="2"/>
  <c r="T128" i="2"/>
  <c r="T498" i="2"/>
  <c r="T576" i="2"/>
  <c r="T59" i="2"/>
  <c r="T381" i="2"/>
  <c r="T645" i="2"/>
  <c r="T439" i="2"/>
  <c r="T405" i="2"/>
  <c r="T541" i="2"/>
  <c r="T275" i="2"/>
  <c r="T291" i="2"/>
  <c r="T431" i="2"/>
  <c r="T75" i="2"/>
  <c r="T624" i="2"/>
  <c r="T151" i="2"/>
  <c r="T600" i="2"/>
  <c r="T672" i="2"/>
  <c r="T357" i="2"/>
  <c r="T361" i="2"/>
  <c r="T707" i="2"/>
  <c r="T97" i="2"/>
  <c r="T11" i="2"/>
  <c r="T378" i="2"/>
  <c r="T233" i="2"/>
  <c r="T156" i="2"/>
  <c r="T48" i="2"/>
  <c r="T671" i="2"/>
  <c r="T278" i="2"/>
  <c r="T549" i="2"/>
  <c r="T391" i="2"/>
  <c r="T476" i="2"/>
  <c r="T186" i="2"/>
  <c r="T237" i="2"/>
  <c r="T566" i="2"/>
  <c r="T254" i="2"/>
  <c r="T403" i="2"/>
  <c r="T517" i="2"/>
  <c r="T342" i="2"/>
  <c r="T469" i="2"/>
  <c r="T470" i="2"/>
  <c r="T230" i="2"/>
  <c r="T338" i="2"/>
  <c r="T161" i="2"/>
  <c r="T510" i="2"/>
  <c r="T215" i="2"/>
  <c r="T359" i="2"/>
  <c r="T290" i="2"/>
  <c r="T496" i="2"/>
  <c r="T179" i="2"/>
  <c r="T348" i="2"/>
  <c r="T265" i="2"/>
  <c r="T420" i="2"/>
  <c r="T343" i="2"/>
  <c r="T341" i="2"/>
  <c r="T162" i="2"/>
  <c r="T515" i="2"/>
  <c r="T544" i="2"/>
  <c r="T367" i="2"/>
  <c r="T395" i="2"/>
  <c r="T363" i="2"/>
  <c r="T199" i="2"/>
  <c r="T256" i="2"/>
  <c r="T117" i="2"/>
  <c r="T200" i="2"/>
  <c r="T55" i="2"/>
  <c r="T344" i="2"/>
  <c r="T478" i="2"/>
  <c r="T183" i="2"/>
  <c r="T528" i="2"/>
  <c r="T142" i="2"/>
  <c r="T345" i="2"/>
  <c r="T530" i="2"/>
  <c r="T90" i="2"/>
  <c r="T432" i="2"/>
  <c r="T248" i="2"/>
  <c r="T411" i="2"/>
  <c r="T216" i="2"/>
  <c r="T56" i="2"/>
  <c r="T380" i="2"/>
  <c r="T318" i="2"/>
  <c r="T118" i="2"/>
  <c r="T642" i="2"/>
  <c r="T110" i="2"/>
  <c r="T10" i="2"/>
  <c r="T301" i="2"/>
  <c r="T98" i="2"/>
  <c r="T297" i="2"/>
  <c r="T279" i="2"/>
  <c r="T396" i="2"/>
  <c r="T666" i="2"/>
  <c r="T419" i="2"/>
  <c r="T32" i="2"/>
  <c r="T34" i="2"/>
  <c r="T144" i="2"/>
  <c r="T532" i="2"/>
  <c r="T480" i="2"/>
  <c r="T682" i="2"/>
  <c r="T404" i="2"/>
  <c r="T60" i="2"/>
  <c r="T272" i="2"/>
  <c r="T14" i="2"/>
  <c r="T360" i="2"/>
  <c r="T71" i="2"/>
  <c r="T79" i="2"/>
  <c r="T356" i="2"/>
  <c r="T732" i="2"/>
  <c r="T467" i="2"/>
  <c r="T235" i="2"/>
  <c r="T627" i="2"/>
  <c r="T223" i="2"/>
  <c r="T329" i="2"/>
  <c r="T417" i="2"/>
  <c r="T376" i="2"/>
  <c r="T263" i="2"/>
  <c r="T455" i="2"/>
  <c r="T193" i="2"/>
  <c r="T145" i="2"/>
  <c r="T25" i="2"/>
  <c r="T159" i="2"/>
  <c r="T379" i="2"/>
  <c r="T289" i="2"/>
  <c r="T315" i="2"/>
  <c r="T677" i="2"/>
  <c r="T650" i="2"/>
  <c r="T288" i="2"/>
  <c r="T266" i="2"/>
  <c r="T383" i="2"/>
  <c r="T206" i="2"/>
  <c r="T702" i="2"/>
  <c r="T296" i="2"/>
  <c r="T557" i="2"/>
  <c r="T21" i="2"/>
  <c r="T442" i="2"/>
  <c r="T17" i="2"/>
  <c r="T428" i="2"/>
  <c r="T667" i="2"/>
  <c r="T552" i="2"/>
  <c r="T264" i="2"/>
  <c r="T212" i="2"/>
  <c r="T240" i="2"/>
  <c r="T189" i="2"/>
  <c r="T731" i="2"/>
  <c r="T33" i="2"/>
  <c r="T241" i="2"/>
  <c r="T154" i="2"/>
  <c r="T460" i="2"/>
  <c r="T497" i="2"/>
  <c r="T452" i="2"/>
  <c r="T533" i="2"/>
  <c r="T449" i="2"/>
  <c r="T311" i="2"/>
  <c r="T500" i="2"/>
  <c r="T332" i="2"/>
  <c r="T226" i="2"/>
  <c r="T619" i="2"/>
  <c r="T204" i="2"/>
  <c r="T579" i="2"/>
  <c r="T577" i="2"/>
  <c r="T570" i="2"/>
  <c r="T302" i="2"/>
  <c r="T550" i="2"/>
  <c r="T542" i="2"/>
  <c r="T669" i="2"/>
  <c r="T598" i="2"/>
  <c r="T412" i="2"/>
  <c r="T103" i="2"/>
  <c r="T471" i="2"/>
  <c r="T221" i="2"/>
  <c r="T28" i="2"/>
  <c r="T474" i="2"/>
  <c r="T674" i="2"/>
  <c r="T693" i="2"/>
  <c r="T247" i="2"/>
  <c r="T84" i="2"/>
  <c r="T190" i="2"/>
  <c r="T101" i="2"/>
  <c r="T670" i="2"/>
  <c r="T312" i="2"/>
  <c r="T637" i="2"/>
  <c r="T76" i="2"/>
  <c r="T7" i="2"/>
  <c r="T601" i="2"/>
  <c r="T202" i="2"/>
  <c r="T620" i="2"/>
  <c r="T491" i="2"/>
  <c r="T444" i="2"/>
  <c r="T561" i="2"/>
  <c r="T597" i="2"/>
  <c r="T362" i="2"/>
  <c r="T649" i="2"/>
  <c r="T358" i="2"/>
  <c r="T65" i="2"/>
  <c r="T57" i="2"/>
  <c r="T385" i="2"/>
  <c r="T317" i="2"/>
  <c r="T306" i="2"/>
  <c r="T586" i="2"/>
  <c r="T437" i="2"/>
  <c r="T104" i="2"/>
  <c r="T519" i="2"/>
  <c r="T152" i="2"/>
  <c r="T443" i="2"/>
  <c r="T69" i="2"/>
  <c r="T68" i="2"/>
  <c r="T504" i="2"/>
  <c r="T271" i="2"/>
  <c r="T74" i="2"/>
  <c r="T146" i="2"/>
  <c r="T565" i="2"/>
  <c r="T8" i="2"/>
  <c r="T633" i="2"/>
  <c r="T300" i="2"/>
  <c r="T140" i="2"/>
  <c r="T39" i="2"/>
  <c r="T231" i="2"/>
  <c r="T505" i="2"/>
  <c r="T450" i="2"/>
  <c r="T304" i="2"/>
  <c r="T536" i="2"/>
  <c r="T167" i="2"/>
  <c r="T668" i="2"/>
  <c r="T46" i="2"/>
  <c r="T354" i="2"/>
  <c r="T150" i="2"/>
  <c r="T373" i="2"/>
  <c r="T41" i="2"/>
  <c r="T91" i="2"/>
  <c r="T421" i="2"/>
  <c r="T93" i="2"/>
  <c r="T562" i="2"/>
  <c r="T130" i="2"/>
  <c r="T427" i="2"/>
  <c r="T424" i="2"/>
  <c r="T555" i="2"/>
  <c r="T44" i="2"/>
  <c r="T392" i="2"/>
  <c r="T458" i="2"/>
  <c r="T591" i="2"/>
  <c r="T656" i="2"/>
  <c r="T371" i="2"/>
  <c r="T448" i="2"/>
  <c r="T334" i="2"/>
  <c r="T705" i="2"/>
  <c r="T406" i="2"/>
  <c r="T210" i="2"/>
  <c r="T24" i="2"/>
  <c r="T568" i="2"/>
  <c r="T525" i="2"/>
  <c r="T369" i="2"/>
  <c r="T19" i="2"/>
  <c r="T339" i="2"/>
  <c r="T623" i="2"/>
  <c r="T52" i="2"/>
  <c r="T584" i="2"/>
  <c r="T728" i="2"/>
  <c r="T53" i="2"/>
  <c r="T430" i="2"/>
  <c r="T488" i="2"/>
  <c r="T251" i="2"/>
  <c r="T481" i="2"/>
  <c r="T535" i="2"/>
  <c r="T143" i="2"/>
  <c r="T484" i="2"/>
  <c r="T388" i="2"/>
  <c r="T198" i="2"/>
  <c r="T734" i="2"/>
  <c r="T54" i="2"/>
  <c r="T3" i="2"/>
  <c r="T410" i="2"/>
  <c r="T174" i="2"/>
  <c r="T238" i="2"/>
  <c r="T138" i="2"/>
  <c r="T422" i="2"/>
  <c r="T462" i="2"/>
  <c r="T280" i="2"/>
  <c r="T540" i="2"/>
  <c r="T425" i="2"/>
  <c r="T196" i="2"/>
  <c r="T524" i="2"/>
  <c r="T127" i="2"/>
  <c r="T114" i="2"/>
  <c r="T578" i="2"/>
  <c r="T581" i="2"/>
  <c r="T70" i="2"/>
  <c r="T175" i="2"/>
  <c r="T434" i="2"/>
  <c r="T182" i="2"/>
  <c r="T494" i="2"/>
  <c r="T684" i="2"/>
  <c r="T157" i="2"/>
  <c r="T242" i="2"/>
  <c r="T407" i="2"/>
  <c r="T347" i="2"/>
  <c r="T149" i="2"/>
  <c r="T636" i="2"/>
  <c r="T224" i="2"/>
  <c r="T218" i="2"/>
  <c r="T82" i="2"/>
  <c r="T313" i="2"/>
  <c r="T137" i="2"/>
  <c r="T323" i="2"/>
  <c r="T115" i="2"/>
  <c r="T457" i="2"/>
  <c r="T219" i="2"/>
  <c r="T613" i="2"/>
  <c r="T625" i="2"/>
  <c r="T176" i="2"/>
  <c r="T394" i="2"/>
  <c r="T330" i="2"/>
  <c r="T78" i="2"/>
  <c r="T246" i="2"/>
  <c r="T63" i="2"/>
  <c r="T616" i="2"/>
  <c r="T314" i="2"/>
  <c r="T125" i="2"/>
  <c r="T66" i="2"/>
  <c r="T37" i="2"/>
  <c r="T569" i="2"/>
  <c r="T513" i="2"/>
  <c r="T80" i="2"/>
  <c r="T239" i="2"/>
  <c r="T165" i="2"/>
  <c r="T370" i="2"/>
  <c r="T355" i="2"/>
  <c r="T503" i="2"/>
  <c r="T697" i="2"/>
  <c r="T12" i="2"/>
  <c r="T273" i="2"/>
  <c r="T108" i="2"/>
  <c r="T635" i="2"/>
  <c r="T253" i="2"/>
  <c r="T729" i="2"/>
  <c r="T547" i="2"/>
  <c r="T326" i="2"/>
  <c r="T349" i="2"/>
  <c r="T346" i="2"/>
  <c r="T168" i="2"/>
  <c r="T50" i="2"/>
  <c r="T170" i="2"/>
  <c r="T42" i="2"/>
  <c r="T4" i="2"/>
  <c r="T227" i="2"/>
  <c r="T100" i="2"/>
  <c r="T172" i="2"/>
  <c r="T214" i="2"/>
  <c r="T209" i="2"/>
  <c r="T40" i="2"/>
  <c r="T545" i="2"/>
  <c r="T490" i="2"/>
  <c r="T690" i="2"/>
  <c r="T2" i="2"/>
  <c r="T659" i="2"/>
  <c r="T551" i="2"/>
  <c r="T77" i="2"/>
  <c r="T423" i="2"/>
  <c r="T639" i="2"/>
  <c r="T534" i="2"/>
  <c r="T111" i="2"/>
  <c r="T685" i="2"/>
  <c r="T121" i="2"/>
  <c r="T191" i="2"/>
  <c r="T109" i="2"/>
  <c r="T9" i="2"/>
  <c r="T67" i="2"/>
  <c r="T575" i="2"/>
  <c r="T220" i="2"/>
  <c r="T307" i="2"/>
  <c r="T35" i="2"/>
  <c r="T45" i="2"/>
  <c r="T169" i="2"/>
  <c r="T564" i="2"/>
  <c r="T141" i="2"/>
  <c r="T606" i="2"/>
  <c r="T113" i="2"/>
  <c r="T269" i="2"/>
  <c r="T72" i="2"/>
  <c r="T30" i="2"/>
  <c r="T171" i="2"/>
  <c r="T518" i="2"/>
  <c r="T276" i="2"/>
  <c r="T472" i="2"/>
  <c r="T399" i="2"/>
  <c r="T435" i="2"/>
  <c r="T531" i="2"/>
  <c r="T158" i="2"/>
  <c r="T554" i="2"/>
  <c r="T23" i="2"/>
  <c r="T350" i="2"/>
  <c r="T675" i="2"/>
  <c r="T611" i="2"/>
  <c r="T184" i="2"/>
  <c r="T715" i="2"/>
  <c r="T274" i="2"/>
  <c r="T13" i="2"/>
  <c r="T644" i="2"/>
  <c r="T626" i="2"/>
  <c r="T51" i="2"/>
  <c r="T319" i="2"/>
  <c r="T375" i="2"/>
  <c r="T29" i="2"/>
  <c r="T493" i="2"/>
  <c r="T456" i="2"/>
  <c r="T177" i="2"/>
  <c r="T440" i="2"/>
  <c r="T135" i="2"/>
  <c r="T27" i="2"/>
  <c r="T415" i="2"/>
  <c r="T213" i="2"/>
  <c r="T188" i="2"/>
  <c r="T459" i="2"/>
  <c r="T397" i="2"/>
  <c r="T194" i="2"/>
  <c r="T201" i="2"/>
  <c r="T15" i="2"/>
  <c r="T252" i="2"/>
  <c r="T244" i="2"/>
  <c r="T608" i="2"/>
  <c r="T706" i="2"/>
  <c r="T502" i="2"/>
  <c r="T522" i="2"/>
  <c r="T260" i="2"/>
  <c r="T205" i="2"/>
  <c r="T631" i="2"/>
  <c r="T617" i="2"/>
  <c r="T20" i="2"/>
  <c r="T336" i="2"/>
  <c r="T129" i="2"/>
  <c r="T516" i="2"/>
  <c r="T18" i="2"/>
  <c r="T592" i="2"/>
  <c r="T208" i="2"/>
  <c r="T316" i="2"/>
  <c r="T640" i="2"/>
  <c r="T390" i="2"/>
  <c r="T81" i="2"/>
  <c r="T6" i="2"/>
  <c r="T228" i="2"/>
  <c r="T433" i="2"/>
  <c r="T733" i="2"/>
  <c r="T699" i="2"/>
  <c r="T485" i="2"/>
  <c r="T618" i="2"/>
  <c r="T73" i="2"/>
  <c r="T325" i="2"/>
  <c r="T445" i="2"/>
  <c r="T610" i="2"/>
  <c r="T147" i="2"/>
  <c r="T590" i="2"/>
  <c r="T136" i="2"/>
  <c r="T374" i="2"/>
  <c r="T662" i="2"/>
  <c r="T119" i="2"/>
  <c r="T641" i="2"/>
  <c r="T139" i="2"/>
  <c r="T328" i="2"/>
  <c r="T686" i="2"/>
  <c r="T571" i="2"/>
  <c r="T487" i="2"/>
  <c r="T153" i="2"/>
  <c r="T5" i="2"/>
  <c r="T416" i="2"/>
  <c r="T453" i="2"/>
  <c r="T16" i="2"/>
  <c r="T134" i="2"/>
  <c r="T726" i="2"/>
  <c r="T654" i="2"/>
  <c r="T245" i="2"/>
  <c r="T166" i="2"/>
  <c r="T322" i="2"/>
  <c r="T298" i="2"/>
  <c r="T85" i="2"/>
  <c r="T722" i="2"/>
  <c r="T630" i="2"/>
  <c r="T446" i="2"/>
  <c r="T704" i="2"/>
  <c r="T187" i="2"/>
  <c r="T520" i="2"/>
  <c r="T131" i="2"/>
  <c r="T352" i="2"/>
  <c r="T232" i="2"/>
  <c r="T486" i="2"/>
  <c r="T173" i="2"/>
  <c r="T436" i="2"/>
  <c r="T303" i="2"/>
  <c r="T295" i="2"/>
  <c r="T36" i="2"/>
  <c r="T22" i="2"/>
  <c r="T96" i="2"/>
  <c r="T26" i="2"/>
  <c r="T651" i="2"/>
  <c r="T353" i="2"/>
  <c r="T31" i="2"/>
  <c r="T366" i="2"/>
  <c r="T508" i="2"/>
  <c r="T556" i="2"/>
  <c r="T309" i="2"/>
  <c r="T676" i="2"/>
  <c r="T408" i="2"/>
  <c r="T582" i="2"/>
  <c r="T567" i="2"/>
  <c r="T112" i="2"/>
  <c r="T572" i="2"/>
  <c r="T61" i="2"/>
  <c r="T529" i="2"/>
  <c r="T588" i="2"/>
  <c r="T718" i="2"/>
  <c r="T364" i="2"/>
  <c r="T333" i="2"/>
  <c r="T283" i="2"/>
  <c r="T632" i="2"/>
  <c r="T593" i="2"/>
  <c r="T725" i="2"/>
  <c r="T163" i="2"/>
  <c r="T475" i="2"/>
  <c r="T454" i="2"/>
  <c r="T294" i="2"/>
  <c r="T83" i="2"/>
  <c r="T92" i="2"/>
  <c r="T262" i="2"/>
  <c r="T268" i="2"/>
  <c r="T409" i="2"/>
  <c r="T105" i="2"/>
  <c r="T543" i="2"/>
  <c r="T595" i="2"/>
  <c r="T185" i="2"/>
  <c r="T195" i="2"/>
  <c r="T299" i="2"/>
  <c r="T94" i="2"/>
  <c r="T703" i="2"/>
  <c r="T180" i="2"/>
  <c r="T499" i="2"/>
  <c r="T538" i="2"/>
  <c r="T429" i="2"/>
  <c r="T580" i="2"/>
  <c r="T583" i="2"/>
  <c r="T479" i="2"/>
  <c r="T102" i="2"/>
  <c r="T492" i="2"/>
  <c r="T377" i="2"/>
  <c r="T447" i="2"/>
  <c r="T438" i="2"/>
  <c r="T714" i="2"/>
  <c r="T720" i="2"/>
  <c r="T698" i="2"/>
  <c r="T495" i="2"/>
  <c r="T414" i="2"/>
  <c r="T203" i="2"/>
  <c r="T558" i="2"/>
  <c r="T132" i="2"/>
  <c r="T585" i="2"/>
  <c r="T735" i="2"/>
  <c r="T599" i="2"/>
  <c r="T603" i="2"/>
  <c r="T621" i="2"/>
  <c r="T331" i="2"/>
  <c r="T418" i="2"/>
  <c r="T523" i="2"/>
  <c r="T466" i="2"/>
  <c r="T537" i="2"/>
  <c r="T95" i="2"/>
  <c r="T653" i="2"/>
  <c r="T49" i="2"/>
  <c r="T465" i="2"/>
  <c r="T398" i="2"/>
  <c r="T178" i="2"/>
  <c r="T574" i="2"/>
  <c r="T426" i="2"/>
  <c r="T324" i="2"/>
  <c r="T89" i="2"/>
  <c r="T451" i="2"/>
  <c r="T124" i="2"/>
  <c r="T340" i="2"/>
  <c r="T155" i="2"/>
  <c r="T281" i="2"/>
  <c r="T217" i="2"/>
  <c r="T148" i="2"/>
  <c r="T483" i="2"/>
  <c r="T655" i="2"/>
  <c r="T663" i="2"/>
  <c r="T43" i="2"/>
  <c r="T393" i="2"/>
  <c r="T229" i="2"/>
  <c r="T723" i="2"/>
  <c r="T62" i="2"/>
  <c r="T58" i="2"/>
  <c r="T270" i="2"/>
  <c r="T99" i="2"/>
  <c r="T126" i="2"/>
  <c r="T197" i="2"/>
  <c r="T87" i="2"/>
  <c r="T292" i="2"/>
  <c r="T47" i="2"/>
  <c r="T647" i="2"/>
  <c r="T308" i="2"/>
  <c r="T634" i="2"/>
  <c r="T614" i="2"/>
  <c r="T464" i="2"/>
  <c r="T372" i="2"/>
  <c r="T573" i="2"/>
  <c r="T526" i="2"/>
  <c r="T225" i="2"/>
  <c r="T683" i="2"/>
  <c r="T116" i="2"/>
  <c r="T587" i="2"/>
  <c r="T657" i="2"/>
  <c r="T282" i="2"/>
  <c r="T589" i="2"/>
  <c r="T310" i="2"/>
  <c r="T401" i="2"/>
  <c r="T222" i="2"/>
  <c r="T712" i="2"/>
  <c r="T389" i="2"/>
  <c r="T192" i="2"/>
  <c r="T652" i="2"/>
  <c r="T64" i="2"/>
  <c r="T387" i="2"/>
  <c r="T700" i="2"/>
  <c r="T402" i="2"/>
  <c r="T267" i="2"/>
  <c r="T236" i="2"/>
  <c r="T609" i="2"/>
  <c r="T122" i="2"/>
  <c r="T243" i="2"/>
  <c r="T721" i="2"/>
  <c r="T207" i="2"/>
  <c r="T234" i="2"/>
  <c r="T277" i="2"/>
  <c r="T563" i="2"/>
  <c r="T661" i="2"/>
  <c r="T120" i="2"/>
  <c r="T133" i="2"/>
  <c r="T106" i="2"/>
  <c r="T512" i="2"/>
  <c r="T38" i="2"/>
  <c r="T738" i="2"/>
  <c r="T692" i="2"/>
  <c r="T553" i="2"/>
  <c r="T255" i="2"/>
  <c r="T711" i="2"/>
  <c r="T643" i="2"/>
  <c r="T629" i="2"/>
  <c r="T259" i="2"/>
  <c r="T181" i="2"/>
  <c r="T737" i="2"/>
  <c r="T305" i="2"/>
  <c r="T86" i="2"/>
  <c r="T664" i="2"/>
  <c r="T539" i="2"/>
  <c r="T506" i="2"/>
  <c r="T473" i="2"/>
  <c r="T400" i="2"/>
  <c r="T489" i="2"/>
  <c r="T477" i="2"/>
  <c r="T730" i="2"/>
  <c r="T709" i="2"/>
  <c r="T123" i="2"/>
  <c r="T511" i="2"/>
  <c r="T638" i="2"/>
  <c r="T687" i="2"/>
  <c r="T602" i="2"/>
  <c r="T468" i="2"/>
  <c r="T257" i="2"/>
  <c r="T680" i="2"/>
  <c r="T327" i="2"/>
  <c r="T287" i="2"/>
  <c r="T461" i="2"/>
  <c r="T351" i="2"/>
  <c r="T250" i="2"/>
  <c r="T88" i="2"/>
  <c r="T527" i="2"/>
  <c r="T261" i="2"/>
  <c r="T646" i="2"/>
  <c r="T386" i="2"/>
  <c r="T612" i="2"/>
  <c r="T594" i="2"/>
  <c r="T164" i="2"/>
  <c r="T211" i="2"/>
  <c r="T507" i="2"/>
  <c r="T413" i="2"/>
  <c r="T321" i="2"/>
  <c r="T337" i="2"/>
  <c r="T286" i="2"/>
  <c r="T384" i="2"/>
  <c r="T320" i="2"/>
  <c r="T514" i="2"/>
  <c r="T622" i="2"/>
  <c r="T724" i="2"/>
  <c r="T596" i="2"/>
  <c r="T501" i="2"/>
  <c r="T695" i="2"/>
  <c r="T521" i="2"/>
  <c r="T285" i="2"/>
  <c r="T615" i="2"/>
  <c r="T546" i="2"/>
  <c r="T673" i="2"/>
  <c r="T701" i="2"/>
  <c r="T249" i="2"/>
  <c r="T368" i="2"/>
  <c r="T658" i="2"/>
  <c r="T284" i="2"/>
  <c r="T679" i="2"/>
  <c r="T710" i="2"/>
  <c r="T688" i="2"/>
  <c r="T604" i="2"/>
  <c r="T689" i="2"/>
  <c r="T482" i="2"/>
  <c r="T736" i="2"/>
  <c r="T463" i="2"/>
  <c r="T708" i="2"/>
  <c r="T560" i="2"/>
  <c r="T660" i="2"/>
  <c r="T691" i="2"/>
  <c r="T694" i="2"/>
  <c r="T696" i="2"/>
  <c r="T678" i="2"/>
  <c r="T716" i="2"/>
  <c r="T681" i="2"/>
  <c r="T713" i="2"/>
  <c r="T727" i="2"/>
  <c r="T628" i="2"/>
  <c r="T605" i="2"/>
  <c r="T717" i="2"/>
  <c r="T719" i="2"/>
  <c r="S648" i="2"/>
  <c r="S559" i="2"/>
  <c r="S548" i="2"/>
  <c r="S107" i="2"/>
  <c r="S293" i="2"/>
  <c r="S335" i="2"/>
  <c r="S441" i="2"/>
  <c r="S365" i="2"/>
  <c r="S509" i="2"/>
  <c r="S607" i="2"/>
  <c r="S382" i="2"/>
  <c r="S258" i="2"/>
  <c r="S160" i="2"/>
  <c r="S665" i="2"/>
  <c r="S128" i="2"/>
  <c r="S498" i="2"/>
  <c r="S576" i="2"/>
  <c r="S59" i="2"/>
  <c r="S381" i="2"/>
  <c r="S645" i="2"/>
  <c r="S439" i="2"/>
  <c r="S405" i="2"/>
  <c r="S541" i="2"/>
  <c r="S275" i="2"/>
  <c r="S291" i="2"/>
  <c r="S431" i="2"/>
  <c r="S75" i="2"/>
  <c r="S624" i="2"/>
  <c r="S151" i="2"/>
  <c r="S600" i="2"/>
  <c r="S672" i="2"/>
  <c r="S357" i="2"/>
  <c r="S361" i="2"/>
  <c r="S707" i="2"/>
  <c r="S97" i="2"/>
  <c r="S11" i="2"/>
  <c r="S378" i="2"/>
  <c r="S233" i="2"/>
  <c r="S156" i="2"/>
  <c r="S48" i="2"/>
  <c r="S671" i="2"/>
  <c r="S278" i="2"/>
  <c r="S549" i="2"/>
  <c r="S391" i="2"/>
  <c r="S476" i="2"/>
  <c r="S186" i="2"/>
  <c r="S237" i="2"/>
  <c r="S566" i="2"/>
  <c r="S254" i="2"/>
  <c r="S403" i="2"/>
  <c r="S517" i="2"/>
  <c r="S342" i="2"/>
  <c r="S469" i="2"/>
  <c r="S470" i="2"/>
  <c r="S230" i="2"/>
  <c r="S338" i="2"/>
  <c r="S161" i="2"/>
  <c r="S510" i="2"/>
  <c r="S215" i="2"/>
  <c r="S359" i="2"/>
  <c r="S290" i="2"/>
  <c r="S496" i="2"/>
  <c r="S179" i="2"/>
  <c r="S348" i="2"/>
  <c r="S265" i="2"/>
  <c r="S420" i="2"/>
  <c r="S343" i="2"/>
  <c r="S341" i="2"/>
  <c r="S162" i="2"/>
  <c r="S515" i="2"/>
  <c r="S544" i="2"/>
  <c r="S367" i="2"/>
  <c r="S395" i="2"/>
  <c r="S363" i="2"/>
  <c r="S199" i="2"/>
  <c r="S256" i="2"/>
  <c r="S117" i="2"/>
  <c r="S200" i="2"/>
  <c r="S55" i="2"/>
  <c r="S344" i="2"/>
  <c r="S478" i="2"/>
  <c r="S183" i="2"/>
  <c r="S528" i="2"/>
  <c r="S142" i="2"/>
  <c r="S345" i="2"/>
  <c r="S530" i="2"/>
  <c r="S90" i="2"/>
  <c r="S432" i="2"/>
  <c r="S248" i="2"/>
  <c r="S411" i="2"/>
  <c r="S216" i="2"/>
  <c r="S56" i="2"/>
  <c r="S380" i="2"/>
  <c r="S318" i="2"/>
  <c r="S118" i="2"/>
  <c r="S642" i="2"/>
  <c r="S110" i="2"/>
  <c r="S10" i="2"/>
  <c r="S301" i="2"/>
  <c r="S98" i="2"/>
  <c r="S297" i="2"/>
  <c r="S279" i="2"/>
  <c r="S396" i="2"/>
  <c r="S666" i="2"/>
  <c r="S419" i="2"/>
  <c r="S32" i="2"/>
  <c r="S34" i="2"/>
  <c r="S144" i="2"/>
  <c r="S532" i="2"/>
  <c r="S480" i="2"/>
  <c r="S682" i="2"/>
  <c r="S404" i="2"/>
  <c r="S60" i="2"/>
  <c r="S272" i="2"/>
  <c r="S14" i="2"/>
  <c r="S360" i="2"/>
  <c r="S71" i="2"/>
  <c r="S79" i="2"/>
  <c r="S356" i="2"/>
  <c r="S732" i="2"/>
  <c r="S467" i="2"/>
  <c r="S235" i="2"/>
  <c r="S627" i="2"/>
  <c r="S223" i="2"/>
  <c r="S329" i="2"/>
  <c r="S417" i="2"/>
  <c r="S376" i="2"/>
  <c r="S263" i="2"/>
  <c r="S455" i="2"/>
  <c r="S193" i="2"/>
  <c r="S145" i="2"/>
  <c r="S25" i="2"/>
  <c r="S159" i="2"/>
  <c r="S379" i="2"/>
  <c r="S289" i="2"/>
  <c r="S315" i="2"/>
  <c r="S677" i="2"/>
  <c r="S650" i="2"/>
  <c r="S288" i="2"/>
  <c r="S266" i="2"/>
  <c r="S383" i="2"/>
  <c r="S206" i="2"/>
  <c r="S702" i="2"/>
  <c r="S296" i="2"/>
  <c r="S557" i="2"/>
  <c r="S21" i="2"/>
  <c r="S442" i="2"/>
  <c r="S17" i="2"/>
  <c r="S428" i="2"/>
  <c r="S667" i="2"/>
  <c r="S552" i="2"/>
  <c r="S264" i="2"/>
  <c r="S212" i="2"/>
  <c r="S240" i="2"/>
  <c r="S189" i="2"/>
  <c r="S731" i="2"/>
  <c r="S33" i="2"/>
  <c r="S241" i="2"/>
  <c r="S154" i="2"/>
  <c r="S460" i="2"/>
  <c r="S497" i="2"/>
  <c r="S452" i="2"/>
  <c r="S533" i="2"/>
  <c r="S449" i="2"/>
  <c r="S311" i="2"/>
  <c r="S500" i="2"/>
  <c r="S332" i="2"/>
  <c r="S226" i="2"/>
  <c r="S619" i="2"/>
  <c r="S204" i="2"/>
  <c r="S579" i="2"/>
  <c r="S577" i="2"/>
  <c r="S570" i="2"/>
  <c r="S302" i="2"/>
  <c r="S550" i="2"/>
  <c r="S542" i="2"/>
  <c r="S669" i="2"/>
  <c r="S598" i="2"/>
  <c r="S412" i="2"/>
  <c r="S103" i="2"/>
  <c r="S471" i="2"/>
  <c r="S221" i="2"/>
  <c r="S28" i="2"/>
  <c r="S474" i="2"/>
  <c r="S674" i="2"/>
  <c r="S693" i="2"/>
  <c r="S247" i="2"/>
  <c r="S84" i="2"/>
  <c r="S190" i="2"/>
  <c r="S101" i="2"/>
  <c r="S670" i="2"/>
  <c r="S312" i="2"/>
  <c r="S637" i="2"/>
  <c r="S76" i="2"/>
  <c r="S7" i="2"/>
  <c r="S601" i="2"/>
  <c r="S202" i="2"/>
  <c r="S620" i="2"/>
  <c r="S491" i="2"/>
  <c r="S444" i="2"/>
  <c r="S561" i="2"/>
  <c r="S597" i="2"/>
  <c r="S362" i="2"/>
  <c r="S649" i="2"/>
  <c r="S358" i="2"/>
  <c r="S65" i="2"/>
  <c r="S57" i="2"/>
  <c r="S385" i="2"/>
  <c r="S317" i="2"/>
  <c r="S306" i="2"/>
  <c r="S586" i="2"/>
  <c r="S437" i="2"/>
  <c r="S104" i="2"/>
  <c r="S519" i="2"/>
  <c r="S152" i="2"/>
  <c r="S443" i="2"/>
  <c r="S69" i="2"/>
  <c r="S68" i="2"/>
  <c r="S504" i="2"/>
  <c r="S271" i="2"/>
  <c r="S74" i="2"/>
  <c r="S146" i="2"/>
  <c r="S565" i="2"/>
  <c r="S8" i="2"/>
  <c r="S633" i="2"/>
  <c r="S300" i="2"/>
  <c r="S140" i="2"/>
  <c r="S39" i="2"/>
  <c r="S231" i="2"/>
  <c r="S505" i="2"/>
  <c r="S450" i="2"/>
  <c r="S304" i="2"/>
  <c r="S536" i="2"/>
  <c r="S167" i="2"/>
  <c r="S668" i="2"/>
  <c r="S46" i="2"/>
  <c r="S354" i="2"/>
  <c r="S150" i="2"/>
  <c r="S373" i="2"/>
  <c r="S41" i="2"/>
  <c r="S91" i="2"/>
  <c r="S421" i="2"/>
  <c r="S93" i="2"/>
  <c r="S562" i="2"/>
  <c r="S130" i="2"/>
  <c r="S427" i="2"/>
  <c r="S424" i="2"/>
  <c r="S555" i="2"/>
  <c r="S44" i="2"/>
  <c r="S392" i="2"/>
  <c r="S458" i="2"/>
  <c r="S591" i="2"/>
  <c r="S656" i="2"/>
  <c r="S371" i="2"/>
  <c r="S448" i="2"/>
  <c r="S334" i="2"/>
  <c r="S705" i="2"/>
  <c r="S406" i="2"/>
  <c r="S210" i="2"/>
  <c r="S24" i="2"/>
  <c r="S568" i="2"/>
  <c r="S525" i="2"/>
  <c r="S369" i="2"/>
  <c r="S19" i="2"/>
  <c r="S339" i="2"/>
  <c r="S623" i="2"/>
  <c r="S52" i="2"/>
  <c r="S584" i="2"/>
  <c r="S728" i="2"/>
  <c r="S53" i="2"/>
  <c r="S430" i="2"/>
  <c r="S488" i="2"/>
  <c r="S251" i="2"/>
  <c r="S481" i="2"/>
  <c r="S535" i="2"/>
  <c r="S143" i="2"/>
  <c r="S484" i="2"/>
  <c r="S388" i="2"/>
  <c r="S198" i="2"/>
  <c r="S734" i="2"/>
  <c r="S54" i="2"/>
  <c r="S3" i="2"/>
  <c r="S410" i="2"/>
  <c r="S174" i="2"/>
  <c r="S238" i="2"/>
  <c r="S138" i="2"/>
  <c r="S422" i="2"/>
  <c r="S462" i="2"/>
  <c r="S280" i="2"/>
  <c r="S540" i="2"/>
  <c r="S425" i="2"/>
  <c r="S196" i="2"/>
  <c r="S524" i="2"/>
  <c r="S127" i="2"/>
  <c r="S114" i="2"/>
  <c r="S578" i="2"/>
  <c r="S581" i="2"/>
  <c r="S70" i="2"/>
  <c r="S175" i="2"/>
  <c r="S434" i="2"/>
  <c r="S182" i="2"/>
  <c r="S494" i="2"/>
  <c r="S684" i="2"/>
  <c r="S157" i="2"/>
  <c r="S242" i="2"/>
  <c r="S407" i="2"/>
  <c r="S347" i="2"/>
  <c r="S149" i="2"/>
  <c r="S636" i="2"/>
  <c r="S224" i="2"/>
  <c r="S218" i="2"/>
  <c r="S82" i="2"/>
  <c r="S313" i="2"/>
  <c r="S137" i="2"/>
  <c r="S323" i="2"/>
  <c r="S115" i="2"/>
  <c r="S457" i="2"/>
  <c r="S219" i="2"/>
  <c r="S613" i="2"/>
  <c r="S625" i="2"/>
  <c r="S176" i="2"/>
  <c r="S394" i="2"/>
  <c r="S330" i="2"/>
  <c r="S78" i="2"/>
  <c r="S246" i="2"/>
  <c r="S63" i="2"/>
  <c r="S616" i="2"/>
  <c r="S314" i="2"/>
  <c r="S125" i="2"/>
  <c r="S66" i="2"/>
  <c r="S37" i="2"/>
  <c r="S569" i="2"/>
  <c r="S513" i="2"/>
  <c r="S80" i="2"/>
  <c r="S239" i="2"/>
  <c r="S165" i="2"/>
  <c r="S370" i="2"/>
  <c r="S355" i="2"/>
  <c r="S503" i="2"/>
  <c r="S697" i="2"/>
  <c r="S12" i="2"/>
  <c r="S273" i="2"/>
  <c r="S108" i="2"/>
  <c r="S635" i="2"/>
  <c r="S253" i="2"/>
  <c r="S729" i="2"/>
  <c r="S547" i="2"/>
  <c r="S326" i="2"/>
  <c r="S349" i="2"/>
  <c r="S346" i="2"/>
  <c r="S168" i="2"/>
  <c r="S50" i="2"/>
  <c r="S170" i="2"/>
  <c r="S42" i="2"/>
  <c r="S4" i="2"/>
  <c r="S227" i="2"/>
  <c r="S100" i="2"/>
  <c r="S172" i="2"/>
  <c r="S214" i="2"/>
  <c r="S209" i="2"/>
  <c r="S40" i="2"/>
  <c r="S545" i="2"/>
  <c r="S490" i="2"/>
  <c r="S690" i="2"/>
  <c r="S2" i="2"/>
  <c r="S659" i="2"/>
  <c r="S551" i="2"/>
  <c r="S77" i="2"/>
  <c r="S423" i="2"/>
  <c r="S639" i="2"/>
  <c r="S534" i="2"/>
  <c r="S111" i="2"/>
  <c r="S685" i="2"/>
  <c r="S121" i="2"/>
  <c r="S191" i="2"/>
  <c r="S109" i="2"/>
  <c r="S9" i="2"/>
  <c r="S67" i="2"/>
  <c r="S575" i="2"/>
  <c r="S220" i="2"/>
  <c r="S307" i="2"/>
  <c r="S35" i="2"/>
  <c r="S45" i="2"/>
  <c r="S169" i="2"/>
  <c r="S564" i="2"/>
  <c r="S141" i="2"/>
  <c r="S606" i="2"/>
  <c r="S113" i="2"/>
  <c r="S269" i="2"/>
  <c r="S72" i="2"/>
  <c r="S30" i="2"/>
  <c r="S171" i="2"/>
  <c r="S518" i="2"/>
  <c r="S276" i="2"/>
  <c r="S472" i="2"/>
  <c r="S399" i="2"/>
  <c r="S435" i="2"/>
  <c r="S531" i="2"/>
  <c r="S158" i="2"/>
  <c r="S554" i="2"/>
  <c r="S23" i="2"/>
  <c r="S350" i="2"/>
  <c r="S675" i="2"/>
  <c r="S611" i="2"/>
  <c r="S184" i="2"/>
  <c r="S715" i="2"/>
  <c r="S274" i="2"/>
  <c r="S13" i="2"/>
  <c r="S644" i="2"/>
  <c r="S626" i="2"/>
  <c r="S51" i="2"/>
  <c r="S319" i="2"/>
  <c r="S375" i="2"/>
  <c r="S29" i="2"/>
  <c r="S493" i="2"/>
  <c r="S456" i="2"/>
  <c r="S177" i="2"/>
  <c r="S440" i="2"/>
  <c r="S135" i="2"/>
  <c r="S27" i="2"/>
  <c r="S415" i="2"/>
  <c r="S213" i="2"/>
  <c r="S188" i="2"/>
  <c r="S459" i="2"/>
  <c r="S397" i="2"/>
  <c r="S194" i="2"/>
  <c r="S201" i="2"/>
  <c r="S15" i="2"/>
  <c r="S252" i="2"/>
  <c r="S244" i="2"/>
  <c r="S608" i="2"/>
  <c r="S706" i="2"/>
  <c r="S502" i="2"/>
  <c r="S522" i="2"/>
  <c r="S260" i="2"/>
  <c r="S205" i="2"/>
  <c r="S631" i="2"/>
  <c r="S617" i="2"/>
  <c r="S20" i="2"/>
  <c r="S336" i="2"/>
  <c r="S129" i="2"/>
  <c r="S516" i="2"/>
  <c r="S18" i="2"/>
  <c r="S592" i="2"/>
  <c r="S208" i="2"/>
  <c r="S316" i="2"/>
  <c r="S640" i="2"/>
  <c r="S390" i="2"/>
  <c r="S81" i="2"/>
  <c r="S6" i="2"/>
  <c r="S228" i="2"/>
  <c r="S433" i="2"/>
  <c r="S733" i="2"/>
  <c r="S699" i="2"/>
  <c r="S485" i="2"/>
  <c r="S618" i="2"/>
  <c r="S73" i="2"/>
  <c r="S325" i="2"/>
  <c r="S445" i="2"/>
  <c r="S610" i="2"/>
  <c r="S147" i="2"/>
  <c r="S590" i="2"/>
  <c r="S136" i="2"/>
  <c r="S374" i="2"/>
  <c r="S662" i="2"/>
  <c r="S119" i="2"/>
  <c r="S641" i="2"/>
  <c r="S139" i="2"/>
  <c r="S328" i="2"/>
  <c r="S686" i="2"/>
  <c r="S571" i="2"/>
  <c r="S487" i="2"/>
  <c r="S153" i="2"/>
  <c r="S5" i="2"/>
  <c r="S416" i="2"/>
  <c r="S453" i="2"/>
  <c r="S16" i="2"/>
  <c r="S134" i="2"/>
  <c r="S726" i="2"/>
  <c r="S654" i="2"/>
  <c r="S245" i="2"/>
  <c r="S166" i="2"/>
  <c r="S322" i="2"/>
  <c r="S298" i="2"/>
  <c r="S85" i="2"/>
  <c r="S722" i="2"/>
  <c r="S630" i="2"/>
  <c r="S446" i="2"/>
  <c r="S704" i="2"/>
  <c r="S187" i="2"/>
  <c r="S520" i="2"/>
  <c r="S131" i="2"/>
  <c r="S352" i="2"/>
  <c r="S232" i="2"/>
  <c r="S486" i="2"/>
  <c r="S173" i="2"/>
  <c r="S436" i="2"/>
  <c r="S303" i="2"/>
  <c r="S295" i="2"/>
  <c r="S36" i="2"/>
  <c r="S22" i="2"/>
  <c r="S96" i="2"/>
  <c r="S26" i="2"/>
  <c r="S651" i="2"/>
  <c r="S353" i="2"/>
  <c r="S31" i="2"/>
  <c r="S366" i="2"/>
  <c r="S508" i="2"/>
  <c r="S556" i="2"/>
  <c r="S309" i="2"/>
  <c r="S676" i="2"/>
  <c r="S408" i="2"/>
  <c r="S582" i="2"/>
  <c r="S567" i="2"/>
  <c r="S112" i="2"/>
  <c r="S572" i="2"/>
  <c r="S61" i="2"/>
  <c r="S529" i="2"/>
  <c r="S588" i="2"/>
  <c r="S718" i="2"/>
  <c r="S364" i="2"/>
  <c r="S333" i="2"/>
  <c r="S283" i="2"/>
  <c r="S632" i="2"/>
  <c r="S593" i="2"/>
  <c r="S725" i="2"/>
  <c r="S163" i="2"/>
  <c r="S475" i="2"/>
  <c r="S454" i="2"/>
  <c r="S294" i="2"/>
  <c r="S83" i="2"/>
  <c r="S92" i="2"/>
  <c r="S262" i="2"/>
  <c r="S268" i="2"/>
  <c r="S409" i="2"/>
  <c r="S105" i="2"/>
  <c r="S543" i="2"/>
  <c r="S595" i="2"/>
  <c r="S185" i="2"/>
  <c r="S195" i="2"/>
  <c r="S299" i="2"/>
  <c r="S94" i="2"/>
  <c r="S703" i="2"/>
  <c r="S180" i="2"/>
  <c r="S499" i="2"/>
  <c r="S538" i="2"/>
  <c r="S429" i="2"/>
  <c r="S580" i="2"/>
  <c r="S583" i="2"/>
  <c r="S479" i="2"/>
  <c r="S102" i="2"/>
  <c r="S492" i="2"/>
  <c r="S377" i="2"/>
  <c r="S447" i="2"/>
  <c r="S438" i="2"/>
  <c r="S714" i="2"/>
  <c r="S720" i="2"/>
  <c r="S698" i="2"/>
  <c r="S495" i="2"/>
  <c r="S414" i="2"/>
  <c r="S203" i="2"/>
  <c r="S558" i="2"/>
  <c r="S132" i="2"/>
  <c r="S585" i="2"/>
  <c r="S735" i="2"/>
  <c r="S599" i="2"/>
  <c r="S603" i="2"/>
  <c r="S621" i="2"/>
  <c r="S331" i="2"/>
  <c r="S418" i="2"/>
  <c r="S523" i="2"/>
  <c r="S466" i="2"/>
  <c r="S537" i="2"/>
  <c r="S95" i="2"/>
  <c r="S653" i="2"/>
  <c r="S49" i="2"/>
  <c r="S465" i="2"/>
  <c r="S398" i="2"/>
  <c r="S178" i="2"/>
  <c r="S574" i="2"/>
  <c r="S426" i="2"/>
  <c r="S324" i="2"/>
  <c r="S89" i="2"/>
  <c r="S451" i="2"/>
  <c r="S124" i="2"/>
  <c r="S340" i="2"/>
  <c r="S155" i="2"/>
  <c r="S281" i="2"/>
  <c r="S217" i="2"/>
  <c r="S148" i="2"/>
  <c r="S483" i="2"/>
  <c r="S655" i="2"/>
  <c r="S663" i="2"/>
  <c r="S43" i="2"/>
  <c r="S393" i="2"/>
  <c r="S229" i="2"/>
  <c r="S723" i="2"/>
  <c r="S62" i="2"/>
  <c r="S58" i="2"/>
  <c r="S270" i="2"/>
  <c r="S99" i="2"/>
  <c r="S126" i="2"/>
  <c r="S197" i="2"/>
  <c r="S87" i="2"/>
  <c r="S292" i="2"/>
  <c r="S47" i="2"/>
  <c r="S647" i="2"/>
  <c r="S308" i="2"/>
  <c r="S634" i="2"/>
  <c r="S614" i="2"/>
  <c r="S464" i="2"/>
  <c r="S372" i="2"/>
  <c r="S573" i="2"/>
  <c r="S526" i="2"/>
  <c r="S225" i="2"/>
  <c r="S683" i="2"/>
  <c r="S116" i="2"/>
  <c r="S587" i="2"/>
  <c r="S657" i="2"/>
  <c r="S282" i="2"/>
  <c r="S589" i="2"/>
  <c r="S310" i="2"/>
  <c r="S401" i="2"/>
  <c r="S222" i="2"/>
  <c r="S712" i="2"/>
  <c r="S389" i="2"/>
  <c r="S192" i="2"/>
  <c r="S652" i="2"/>
  <c r="S64" i="2"/>
  <c r="S387" i="2"/>
  <c r="S700" i="2"/>
  <c r="S402" i="2"/>
  <c r="S267" i="2"/>
  <c r="S236" i="2"/>
  <c r="S609" i="2"/>
  <c r="S122" i="2"/>
  <c r="S243" i="2"/>
  <c r="S721" i="2"/>
  <c r="S207" i="2"/>
  <c r="S234" i="2"/>
  <c r="S277" i="2"/>
  <c r="S563" i="2"/>
  <c r="S661" i="2"/>
  <c r="S120" i="2"/>
  <c r="S133" i="2"/>
  <c r="S106" i="2"/>
  <c r="S512" i="2"/>
  <c r="S38" i="2"/>
  <c r="S738" i="2"/>
  <c r="S692" i="2"/>
  <c r="S553" i="2"/>
  <c r="S255" i="2"/>
  <c r="S711" i="2"/>
  <c r="S643" i="2"/>
  <c r="S629" i="2"/>
  <c r="S259" i="2"/>
  <c r="S181" i="2"/>
  <c r="S737" i="2"/>
  <c r="S305" i="2"/>
  <c r="S86" i="2"/>
  <c r="S664" i="2"/>
  <c r="S539" i="2"/>
  <c r="S506" i="2"/>
  <c r="S473" i="2"/>
  <c r="S400" i="2"/>
  <c r="S489" i="2"/>
  <c r="S477" i="2"/>
  <c r="S730" i="2"/>
  <c r="S709" i="2"/>
  <c r="S123" i="2"/>
  <c r="S511" i="2"/>
  <c r="S638" i="2"/>
  <c r="S687" i="2"/>
  <c r="S602" i="2"/>
  <c r="S468" i="2"/>
  <c r="S257" i="2"/>
  <c r="S680" i="2"/>
  <c r="S327" i="2"/>
  <c r="S287" i="2"/>
  <c r="S461" i="2"/>
  <c r="S351" i="2"/>
  <c r="S250" i="2"/>
  <c r="S88" i="2"/>
  <c r="S527" i="2"/>
  <c r="S261" i="2"/>
  <c r="S646" i="2"/>
  <c r="S386" i="2"/>
  <c r="S612" i="2"/>
  <c r="S594" i="2"/>
  <c r="S164" i="2"/>
  <c r="S211" i="2"/>
  <c r="S507" i="2"/>
  <c r="S413" i="2"/>
  <c r="S321" i="2"/>
  <c r="S337" i="2"/>
  <c r="S286" i="2"/>
  <c r="S384" i="2"/>
  <c r="S320" i="2"/>
  <c r="S514" i="2"/>
  <c r="S622" i="2"/>
  <c r="S724" i="2"/>
  <c r="S596" i="2"/>
  <c r="S501" i="2"/>
  <c r="S695" i="2"/>
  <c r="S521" i="2"/>
  <c r="S285" i="2"/>
  <c r="S615" i="2"/>
  <c r="S546" i="2"/>
  <c r="S673" i="2"/>
  <c r="S701" i="2"/>
  <c r="S249" i="2"/>
  <c r="S368" i="2"/>
  <c r="S658" i="2"/>
  <c r="S284" i="2"/>
  <c r="S679" i="2"/>
  <c r="S710" i="2"/>
  <c r="S688" i="2"/>
  <c r="S604" i="2"/>
  <c r="S689" i="2"/>
  <c r="S482" i="2"/>
  <c r="S736" i="2"/>
  <c r="S463" i="2"/>
  <c r="S708" i="2"/>
  <c r="S560" i="2"/>
  <c r="S660" i="2"/>
  <c r="S691" i="2"/>
  <c r="S694" i="2"/>
  <c r="S696" i="2"/>
  <c r="S678" i="2"/>
  <c r="S716" i="2"/>
  <c r="S681" i="2"/>
  <c r="S713" i="2"/>
  <c r="S727" i="2"/>
  <c r="S628" i="2"/>
  <c r="S605" i="2"/>
  <c r="S717" i="2"/>
  <c r="S719" i="2"/>
  <c r="N648" i="2"/>
  <c r="N559" i="2"/>
  <c r="N548" i="2"/>
  <c r="N107" i="2"/>
  <c r="N293" i="2"/>
  <c r="N335" i="2"/>
  <c r="N441" i="2"/>
  <c r="N365" i="2"/>
  <c r="N509" i="2"/>
  <c r="N607" i="2"/>
  <c r="N382" i="2"/>
  <c r="N258" i="2"/>
  <c r="N160" i="2"/>
  <c r="N665" i="2"/>
  <c r="N128" i="2"/>
  <c r="N498" i="2"/>
  <c r="N576" i="2"/>
  <c r="N59" i="2"/>
  <c r="N381" i="2"/>
  <c r="N645" i="2"/>
  <c r="N439" i="2"/>
  <c r="N405" i="2"/>
  <c r="N541" i="2"/>
  <c r="N275" i="2"/>
  <c r="N291" i="2"/>
  <c r="N431" i="2"/>
  <c r="N75" i="2"/>
  <c r="N624" i="2"/>
  <c r="N151" i="2"/>
  <c r="N600" i="2"/>
  <c r="N672" i="2"/>
  <c r="N357" i="2"/>
  <c r="N361" i="2"/>
  <c r="N707" i="2"/>
  <c r="N97" i="2"/>
  <c r="N11" i="2"/>
  <c r="N378" i="2"/>
  <c r="N233" i="2"/>
  <c r="N156" i="2"/>
  <c r="N48" i="2"/>
  <c r="N671" i="2"/>
  <c r="N278" i="2"/>
  <c r="N549" i="2"/>
  <c r="N391" i="2"/>
  <c r="N476" i="2"/>
  <c r="N186" i="2"/>
  <c r="N237" i="2"/>
  <c r="N566" i="2"/>
  <c r="N254" i="2"/>
  <c r="N403" i="2"/>
  <c r="N517" i="2"/>
  <c r="N342" i="2"/>
  <c r="N469" i="2"/>
  <c r="N470" i="2"/>
  <c r="N230" i="2"/>
  <c r="N338" i="2"/>
  <c r="N161" i="2"/>
  <c r="N510" i="2"/>
  <c r="N215" i="2"/>
  <c r="N359" i="2"/>
  <c r="N290" i="2"/>
  <c r="N496" i="2"/>
  <c r="N179" i="2"/>
  <c r="N348" i="2"/>
  <c r="N265" i="2"/>
  <c r="N420" i="2"/>
  <c r="N343" i="2"/>
  <c r="N341" i="2"/>
  <c r="N162" i="2"/>
  <c r="N515" i="2"/>
  <c r="N544" i="2"/>
  <c r="N367" i="2"/>
  <c r="N395" i="2"/>
  <c r="N363" i="2"/>
  <c r="N199" i="2"/>
  <c r="N256" i="2"/>
  <c r="N117" i="2"/>
  <c r="N200" i="2"/>
  <c r="N55" i="2"/>
  <c r="N344" i="2"/>
  <c r="N478" i="2"/>
  <c r="N183" i="2"/>
  <c r="N528" i="2"/>
  <c r="N142" i="2"/>
  <c r="N345" i="2"/>
  <c r="N530" i="2"/>
  <c r="N90" i="2"/>
  <c r="N432" i="2"/>
  <c r="N248" i="2"/>
  <c r="N411" i="2"/>
  <c r="N216" i="2"/>
  <c r="N56" i="2"/>
  <c r="N380" i="2"/>
  <c r="N318" i="2"/>
  <c r="N118" i="2"/>
  <c r="N642" i="2"/>
  <c r="N110" i="2"/>
  <c r="N10" i="2"/>
  <c r="N301" i="2"/>
  <c r="N98" i="2"/>
  <c r="N297" i="2"/>
  <c r="N279" i="2"/>
  <c r="N396" i="2"/>
  <c r="N666" i="2"/>
  <c r="N419" i="2"/>
  <c r="N32" i="2"/>
  <c r="N34" i="2"/>
  <c r="N144" i="2"/>
  <c r="N532" i="2"/>
  <c r="N480" i="2"/>
  <c r="N682" i="2"/>
  <c r="N404" i="2"/>
  <c r="N60" i="2"/>
  <c r="N272" i="2"/>
  <c r="N14" i="2"/>
  <c r="N360" i="2"/>
  <c r="N71" i="2"/>
  <c r="N79" i="2"/>
  <c r="N356" i="2"/>
  <c r="N732" i="2"/>
  <c r="N467" i="2"/>
  <c r="N235" i="2"/>
  <c r="N627" i="2"/>
  <c r="N223" i="2"/>
  <c r="N329" i="2"/>
  <c r="N417" i="2"/>
  <c r="N376" i="2"/>
  <c r="N263" i="2"/>
  <c r="N455" i="2"/>
  <c r="N193" i="2"/>
  <c r="N145" i="2"/>
  <c r="N25" i="2"/>
  <c r="N159" i="2"/>
  <c r="N379" i="2"/>
  <c r="N289" i="2"/>
  <c r="N315" i="2"/>
  <c r="N677" i="2"/>
  <c r="N650" i="2"/>
  <c r="N288" i="2"/>
  <c r="N266" i="2"/>
  <c r="N383" i="2"/>
  <c r="N206" i="2"/>
  <c r="N702" i="2"/>
  <c r="N296" i="2"/>
  <c r="N557" i="2"/>
  <c r="N21" i="2"/>
  <c r="N442" i="2"/>
  <c r="N17" i="2"/>
  <c r="N428" i="2"/>
  <c r="N667" i="2"/>
  <c r="N552" i="2"/>
  <c r="N264" i="2"/>
  <c r="N212" i="2"/>
  <c r="N240" i="2"/>
  <c r="N189" i="2"/>
  <c r="N731" i="2"/>
  <c r="N33" i="2"/>
  <c r="N241" i="2"/>
  <c r="N154" i="2"/>
  <c r="N460" i="2"/>
  <c r="N497" i="2"/>
  <c r="N452" i="2"/>
  <c r="N533" i="2"/>
  <c r="N449" i="2"/>
  <c r="N311" i="2"/>
  <c r="N500" i="2"/>
  <c r="N332" i="2"/>
  <c r="N226" i="2"/>
  <c r="N619" i="2"/>
  <c r="N204" i="2"/>
  <c r="N579" i="2"/>
  <c r="N577" i="2"/>
  <c r="N570" i="2"/>
  <c r="N302" i="2"/>
  <c r="N550" i="2"/>
  <c r="N542" i="2"/>
  <c r="N669" i="2"/>
  <c r="N598" i="2"/>
  <c r="N412" i="2"/>
  <c r="N103" i="2"/>
  <c r="N471" i="2"/>
  <c r="N221" i="2"/>
  <c r="N28" i="2"/>
  <c r="N474" i="2"/>
  <c r="N674" i="2"/>
  <c r="N693" i="2"/>
  <c r="N247" i="2"/>
  <c r="N84" i="2"/>
  <c r="N190" i="2"/>
  <c r="N101" i="2"/>
  <c r="N670" i="2"/>
  <c r="N312" i="2"/>
  <c r="N637" i="2"/>
  <c r="N76" i="2"/>
  <c r="N7" i="2"/>
  <c r="N601" i="2"/>
  <c r="N202" i="2"/>
  <c r="N620" i="2"/>
  <c r="N491" i="2"/>
  <c r="N444" i="2"/>
  <c r="N561" i="2"/>
  <c r="N597" i="2"/>
  <c r="N362" i="2"/>
  <c r="N649" i="2"/>
  <c r="N358" i="2"/>
  <c r="N65" i="2"/>
  <c r="N57" i="2"/>
  <c r="N385" i="2"/>
  <c r="N317" i="2"/>
  <c r="N306" i="2"/>
  <c r="N586" i="2"/>
  <c r="N437" i="2"/>
  <c r="N104" i="2"/>
  <c r="N519" i="2"/>
  <c r="N152" i="2"/>
  <c r="N443" i="2"/>
  <c r="N69" i="2"/>
  <c r="N68" i="2"/>
  <c r="N504" i="2"/>
  <c r="N271" i="2"/>
  <c r="N74" i="2"/>
  <c r="N146" i="2"/>
  <c r="N565" i="2"/>
  <c r="N8" i="2"/>
  <c r="N633" i="2"/>
  <c r="N300" i="2"/>
  <c r="N140" i="2"/>
  <c r="N39" i="2"/>
  <c r="N231" i="2"/>
  <c r="N505" i="2"/>
  <c r="N450" i="2"/>
  <c r="N304" i="2"/>
  <c r="N536" i="2"/>
  <c r="N167" i="2"/>
  <c r="N668" i="2"/>
  <c r="N46" i="2"/>
  <c r="N354" i="2"/>
  <c r="N150" i="2"/>
  <c r="N373" i="2"/>
  <c r="N41" i="2"/>
  <c r="N91" i="2"/>
  <c r="N421" i="2"/>
  <c r="N93" i="2"/>
  <c r="N562" i="2"/>
  <c r="N130" i="2"/>
  <c r="N427" i="2"/>
  <c r="N424" i="2"/>
  <c r="N555" i="2"/>
  <c r="N44" i="2"/>
  <c r="N392" i="2"/>
  <c r="N458" i="2"/>
  <c r="N591" i="2"/>
  <c r="N656" i="2"/>
  <c r="N371" i="2"/>
  <c r="N448" i="2"/>
  <c r="N334" i="2"/>
  <c r="N705" i="2"/>
  <c r="N406" i="2"/>
  <c r="N210" i="2"/>
  <c r="N24" i="2"/>
  <c r="N568" i="2"/>
  <c r="N525" i="2"/>
  <c r="N369" i="2"/>
  <c r="N19" i="2"/>
  <c r="N339" i="2"/>
  <c r="N623" i="2"/>
  <c r="N52" i="2"/>
  <c r="N584" i="2"/>
  <c r="N728" i="2"/>
  <c r="N53" i="2"/>
  <c r="N430" i="2"/>
  <c r="N488" i="2"/>
  <c r="N251" i="2"/>
  <c r="N481" i="2"/>
  <c r="N535" i="2"/>
  <c r="N143" i="2"/>
  <c r="N484" i="2"/>
  <c r="N388" i="2"/>
  <c r="N198" i="2"/>
  <c r="N734" i="2"/>
  <c r="N54" i="2"/>
  <c r="N3" i="2"/>
  <c r="N410" i="2"/>
  <c r="N174" i="2"/>
  <c r="N238" i="2"/>
  <c r="N138" i="2"/>
  <c r="N422" i="2"/>
  <c r="N462" i="2"/>
  <c r="N280" i="2"/>
  <c r="N540" i="2"/>
  <c r="N425" i="2"/>
  <c r="N196" i="2"/>
  <c r="N524" i="2"/>
  <c r="N127" i="2"/>
  <c r="N114" i="2"/>
  <c r="N578" i="2"/>
  <c r="N581" i="2"/>
  <c r="N70" i="2"/>
  <c r="N175" i="2"/>
  <c r="N434" i="2"/>
  <c r="N182" i="2"/>
  <c r="N494" i="2"/>
  <c r="N684" i="2"/>
  <c r="N157" i="2"/>
  <c r="N242" i="2"/>
  <c r="N407" i="2"/>
  <c r="N347" i="2"/>
  <c r="N149" i="2"/>
  <c r="N636" i="2"/>
  <c r="N224" i="2"/>
  <c r="N218" i="2"/>
  <c r="N82" i="2"/>
  <c r="N313" i="2"/>
  <c r="N137" i="2"/>
  <c r="N323" i="2"/>
  <c r="N115" i="2"/>
  <c r="N457" i="2"/>
  <c r="N219" i="2"/>
  <c r="N613" i="2"/>
  <c r="N625" i="2"/>
  <c r="N176" i="2"/>
  <c r="N394" i="2"/>
  <c r="N330" i="2"/>
  <c r="N78" i="2"/>
  <c r="N246" i="2"/>
  <c r="N63" i="2"/>
  <c r="N616" i="2"/>
  <c r="N314" i="2"/>
  <c r="N125" i="2"/>
  <c r="N66" i="2"/>
  <c r="N37" i="2"/>
  <c r="N569" i="2"/>
  <c r="N513" i="2"/>
  <c r="N80" i="2"/>
  <c r="N239" i="2"/>
  <c r="N165" i="2"/>
  <c r="N370" i="2"/>
  <c r="N355" i="2"/>
  <c r="N503" i="2"/>
  <c r="N697" i="2"/>
  <c r="N12" i="2"/>
  <c r="N273" i="2"/>
  <c r="N108" i="2"/>
  <c r="N635" i="2"/>
  <c r="N253" i="2"/>
  <c r="N729" i="2"/>
  <c r="N547" i="2"/>
  <c r="N326" i="2"/>
  <c r="N349" i="2"/>
  <c r="N346" i="2"/>
  <c r="N168" i="2"/>
  <c r="N50" i="2"/>
  <c r="N170" i="2"/>
  <c r="N42" i="2"/>
  <c r="N4" i="2"/>
  <c r="N227" i="2"/>
  <c r="N100" i="2"/>
  <c r="N172" i="2"/>
  <c r="N214" i="2"/>
  <c r="N209" i="2"/>
  <c r="N40" i="2"/>
  <c r="N545" i="2"/>
  <c r="N490" i="2"/>
  <c r="N690" i="2"/>
  <c r="N2" i="2"/>
  <c r="N659" i="2"/>
  <c r="N551" i="2"/>
  <c r="N77" i="2"/>
  <c r="N423" i="2"/>
  <c r="N639" i="2"/>
  <c r="N534" i="2"/>
  <c r="N111" i="2"/>
  <c r="N685" i="2"/>
  <c r="N121" i="2"/>
  <c r="N191" i="2"/>
  <c r="N109" i="2"/>
  <c r="N9" i="2"/>
  <c r="N67" i="2"/>
  <c r="N575" i="2"/>
  <c r="N220" i="2"/>
  <c r="N307" i="2"/>
  <c r="N35" i="2"/>
  <c r="N45" i="2"/>
  <c r="N169" i="2"/>
  <c r="N564" i="2"/>
  <c r="N141" i="2"/>
  <c r="N606" i="2"/>
  <c r="N113" i="2"/>
  <c r="N269" i="2"/>
  <c r="N72" i="2"/>
  <c r="N30" i="2"/>
  <c r="N171" i="2"/>
  <c r="N518" i="2"/>
  <c r="N276" i="2"/>
  <c r="N472" i="2"/>
  <c r="N399" i="2"/>
  <c r="N435" i="2"/>
  <c r="N531" i="2"/>
  <c r="N158" i="2"/>
  <c r="N554" i="2"/>
  <c r="N23" i="2"/>
  <c r="N350" i="2"/>
  <c r="N675" i="2"/>
  <c r="N611" i="2"/>
  <c r="N184" i="2"/>
  <c r="N715" i="2"/>
  <c r="N274" i="2"/>
  <c r="N13" i="2"/>
  <c r="N644" i="2"/>
  <c r="N626" i="2"/>
  <c r="N51" i="2"/>
  <c r="N319" i="2"/>
  <c r="N375" i="2"/>
  <c r="N29" i="2"/>
  <c r="N493" i="2"/>
  <c r="N456" i="2"/>
  <c r="N177" i="2"/>
  <c r="N440" i="2"/>
  <c r="N135" i="2"/>
  <c r="N27" i="2"/>
  <c r="N415" i="2"/>
  <c r="N213" i="2"/>
  <c r="N188" i="2"/>
  <c r="N459" i="2"/>
  <c r="N397" i="2"/>
  <c r="N194" i="2"/>
  <c r="N201" i="2"/>
  <c r="N15" i="2"/>
  <c r="N252" i="2"/>
  <c r="N244" i="2"/>
  <c r="N608" i="2"/>
  <c r="N706" i="2"/>
  <c r="N502" i="2"/>
  <c r="N522" i="2"/>
  <c r="N260" i="2"/>
  <c r="N205" i="2"/>
  <c r="N631" i="2"/>
  <c r="N617" i="2"/>
  <c r="N20" i="2"/>
  <c r="N336" i="2"/>
  <c r="N129" i="2"/>
  <c r="N516" i="2"/>
  <c r="N18" i="2"/>
  <c r="N592" i="2"/>
  <c r="N208" i="2"/>
  <c r="N316" i="2"/>
  <c r="N640" i="2"/>
  <c r="N390" i="2"/>
  <c r="N81" i="2"/>
  <c r="N6" i="2"/>
  <c r="N228" i="2"/>
  <c r="N433" i="2"/>
  <c r="N733" i="2"/>
  <c r="N699" i="2"/>
  <c r="N485" i="2"/>
  <c r="N618" i="2"/>
  <c r="N73" i="2"/>
  <c r="N325" i="2"/>
  <c r="N445" i="2"/>
  <c r="N610" i="2"/>
  <c r="N147" i="2"/>
  <c r="N590" i="2"/>
  <c r="N136" i="2"/>
  <c r="N374" i="2"/>
  <c r="N662" i="2"/>
  <c r="N119" i="2"/>
  <c r="N641" i="2"/>
  <c r="N139" i="2"/>
  <c r="N328" i="2"/>
  <c r="N686" i="2"/>
  <c r="N571" i="2"/>
  <c r="N487" i="2"/>
  <c r="N153" i="2"/>
  <c r="N5" i="2"/>
  <c r="N416" i="2"/>
  <c r="N453" i="2"/>
  <c r="N16" i="2"/>
  <c r="N134" i="2"/>
  <c r="N726" i="2"/>
  <c r="N654" i="2"/>
  <c r="N245" i="2"/>
  <c r="N166" i="2"/>
  <c r="N322" i="2"/>
  <c r="N298" i="2"/>
  <c r="N85" i="2"/>
  <c r="N722" i="2"/>
  <c r="N630" i="2"/>
  <c r="N446" i="2"/>
  <c r="N704" i="2"/>
  <c r="N187" i="2"/>
  <c r="N520" i="2"/>
  <c r="N131" i="2"/>
  <c r="N352" i="2"/>
  <c r="N232" i="2"/>
  <c r="N486" i="2"/>
  <c r="N173" i="2"/>
  <c r="N436" i="2"/>
  <c r="N303" i="2"/>
  <c r="N295" i="2"/>
  <c r="N36" i="2"/>
  <c r="N22" i="2"/>
  <c r="N96" i="2"/>
  <c r="N26" i="2"/>
  <c r="N651" i="2"/>
  <c r="N353" i="2"/>
  <c r="N31" i="2"/>
  <c r="N366" i="2"/>
  <c r="N508" i="2"/>
  <c r="N556" i="2"/>
  <c r="N309" i="2"/>
  <c r="N676" i="2"/>
  <c r="N408" i="2"/>
  <c r="N582" i="2"/>
  <c r="N567" i="2"/>
  <c r="N112" i="2"/>
  <c r="N572" i="2"/>
  <c r="N61" i="2"/>
  <c r="N529" i="2"/>
  <c r="N588" i="2"/>
  <c r="N718" i="2"/>
  <c r="N364" i="2"/>
  <c r="N333" i="2"/>
  <c r="N283" i="2"/>
  <c r="N632" i="2"/>
  <c r="N593" i="2"/>
  <c r="N725" i="2"/>
  <c r="N163" i="2"/>
  <c r="N475" i="2"/>
  <c r="N454" i="2"/>
  <c r="N294" i="2"/>
  <c r="N83" i="2"/>
  <c r="N92" i="2"/>
  <c r="N262" i="2"/>
  <c r="N268" i="2"/>
  <c r="N409" i="2"/>
  <c r="N105" i="2"/>
  <c r="N543" i="2"/>
  <c r="N595" i="2"/>
  <c r="N185" i="2"/>
  <c r="N195" i="2"/>
  <c r="N299" i="2"/>
  <c r="N94" i="2"/>
  <c r="N703" i="2"/>
  <c r="N180" i="2"/>
  <c r="N499" i="2"/>
  <c r="N538" i="2"/>
  <c r="N429" i="2"/>
  <c r="N580" i="2"/>
  <c r="N583" i="2"/>
  <c r="N479" i="2"/>
  <c r="N102" i="2"/>
  <c r="N492" i="2"/>
  <c r="N377" i="2"/>
  <c r="N447" i="2"/>
  <c r="N438" i="2"/>
  <c r="N714" i="2"/>
  <c r="N720" i="2"/>
  <c r="N698" i="2"/>
  <c r="N495" i="2"/>
  <c r="N414" i="2"/>
  <c r="N203" i="2"/>
  <c r="N558" i="2"/>
  <c r="N132" i="2"/>
  <c r="N585" i="2"/>
  <c r="N735" i="2"/>
  <c r="N599" i="2"/>
  <c r="N603" i="2"/>
  <c r="N621" i="2"/>
  <c r="N331" i="2"/>
  <c r="N418" i="2"/>
  <c r="N523" i="2"/>
  <c r="N466" i="2"/>
  <c r="N537" i="2"/>
  <c r="N95" i="2"/>
  <c r="N653" i="2"/>
  <c r="N49" i="2"/>
  <c r="N465" i="2"/>
  <c r="N398" i="2"/>
  <c r="N178" i="2"/>
  <c r="N574" i="2"/>
  <c r="N426" i="2"/>
  <c r="N324" i="2"/>
  <c r="N89" i="2"/>
  <c r="N451" i="2"/>
  <c r="N124" i="2"/>
  <c r="N340" i="2"/>
  <c r="N155" i="2"/>
  <c r="N281" i="2"/>
  <c r="N217" i="2"/>
  <c r="N148" i="2"/>
  <c r="N483" i="2"/>
  <c r="N655" i="2"/>
  <c r="N663" i="2"/>
  <c r="N43" i="2"/>
  <c r="N393" i="2"/>
  <c r="N229" i="2"/>
  <c r="N723" i="2"/>
  <c r="N62" i="2"/>
  <c r="N58" i="2"/>
  <c r="N270" i="2"/>
  <c r="N99" i="2"/>
  <c r="N126" i="2"/>
  <c r="N197" i="2"/>
  <c r="N87" i="2"/>
  <c r="N292" i="2"/>
  <c r="N47" i="2"/>
  <c r="N647" i="2"/>
  <c r="N308" i="2"/>
  <c r="N634" i="2"/>
  <c r="N614" i="2"/>
  <c r="N464" i="2"/>
  <c r="N372" i="2"/>
  <c r="N573" i="2"/>
  <c r="N526" i="2"/>
  <c r="N225" i="2"/>
  <c r="N683" i="2"/>
  <c r="N116" i="2"/>
  <c r="N587" i="2"/>
  <c r="N657" i="2"/>
  <c r="N282" i="2"/>
  <c r="N589" i="2"/>
  <c r="N310" i="2"/>
  <c r="N401" i="2"/>
  <c r="N222" i="2"/>
  <c r="N712" i="2"/>
  <c r="N389" i="2"/>
  <c r="N192" i="2"/>
  <c r="N652" i="2"/>
  <c r="N64" i="2"/>
  <c r="N387" i="2"/>
  <c r="N700" i="2"/>
  <c r="N402" i="2"/>
  <c r="N267" i="2"/>
  <c r="N236" i="2"/>
  <c r="N609" i="2"/>
  <c r="N122" i="2"/>
  <c r="N243" i="2"/>
  <c r="N721" i="2"/>
  <c r="N207" i="2"/>
  <c r="N234" i="2"/>
  <c r="N277" i="2"/>
  <c r="N563" i="2"/>
  <c r="N661" i="2"/>
  <c r="N120" i="2"/>
  <c r="N133" i="2"/>
  <c r="N106" i="2"/>
  <c r="N512" i="2"/>
  <c r="N38" i="2"/>
  <c r="N738" i="2"/>
  <c r="N692" i="2"/>
  <c r="N553" i="2"/>
  <c r="N255" i="2"/>
  <c r="N711" i="2"/>
  <c r="N643" i="2"/>
  <c r="N629" i="2"/>
  <c r="N259" i="2"/>
  <c r="N181" i="2"/>
  <c r="N737" i="2"/>
  <c r="N305" i="2"/>
  <c r="N86" i="2"/>
  <c r="N664" i="2"/>
  <c r="N539" i="2"/>
  <c r="N506" i="2"/>
  <c r="N473" i="2"/>
  <c r="N400" i="2"/>
  <c r="N489" i="2"/>
  <c r="N477" i="2"/>
  <c r="N730" i="2"/>
  <c r="N709" i="2"/>
  <c r="N123" i="2"/>
  <c r="N511" i="2"/>
  <c r="N638" i="2"/>
  <c r="N687" i="2"/>
  <c r="N602" i="2"/>
  <c r="N468" i="2"/>
  <c r="N257" i="2"/>
  <c r="N680" i="2"/>
  <c r="N327" i="2"/>
  <c r="N287" i="2"/>
  <c r="N461" i="2"/>
  <c r="N351" i="2"/>
  <c r="N250" i="2"/>
  <c r="N88" i="2"/>
  <c r="N527" i="2"/>
  <c r="N261" i="2"/>
  <c r="N646" i="2"/>
  <c r="N386" i="2"/>
  <c r="N612" i="2"/>
  <c r="N594" i="2"/>
  <c r="N164" i="2"/>
  <c r="N211" i="2"/>
  <c r="N507" i="2"/>
  <c r="N413" i="2"/>
  <c r="N321" i="2"/>
  <c r="N337" i="2"/>
  <c r="N286" i="2"/>
  <c r="N384" i="2"/>
  <c r="N320" i="2"/>
  <c r="N514" i="2"/>
  <c r="N622" i="2"/>
  <c r="N724" i="2"/>
  <c r="N596" i="2"/>
  <c r="N501" i="2"/>
  <c r="N695" i="2"/>
  <c r="N521" i="2"/>
  <c r="N285" i="2"/>
  <c r="N615" i="2"/>
  <c r="N546" i="2"/>
  <c r="N673" i="2"/>
  <c r="N701" i="2"/>
  <c r="N249" i="2"/>
  <c r="N368" i="2"/>
  <c r="N658" i="2"/>
  <c r="N284" i="2"/>
  <c r="N679" i="2"/>
  <c r="N710" i="2"/>
  <c r="N688" i="2"/>
  <c r="N604" i="2"/>
  <c r="N689" i="2"/>
  <c r="N482" i="2"/>
  <c r="N736" i="2"/>
  <c r="N463" i="2"/>
  <c r="N708" i="2"/>
  <c r="N560" i="2"/>
  <c r="N660" i="2"/>
  <c r="N691" i="2"/>
  <c r="N694" i="2"/>
  <c r="N696" i="2"/>
  <c r="N678" i="2"/>
  <c r="N716" i="2"/>
  <c r="N681" i="2"/>
  <c r="N713" i="2"/>
  <c r="N727" i="2"/>
  <c r="N628" i="2"/>
  <c r="N605" i="2"/>
  <c r="N717" i="2"/>
  <c r="N719" i="2"/>
  <c r="L648" i="2"/>
  <c r="L559" i="2"/>
  <c r="L548" i="2"/>
  <c r="L107" i="2"/>
  <c r="L293" i="2"/>
  <c r="L335" i="2"/>
  <c r="L441" i="2"/>
  <c r="L365" i="2"/>
  <c r="L509" i="2"/>
  <c r="L607" i="2"/>
  <c r="L382" i="2"/>
  <c r="L258" i="2"/>
  <c r="L160" i="2"/>
  <c r="L665" i="2"/>
  <c r="L128" i="2"/>
  <c r="L498" i="2"/>
  <c r="L576" i="2"/>
  <c r="L59" i="2"/>
  <c r="L381" i="2"/>
  <c r="L645" i="2"/>
  <c r="L439" i="2"/>
  <c r="L405" i="2"/>
  <c r="L541" i="2"/>
  <c r="L275" i="2"/>
  <c r="L291" i="2"/>
  <c r="L431" i="2"/>
  <c r="L75" i="2"/>
  <c r="L624" i="2"/>
  <c r="L151" i="2"/>
  <c r="L600" i="2"/>
  <c r="L672" i="2"/>
  <c r="L357" i="2"/>
  <c r="L361" i="2"/>
  <c r="L707" i="2"/>
  <c r="L97" i="2"/>
  <c r="L11" i="2"/>
  <c r="L378" i="2"/>
  <c r="L233" i="2"/>
  <c r="L156" i="2"/>
  <c r="L48" i="2"/>
  <c r="L671" i="2"/>
  <c r="L278" i="2"/>
  <c r="L549" i="2"/>
  <c r="L391" i="2"/>
  <c r="L476" i="2"/>
  <c r="L186" i="2"/>
  <c r="L237" i="2"/>
  <c r="L566" i="2"/>
  <c r="L254" i="2"/>
  <c r="L403" i="2"/>
  <c r="L517" i="2"/>
  <c r="L342" i="2"/>
  <c r="L469" i="2"/>
  <c r="L470" i="2"/>
  <c r="L230" i="2"/>
  <c r="L338" i="2"/>
  <c r="L161" i="2"/>
  <c r="L510" i="2"/>
  <c r="L215" i="2"/>
  <c r="L359" i="2"/>
  <c r="L290" i="2"/>
  <c r="L496" i="2"/>
  <c r="L179" i="2"/>
  <c r="L348" i="2"/>
  <c r="L265" i="2"/>
  <c r="L420" i="2"/>
  <c r="L343" i="2"/>
  <c r="L341" i="2"/>
  <c r="L162" i="2"/>
  <c r="L515" i="2"/>
  <c r="L544" i="2"/>
  <c r="L367" i="2"/>
  <c r="L395" i="2"/>
  <c r="L363" i="2"/>
  <c r="L199" i="2"/>
  <c r="L256" i="2"/>
  <c r="L117" i="2"/>
  <c r="L200" i="2"/>
  <c r="L55" i="2"/>
  <c r="L344" i="2"/>
  <c r="L478" i="2"/>
  <c r="L183" i="2"/>
  <c r="L528" i="2"/>
  <c r="L142" i="2"/>
  <c r="L345" i="2"/>
  <c r="L530" i="2"/>
  <c r="L90" i="2"/>
  <c r="L432" i="2"/>
  <c r="L248" i="2"/>
  <c r="L411" i="2"/>
  <c r="L216" i="2"/>
  <c r="L56" i="2"/>
  <c r="L380" i="2"/>
  <c r="L318" i="2"/>
  <c r="L118" i="2"/>
  <c r="L642" i="2"/>
  <c r="L110" i="2"/>
  <c r="L10" i="2"/>
  <c r="L301" i="2"/>
  <c r="L98" i="2"/>
  <c r="L297" i="2"/>
  <c r="L279" i="2"/>
  <c r="L396" i="2"/>
  <c r="L666" i="2"/>
  <c r="L419" i="2"/>
  <c r="L32" i="2"/>
  <c r="L34" i="2"/>
  <c r="L144" i="2"/>
  <c r="L532" i="2"/>
  <c r="L480" i="2"/>
  <c r="L682" i="2"/>
  <c r="L404" i="2"/>
  <c r="L60" i="2"/>
  <c r="L272" i="2"/>
  <c r="L14" i="2"/>
  <c r="L360" i="2"/>
  <c r="L71" i="2"/>
  <c r="L79" i="2"/>
  <c r="L356" i="2"/>
  <c r="L732" i="2"/>
  <c r="L467" i="2"/>
  <c r="L235" i="2"/>
  <c r="L627" i="2"/>
  <c r="L223" i="2"/>
  <c r="L329" i="2"/>
  <c r="L417" i="2"/>
  <c r="L376" i="2"/>
  <c r="L263" i="2"/>
  <c r="L455" i="2"/>
  <c r="L193" i="2"/>
  <c r="L145" i="2"/>
  <c r="L25" i="2"/>
  <c r="L159" i="2"/>
  <c r="L379" i="2"/>
  <c r="L289" i="2"/>
  <c r="L315" i="2"/>
  <c r="L677" i="2"/>
  <c r="L650" i="2"/>
  <c r="L288" i="2"/>
  <c r="L266" i="2"/>
  <c r="L383" i="2"/>
  <c r="L206" i="2"/>
  <c r="L702" i="2"/>
  <c r="L296" i="2"/>
  <c r="L557" i="2"/>
  <c r="L21" i="2"/>
  <c r="L442" i="2"/>
  <c r="L17" i="2"/>
  <c r="L428" i="2"/>
  <c r="L667" i="2"/>
  <c r="L552" i="2"/>
  <c r="L264" i="2"/>
  <c r="L212" i="2"/>
  <c r="L240" i="2"/>
  <c r="L189" i="2"/>
  <c r="L731" i="2"/>
  <c r="L33" i="2"/>
  <c r="L241" i="2"/>
  <c r="L154" i="2"/>
  <c r="L460" i="2"/>
  <c r="L497" i="2"/>
  <c r="L452" i="2"/>
  <c r="L533" i="2"/>
  <c r="L449" i="2"/>
  <c r="L311" i="2"/>
  <c r="L500" i="2"/>
  <c r="L332" i="2"/>
  <c r="L226" i="2"/>
  <c r="L619" i="2"/>
  <c r="L204" i="2"/>
  <c r="L579" i="2"/>
  <c r="L577" i="2"/>
  <c r="L570" i="2"/>
  <c r="L302" i="2"/>
  <c r="L550" i="2"/>
  <c r="L542" i="2"/>
  <c r="L669" i="2"/>
  <c r="L598" i="2"/>
  <c r="L412" i="2"/>
  <c r="L103" i="2"/>
  <c r="L471" i="2"/>
  <c r="L221" i="2"/>
  <c r="L28" i="2"/>
  <c r="L474" i="2"/>
  <c r="L674" i="2"/>
  <c r="L693" i="2"/>
  <c r="L247" i="2"/>
  <c r="L84" i="2"/>
  <c r="L190" i="2"/>
  <c r="L101" i="2"/>
  <c r="L670" i="2"/>
  <c r="L312" i="2"/>
  <c r="L637" i="2"/>
  <c r="L76" i="2"/>
  <c r="L7" i="2"/>
  <c r="L601" i="2"/>
  <c r="L202" i="2"/>
  <c r="L620" i="2"/>
  <c r="L491" i="2"/>
  <c r="L444" i="2"/>
  <c r="L561" i="2"/>
  <c r="L597" i="2"/>
  <c r="L362" i="2"/>
  <c r="L649" i="2"/>
  <c r="L358" i="2"/>
  <c r="L65" i="2"/>
  <c r="L57" i="2"/>
  <c r="L385" i="2"/>
  <c r="L317" i="2"/>
  <c r="L306" i="2"/>
  <c r="L586" i="2"/>
  <c r="L437" i="2"/>
  <c r="L104" i="2"/>
  <c r="L519" i="2"/>
  <c r="L152" i="2"/>
  <c r="L443" i="2"/>
  <c r="L69" i="2"/>
  <c r="L68" i="2"/>
  <c r="L504" i="2"/>
  <c r="L271" i="2"/>
  <c r="L74" i="2"/>
  <c r="L146" i="2"/>
  <c r="L565" i="2"/>
  <c r="L8" i="2"/>
  <c r="L633" i="2"/>
  <c r="L300" i="2"/>
  <c r="L140" i="2"/>
  <c r="L39" i="2"/>
  <c r="L231" i="2"/>
  <c r="L505" i="2"/>
  <c r="L450" i="2"/>
  <c r="L304" i="2"/>
  <c r="L536" i="2"/>
  <c r="L167" i="2"/>
  <c r="L668" i="2"/>
  <c r="L46" i="2"/>
  <c r="L354" i="2"/>
  <c r="L150" i="2"/>
  <c r="L373" i="2"/>
  <c r="L41" i="2"/>
  <c r="L91" i="2"/>
  <c r="L421" i="2"/>
  <c r="L93" i="2"/>
  <c r="L562" i="2"/>
  <c r="L130" i="2"/>
  <c r="L427" i="2"/>
  <c r="L424" i="2"/>
  <c r="L555" i="2"/>
  <c r="L44" i="2"/>
  <c r="L392" i="2"/>
  <c r="L458" i="2"/>
  <c r="L591" i="2"/>
  <c r="L656" i="2"/>
  <c r="L371" i="2"/>
  <c r="L448" i="2"/>
  <c r="L334" i="2"/>
  <c r="L705" i="2"/>
  <c r="L406" i="2"/>
  <c r="L210" i="2"/>
  <c r="L24" i="2"/>
  <c r="L568" i="2"/>
  <c r="L525" i="2"/>
  <c r="L369" i="2"/>
  <c r="L19" i="2"/>
  <c r="L339" i="2"/>
  <c r="L623" i="2"/>
  <c r="L52" i="2"/>
  <c r="L584" i="2"/>
  <c r="L728" i="2"/>
  <c r="L53" i="2"/>
  <c r="L430" i="2"/>
  <c r="L488" i="2"/>
  <c r="L251" i="2"/>
  <c r="L481" i="2"/>
  <c r="L535" i="2"/>
  <c r="L143" i="2"/>
  <c r="L484" i="2"/>
  <c r="L388" i="2"/>
  <c r="L198" i="2"/>
  <c r="L734" i="2"/>
  <c r="L54" i="2"/>
  <c r="L3" i="2"/>
  <c r="L410" i="2"/>
  <c r="L174" i="2"/>
  <c r="L238" i="2"/>
  <c r="L138" i="2"/>
  <c r="L422" i="2"/>
  <c r="L462" i="2"/>
  <c r="L280" i="2"/>
  <c r="L540" i="2"/>
  <c r="L425" i="2"/>
  <c r="L196" i="2"/>
  <c r="L524" i="2"/>
  <c r="L127" i="2"/>
  <c r="L114" i="2"/>
  <c r="L578" i="2"/>
  <c r="L581" i="2"/>
  <c r="L70" i="2"/>
  <c r="L175" i="2"/>
  <c r="L434" i="2"/>
  <c r="L182" i="2"/>
  <c r="L494" i="2"/>
  <c r="L684" i="2"/>
  <c r="L157" i="2"/>
  <c r="L242" i="2"/>
  <c r="L407" i="2"/>
  <c r="L347" i="2"/>
  <c r="L149" i="2"/>
  <c r="L636" i="2"/>
  <c r="L224" i="2"/>
  <c r="L218" i="2"/>
  <c r="L82" i="2"/>
  <c r="L313" i="2"/>
  <c r="L137" i="2"/>
  <c r="L323" i="2"/>
  <c r="L115" i="2"/>
  <c r="L457" i="2"/>
  <c r="L219" i="2"/>
  <c r="L613" i="2"/>
  <c r="L625" i="2"/>
  <c r="L176" i="2"/>
  <c r="L394" i="2"/>
  <c r="L330" i="2"/>
  <c r="L78" i="2"/>
  <c r="L246" i="2"/>
  <c r="L63" i="2"/>
  <c r="L616" i="2"/>
  <c r="L314" i="2"/>
  <c r="L125" i="2"/>
  <c r="L66" i="2"/>
  <c r="L37" i="2"/>
  <c r="L569" i="2"/>
  <c r="L513" i="2"/>
  <c r="L80" i="2"/>
  <c r="L239" i="2"/>
  <c r="L165" i="2"/>
  <c r="L370" i="2"/>
  <c r="L355" i="2"/>
  <c r="L503" i="2"/>
  <c r="L697" i="2"/>
  <c r="L12" i="2"/>
  <c r="L273" i="2"/>
  <c r="L108" i="2"/>
  <c r="L635" i="2"/>
  <c r="L253" i="2"/>
  <c r="L729" i="2"/>
  <c r="L547" i="2"/>
  <c r="L326" i="2"/>
  <c r="L349" i="2"/>
  <c r="L346" i="2"/>
  <c r="L168" i="2"/>
  <c r="L50" i="2"/>
  <c r="L170" i="2"/>
  <c r="L42" i="2"/>
  <c r="L4" i="2"/>
  <c r="L227" i="2"/>
  <c r="L100" i="2"/>
  <c r="L172" i="2"/>
  <c r="L214" i="2"/>
  <c r="L209" i="2"/>
  <c r="L40" i="2"/>
  <c r="L545" i="2"/>
  <c r="L490" i="2"/>
  <c r="L690" i="2"/>
  <c r="L2" i="2"/>
  <c r="L659" i="2"/>
  <c r="L551" i="2"/>
  <c r="L77" i="2"/>
  <c r="L423" i="2"/>
  <c r="L639" i="2"/>
  <c r="L534" i="2"/>
  <c r="L111" i="2"/>
  <c r="L685" i="2"/>
  <c r="L121" i="2"/>
  <c r="L191" i="2"/>
  <c r="L109" i="2"/>
  <c r="L9" i="2"/>
  <c r="L67" i="2"/>
  <c r="L575" i="2"/>
  <c r="L220" i="2"/>
  <c r="L307" i="2"/>
  <c r="L35" i="2"/>
  <c r="L45" i="2"/>
  <c r="L169" i="2"/>
  <c r="L564" i="2"/>
  <c r="L141" i="2"/>
  <c r="L606" i="2"/>
  <c r="L113" i="2"/>
  <c r="L269" i="2"/>
  <c r="L72" i="2"/>
  <c r="L30" i="2"/>
  <c r="L171" i="2"/>
  <c r="L518" i="2"/>
  <c r="L276" i="2"/>
  <c r="L472" i="2"/>
  <c r="L399" i="2"/>
  <c r="L435" i="2"/>
  <c r="L531" i="2"/>
  <c r="L158" i="2"/>
  <c r="L554" i="2"/>
  <c r="L23" i="2"/>
  <c r="L350" i="2"/>
  <c r="L675" i="2"/>
  <c r="L611" i="2"/>
  <c r="L184" i="2"/>
  <c r="L715" i="2"/>
  <c r="L274" i="2"/>
  <c r="L13" i="2"/>
  <c r="L644" i="2"/>
  <c r="L626" i="2"/>
  <c r="L51" i="2"/>
  <c r="L319" i="2"/>
  <c r="L375" i="2"/>
  <c r="L29" i="2"/>
  <c r="L493" i="2"/>
  <c r="L456" i="2"/>
  <c r="L177" i="2"/>
  <c r="L440" i="2"/>
  <c r="L135" i="2"/>
  <c r="L27" i="2"/>
  <c r="L415" i="2"/>
  <c r="L213" i="2"/>
  <c r="L188" i="2"/>
  <c r="L459" i="2"/>
  <c r="L397" i="2"/>
  <c r="L194" i="2"/>
  <c r="L201" i="2"/>
  <c r="L15" i="2"/>
  <c r="L252" i="2"/>
  <c r="L244" i="2"/>
  <c r="L608" i="2"/>
  <c r="L706" i="2"/>
  <c r="L502" i="2"/>
  <c r="L522" i="2"/>
  <c r="L260" i="2"/>
  <c r="L205" i="2"/>
  <c r="L631" i="2"/>
  <c r="L617" i="2"/>
  <c r="L20" i="2"/>
  <c r="L336" i="2"/>
  <c r="L129" i="2"/>
  <c r="L516" i="2"/>
  <c r="L18" i="2"/>
  <c r="L592" i="2"/>
  <c r="L208" i="2"/>
  <c r="L316" i="2"/>
  <c r="L640" i="2"/>
  <c r="L390" i="2"/>
  <c r="L81" i="2"/>
  <c r="L6" i="2"/>
  <c r="L228" i="2"/>
  <c r="L433" i="2"/>
  <c r="L733" i="2"/>
  <c r="L699" i="2"/>
  <c r="L485" i="2"/>
  <c r="L618" i="2"/>
  <c r="L73" i="2"/>
  <c r="L325" i="2"/>
  <c r="L445" i="2"/>
  <c r="L610" i="2"/>
  <c r="L147" i="2"/>
  <c r="L590" i="2"/>
  <c r="L136" i="2"/>
  <c r="L374" i="2"/>
  <c r="L662" i="2"/>
  <c r="L119" i="2"/>
  <c r="L641" i="2"/>
  <c r="L139" i="2"/>
  <c r="L328" i="2"/>
  <c r="L686" i="2"/>
  <c r="L571" i="2"/>
  <c r="L487" i="2"/>
  <c r="L153" i="2"/>
  <c r="L5" i="2"/>
  <c r="L416" i="2"/>
  <c r="L453" i="2"/>
  <c r="L16" i="2"/>
  <c r="L134" i="2"/>
  <c r="L726" i="2"/>
  <c r="L654" i="2"/>
  <c r="L245" i="2"/>
  <c r="L166" i="2"/>
  <c r="L322" i="2"/>
  <c r="L298" i="2"/>
  <c r="L85" i="2"/>
  <c r="L722" i="2"/>
  <c r="L630" i="2"/>
  <c r="L446" i="2"/>
  <c r="L704" i="2"/>
  <c r="L187" i="2"/>
  <c r="L520" i="2"/>
  <c r="L131" i="2"/>
  <c r="L352" i="2"/>
  <c r="L232" i="2"/>
  <c r="L486" i="2"/>
  <c r="L173" i="2"/>
  <c r="L436" i="2"/>
  <c r="L303" i="2"/>
  <c r="L295" i="2"/>
  <c r="L36" i="2"/>
  <c r="L22" i="2"/>
  <c r="L96" i="2"/>
  <c r="L26" i="2"/>
  <c r="L651" i="2"/>
  <c r="L353" i="2"/>
  <c r="L31" i="2"/>
  <c r="L366" i="2"/>
  <c r="L508" i="2"/>
  <c r="L556" i="2"/>
  <c r="L309" i="2"/>
  <c r="L676" i="2"/>
  <c r="L408" i="2"/>
  <c r="L582" i="2"/>
  <c r="L567" i="2"/>
  <c r="L112" i="2"/>
  <c r="L572" i="2"/>
  <c r="L61" i="2"/>
  <c r="L529" i="2"/>
  <c r="L588" i="2"/>
  <c r="L718" i="2"/>
  <c r="L364" i="2"/>
  <c r="L333" i="2"/>
  <c r="L283" i="2"/>
  <c r="L632" i="2"/>
  <c r="L593" i="2"/>
  <c r="L725" i="2"/>
  <c r="L163" i="2"/>
  <c r="L475" i="2"/>
  <c r="L454" i="2"/>
  <c r="L294" i="2"/>
  <c r="L83" i="2"/>
  <c r="L92" i="2"/>
  <c r="L262" i="2"/>
  <c r="L268" i="2"/>
  <c r="L409" i="2"/>
  <c r="L105" i="2"/>
  <c r="L543" i="2"/>
  <c r="L595" i="2"/>
  <c r="L185" i="2"/>
  <c r="L195" i="2"/>
  <c r="L299" i="2"/>
  <c r="L94" i="2"/>
  <c r="L703" i="2"/>
  <c r="L180" i="2"/>
  <c r="L499" i="2"/>
  <c r="L538" i="2"/>
  <c r="L429" i="2"/>
  <c r="L580" i="2"/>
  <c r="L583" i="2"/>
  <c r="L479" i="2"/>
  <c r="L102" i="2"/>
  <c r="L492" i="2"/>
  <c r="L377" i="2"/>
  <c r="L447" i="2"/>
  <c r="L438" i="2"/>
  <c r="L714" i="2"/>
  <c r="L720" i="2"/>
  <c r="L698" i="2"/>
  <c r="L495" i="2"/>
  <c r="L414" i="2"/>
  <c r="L203" i="2"/>
  <c r="L558" i="2"/>
  <c r="L132" i="2"/>
  <c r="L585" i="2"/>
  <c r="L735" i="2"/>
  <c r="L599" i="2"/>
  <c r="L603" i="2"/>
  <c r="L621" i="2"/>
  <c r="L331" i="2"/>
  <c r="L418" i="2"/>
  <c r="L523" i="2"/>
  <c r="L466" i="2"/>
  <c r="L537" i="2"/>
  <c r="L95" i="2"/>
  <c r="L653" i="2"/>
  <c r="L49" i="2"/>
  <c r="L465" i="2"/>
  <c r="L398" i="2"/>
  <c r="L178" i="2"/>
  <c r="L574" i="2"/>
  <c r="L426" i="2"/>
  <c r="L324" i="2"/>
  <c r="L89" i="2"/>
  <c r="L451" i="2"/>
  <c r="L124" i="2"/>
  <c r="L340" i="2"/>
  <c r="L155" i="2"/>
  <c r="L281" i="2"/>
  <c r="L217" i="2"/>
  <c r="L148" i="2"/>
  <c r="L483" i="2"/>
  <c r="L655" i="2"/>
  <c r="L663" i="2"/>
  <c r="L43" i="2"/>
  <c r="L393" i="2"/>
  <c r="L229" i="2"/>
  <c r="L723" i="2"/>
  <c r="L62" i="2"/>
  <c r="L58" i="2"/>
  <c r="L270" i="2"/>
  <c r="L99" i="2"/>
  <c r="L126" i="2"/>
  <c r="L197" i="2"/>
  <c r="L87" i="2"/>
  <c r="L292" i="2"/>
  <c r="L47" i="2"/>
  <c r="L647" i="2"/>
  <c r="L308" i="2"/>
  <c r="L634" i="2"/>
  <c r="L614" i="2"/>
  <c r="L464" i="2"/>
  <c r="L372" i="2"/>
  <c r="L573" i="2"/>
  <c r="L526" i="2"/>
  <c r="L225" i="2"/>
  <c r="L683" i="2"/>
  <c r="L116" i="2"/>
  <c r="L587" i="2"/>
  <c r="L657" i="2"/>
  <c r="L282" i="2"/>
  <c r="L589" i="2"/>
  <c r="L310" i="2"/>
  <c r="L401" i="2"/>
  <c r="L222" i="2"/>
  <c r="L712" i="2"/>
  <c r="L389" i="2"/>
  <c r="L192" i="2"/>
  <c r="L652" i="2"/>
  <c r="L64" i="2"/>
  <c r="L387" i="2"/>
  <c r="L700" i="2"/>
  <c r="L402" i="2"/>
  <c r="L267" i="2"/>
  <c r="L236" i="2"/>
  <c r="L609" i="2"/>
  <c r="L122" i="2"/>
  <c r="L243" i="2"/>
  <c r="L721" i="2"/>
  <c r="L207" i="2"/>
  <c r="L234" i="2"/>
  <c r="L277" i="2"/>
  <c r="L563" i="2"/>
  <c r="L661" i="2"/>
  <c r="L120" i="2"/>
  <c r="L133" i="2"/>
  <c r="L106" i="2"/>
  <c r="L512" i="2"/>
  <c r="L38" i="2"/>
  <c r="L738" i="2"/>
  <c r="L692" i="2"/>
  <c r="L553" i="2"/>
  <c r="L255" i="2"/>
  <c r="L711" i="2"/>
  <c r="L643" i="2"/>
  <c r="L629" i="2"/>
  <c r="L259" i="2"/>
  <c r="L181" i="2"/>
  <c r="L737" i="2"/>
  <c r="L305" i="2"/>
  <c r="L86" i="2"/>
  <c r="L664" i="2"/>
  <c r="L539" i="2"/>
  <c r="L506" i="2"/>
  <c r="L473" i="2"/>
  <c r="L400" i="2"/>
  <c r="L489" i="2"/>
  <c r="L477" i="2"/>
  <c r="L730" i="2"/>
  <c r="L709" i="2"/>
  <c r="L123" i="2"/>
  <c r="L511" i="2"/>
  <c r="L638" i="2"/>
  <c r="L687" i="2"/>
  <c r="L602" i="2"/>
  <c r="L468" i="2"/>
  <c r="L257" i="2"/>
  <c r="L680" i="2"/>
  <c r="L327" i="2"/>
  <c r="L287" i="2"/>
  <c r="L461" i="2"/>
  <c r="L351" i="2"/>
  <c r="L250" i="2"/>
  <c r="L88" i="2"/>
  <c r="L527" i="2"/>
  <c r="L261" i="2"/>
  <c r="L646" i="2"/>
  <c r="L386" i="2"/>
  <c r="L612" i="2"/>
  <c r="L594" i="2"/>
  <c r="L164" i="2"/>
  <c r="L211" i="2"/>
  <c r="L507" i="2"/>
  <c r="L413" i="2"/>
  <c r="L321" i="2"/>
  <c r="L337" i="2"/>
  <c r="L286" i="2"/>
  <c r="L384" i="2"/>
  <c r="L320" i="2"/>
  <c r="L514" i="2"/>
  <c r="L622" i="2"/>
  <c r="L724" i="2"/>
  <c r="L596" i="2"/>
  <c r="L501" i="2"/>
  <c r="L695" i="2"/>
  <c r="L521" i="2"/>
  <c r="L285" i="2"/>
  <c r="L615" i="2"/>
  <c r="L546" i="2"/>
  <c r="L673" i="2"/>
  <c r="L701" i="2"/>
  <c r="L249" i="2"/>
  <c r="L368" i="2"/>
  <c r="L658" i="2"/>
  <c r="L284" i="2"/>
  <c r="L679" i="2"/>
  <c r="L710" i="2"/>
  <c r="L688" i="2"/>
  <c r="L604" i="2"/>
  <c r="L689" i="2"/>
  <c r="L482" i="2"/>
  <c r="L736" i="2"/>
  <c r="L463" i="2"/>
  <c r="L708" i="2"/>
  <c r="L560" i="2"/>
  <c r="L660" i="2"/>
  <c r="L691" i="2"/>
  <c r="L694" i="2"/>
  <c r="L696" i="2"/>
  <c r="L678" i="2"/>
  <c r="L716" i="2"/>
  <c r="L681" i="2"/>
  <c r="L713" i="2"/>
  <c r="L727" i="2"/>
  <c r="L628" i="2"/>
  <c r="L605" i="2"/>
  <c r="L717" i="2"/>
  <c r="L719" i="2"/>
  <c r="J648" i="2"/>
  <c r="J559" i="2"/>
  <c r="J548" i="2"/>
  <c r="J107" i="2"/>
  <c r="J293" i="2"/>
  <c r="J335" i="2"/>
  <c r="J441" i="2"/>
  <c r="J365" i="2"/>
  <c r="J509" i="2"/>
  <c r="J607" i="2"/>
  <c r="J382" i="2"/>
  <c r="J258" i="2"/>
  <c r="J160" i="2"/>
  <c r="J665" i="2"/>
  <c r="J128" i="2"/>
  <c r="J498" i="2"/>
  <c r="J576" i="2"/>
  <c r="J59" i="2"/>
  <c r="J381" i="2"/>
  <c r="J645" i="2"/>
  <c r="J439" i="2"/>
  <c r="J405" i="2"/>
  <c r="J541" i="2"/>
  <c r="J275" i="2"/>
  <c r="J291" i="2"/>
  <c r="J431" i="2"/>
  <c r="J75" i="2"/>
  <c r="J624" i="2"/>
  <c r="J151" i="2"/>
  <c r="J600" i="2"/>
  <c r="J672" i="2"/>
  <c r="J357" i="2"/>
  <c r="J361" i="2"/>
  <c r="J707" i="2"/>
  <c r="J97" i="2"/>
  <c r="J11" i="2"/>
  <c r="J378" i="2"/>
  <c r="J233" i="2"/>
  <c r="J156" i="2"/>
  <c r="J48" i="2"/>
  <c r="J671" i="2"/>
  <c r="J278" i="2"/>
  <c r="J549" i="2"/>
  <c r="J391" i="2"/>
  <c r="J476" i="2"/>
  <c r="J186" i="2"/>
  <c r="J237" i="2"/>
  <c r="J566" i="2"/>
  <c r="J254" i="2"/>
  <c r="J403" i="2"/>
  <c r="J517" i="2"/>
  <c r="J342" i="2"/>
  <c r="J469" i="2"/>
  <c r="J470" i="2"/>
  <c r="J230" i="2"/>
  <c r="J338" i="2"/>
  <c r="J161" i="2"/>
  <c r="J510" i="2"/>
  <c r="J215" i="2"/>
  <c r="J359" i="2"/>
  <c r="J290" i="2"/>
  <c r="J496" i="2"/>
  <c r="J179" i="2"/>
  <c r="J348" i="2"/>
  <c r="J265" i="2"/>
  <c r="J420" i="2"/>
  <c r="J343" i="2"/>
  <c r="J341" i="2"/>
  <c r="J162" i="2"/>
  <c r="J515" i="2"/>
  <c r="J544" i="2"/>
  <c r="J367" i="2"/>
  <c r="J395" i="2"/>
  <c r="J363" i="2"/>
  <c r="J199" i="2"/>
  <c r="J256" i="2"/>
  <c r="J117" i="2"/>
  <c r="J200" i="2"/>
  <c r="J55" i="2"/>
  <c r="J344" i="2"/>
  <c r="J478" i="2"/>
  <c r="J183" i="2"/>
  <c r="J528" i="2"/>
  <c r="J142" i="2"/>
  <c r="J345" i="2"/>
  <c r="J530" i="2"/>
  <c r="J90" i="2"/>
  <c r="J432" i="2"/>
  <c r="J248" i="2"/>
  <c r="J411" i="2"/>
  <c r="J216" i="2"/>
  <c r="J56" i="2"/>
  <c r="J380" i="2"/>
  <c r="J318" i="2"/>
  <c r="J118" i="2"/>
  <c r="J642" i="2"/>
  <c r="J110" i="2"/>
  <c r="J10" i="2"/>
  <c r="J301" i="2"/>
  <c r="J98" i="2"/>
  <c r="J297" i="2"/>
  <c r="J279" i="2"/>
  <c r="J396" i="2"/>
  <c r="J666" i="2"/>
  <c r="J419" i="2"/>
  <c r="J32" i="2"/>
  <c r="J34" i="2"/>
  <c r="J144" i="2"/>
  <c r="J532" i="2"/>
  <c r="J480" i="2"/>
  <c r="J682" i="2"/>
  <c r="J404" i="2"/>
  <c r="J60" i="2"/>
  <c r="J272" i="2"/>
  <c r="J14" i="2"/>
  <c r="J360" i="2"/>
  <c r="J71" i="2"/>
  <c r="J79" i="2"/>
  <c r="J356" i="2"/>
  <c r="J732" i="2"/>
  <c r="J467" i="2"/>
  <c r="J235" i="2"/>
  <c r="J627" i="2"/>
  <c r="J223" i="2"/>
  <c r="J329" i="2"/>
  <c r="J417" i="2"/>
  <c r="J376" i="2"/>
  <c r="J263" i="2"/>
  <c r="J455" i="2"/>
  <c r="J193" i="2"/>
  <c r="J145" i="2"/>
  <c r="J25" i="2"/>
  <c r="J159" i="2"/>
  <c r="J379" i="2"/>
  <c r="J289" i="2"/>
  <c r="J315" i="2"/>
  <c r="J677" i="2"/>
  <c r="J650" i="2"/>
  <c r="J288" i="2"/>
  <c r="J266" i="2"/>
  <c r="J383" i="2"/>
  <c r="J206" i="2"/>
  <c r="J702" i="2"/>
  <c r="J296" i="2"/>
  <c r="J557" i="2"/>
  <c r="J21" i="2"/>
  <c r="J442" i="2"/>
  <c r="J17" i="2"/>
  <c r="J428" i="2"/>
  <c r="J667" i="2"/>
  <c r="J552" i="2"/>
  <c r="J264" i="2"/>
  <c r="J212" i="2"/>
  <c r="J240" i="2"/>
  <c r="J189" i="2"/>
  <c r="J731" i="2"/>
  <c r="J33" i="2"/>
  <c r="J241" i="2"/>
  <c r="J154" i="2"/>
  <c r="J460" i="2"/>
  <c r="J497" i="2"/>
  <c r="J452" i="2"/>
  <c r="J533" i="2"/>
  <c r="J449" i="2"/>
  <c r="J311" i="2"/>
  <c r="J500" i="2"/>
  <c r="J332" i="2"/>
  <c r="J226" i="2"/>
  <c r="J619" i="2"/>
  <c r="J204" i="2"/>
  <c r="J579" i="2"/>
  <c r="J577" i="2"/>
  <c r="J570" i="2"/>
  <c r="J302" i="2"/>
  <c r="J550" i="2"/>
  <c r="J542" i="2"/>
  <c r="J669" i="2"/>
  <c r="J598" i="2"/>
  <c r="J412" i="2"/>
  <c r="J103" i="2"/>
  <c r="J471" i="2"/>
  <c r="J221" i="2"/>
  <c r="J28" i="2"/>
  <c r="J474" i="2"/>
  <c r="J674" i="2"/>
  <c r="J693" i="2"/>
  <c r="J247" i="2"/>
  <c r="J84" i="2"/>
  <c r="J190" i="2"/>
  <c r="J101" i="2"/>
  <c r="J670" i="2"/>
  <c r="J312" i="2"/>
  <c r="J637" i="2"/>
  <c r="J76" i="2"/>
  <c r="J7" i="2"/>
  <c r="J601" i="2"/>
  <c r="J202" i="2"/>
  <c r="J620" i="2"/>
  <c r="J491" i="2"/>
  <c r="J444" i="2"/>
  <c r="J561" i="2"/>
  <c r="J597" i="2"/>
  <c r="J362" i="2"/>
  <c r="J649" i="2"/>
  <c r="J358" i="2"/>
  <c r="J65" i="2"/>
  <c r="J57" i="2"/>
  <c r="J385" i="2"/>
  <c r="J317" i="2"/>
  <c r="J306" i="2"/>
  <c r="J586" i="2"/>
  <c r="J437" i="2"/>
  <c r="J104" i="2"/>
  <c r="J519" i="2"/>
  <c r="J152" i="2"/>
  <c r="J443" i="2"/>
  <c r="J69" i="2"/>
  <c r="J68" i="2"/>
  <c r="J504" i="2"/>
  <c r="J271" i="2"/>
  <c r="J74" i="2"/>
  <c r="J146" i="2"/>
  <c r="J565" i="2"/>
  <c r="J8" i="2"/>
  <c r="J633" i="2"/>
  <c r="J300" i="2"/>
  <c r="J140" i="2"/>
  <c r="J39" i="2"/>
  <c r="J231" i="2"/>
  <c r="J505" i="2"/>
  <c r="J450" i="2"/>
  <c r="J304" i="2"/>
  <c r="J536" i="2"/>
  <c r="J167" i="2"/>
  <c r="J668" i="2"/>
  <c r="J46" i="2"/>
  <c r="J354" i="2"/>
  <c r="J150" i="2"/>
  <c r="J373" i="2"/>
  <c r="J41" i="2"/>
  <c r="J91" i="2"/>
  <c r="J421" i="2"/>
  <c r="J93" i="2"/>
  <c r="J562" i="2"/>
  <c r="J130" i="2"/>
  <c r="J427" i="2"/>
  <c r="J424" i="2"/>
  <c r="J555" i="2"/>
  <c r="J44" i="2"/>
  <c r="J392" i="2"/>
  <c r="J458" i="2"/>
  <c r="J591" i="2"/>
  <c r="J656" i="2"/>
  <c r="J371" i="2"/>
  <c r="J448" i="2"/>
  <c r="J334" i="2"/>
  <c r="J705" i="2"/>
  <c r="J406" i="2"/>
  <c r="J210" i="2"/>
  <c r="J24" i="2"/>
  <c r="J568" i="2"/>
  <c r="J525" i="2"/>
  <c r="J369" i="2"/>
  <c r="J19" i="2"/>
  <c r="J339" i="2"/>
  <c r="J623" i="2"/>
  <c r="J52" i="2"/>
  <c r="J584" i="2"/>
  <c r="J728" i="2"/>
  <c r="J53" i="2"/>
  <c r="J430" i="2"/>
  <c r="J488" i="2"/>
  <c r="J251" i="2"/>
  <c r="J481" i="2"/>
  <c r="J535" i="2"/>
  <c r="J143" i="2"/>
  <c r="J484" i="2"/>
  <c r="J388" i="2"/>
  <c r="J198" i="2"/>
  <c r="J734" i="2"/>
  <c r="J54" i="2"/>
  <c r="J3" i="2"/>
  <c r="J410" i="2"/>
  <c r="J174" i="2"/>
  <c r="J238" i="2"/>
  <c r="J138" i="2"/>
  <c r="J422" i="2"/>
  <c r="J462" i="2"/>
  <c r="J280" i="2"/>
  <c r="J540" i="2"/>
  <c r="J425" i="2"/>
  <c r="J196" i="2"/>
  <c r="J524" i="2"/>
  <c r="J127" i="2"/>
  <c r="J114" i="2"/>
  <c r="J578" i="2"/>
  <c r="J581" i="2"/>
  <c r="J70" i="2"/>
  <c r="J175" i="2"/>
  <c r="J434" i="2"/>
  <c r="J182" i="2"/>
  <c r="J494" i="2"/>
  <c r="J684" i="2"/>
  <c r="J157" i="2"/>
  <c r="J242" i="2"/>
  <c r="J407" i="2"/>
  <c r="J347" i="2"/>
  <c r="J149" i="2"/>
  <c r="J636" i="2"/>
  <c r="J224" i="2"/>
  <c r="J218" i="2"/>
  <c r="J82" i="2"/>
  <c r="J313" i="2"/>
  <c r="J137" i="2"/>
  <c r="J323" i="2"/>
  <c r="J115" i="2"/>
  <c r="J457" i="2"/>
  <c r="J219" i="2"/>
  <c r="J613" i="2"/>
  <c r="J625" i="2"/>
  <c r="J176" i="2"/>
  <c r="J394" i="2"/>
  <c r="J330" i="2"/>
  <c r="J78" i="2"/>
  <c r="J246" i="2"/>
  <c r="J63" i="2"/>
  <c r="J616" i="2"/>
  <c r="J314" i="2"/>
  <c r="J125" i="2"/>
  <c r="J66" i="2"/>
  <c r="J37" i="2"/>
  <c r="J569" i="2"/>
  <c r="J513" i="2"/>
  <c r="J80" i="2"/>
  <c r="J239" i="2"/>
  <c r="J165" i="2"/>
  <c r="J370" i="2"/>
  <c r="J355" i="2"/>
  <c r="J503" i="2"/>
  <c r="J697" i="2"/>
  <c r="J12" i="2"/>
  <c r="J273" i="2"/>
  <c r="J108" i="2"/>
  <c r="J635" i="2"/>
  <c r="J253" i="2"/>
  <c r="J729" i="2"/>
  <c r="J547" i="2"/>
  <c r="J326" i="2"/>
  <c r="J349" i="2"/>
  <c r="J346" i="2"/>
  <c r="J168" i="2"/>
  <c r="J50" i="2"/>
  <c r="J170" i="2"/>
  <c r="J42" i="2"/>
  <c r="J4" i="2"/>
  <c r="J227" i="2"/>
  <c r="J100" i="2"/>
  <c r="J172" i="2"/>
  <c r="J214" i="2"/>
  <c r="J209" i="2"/>
  <c r="J40" i="2"/>
  <c r="J545" i="2"/>
  <c r="J490" i="2"/>
  <c r="J690" i="2"/>
  <c r="J2" i="2"/>
  <c r="J659" i="2"/>
  <c r="J551" i="2"/>
  <c r="J77" i="2"/>
  <c r="J423" i="2"/>
  <c r="J639" i="2"/>
  <c r="J534" i="2"/>
  <c r="J111" i="2"/>
  <c r="J685" i="2"/>
  <c r="J121" i="2"/>
  <c r="J191" i="2"/>
  <c r="J109" i="2"/>
  <c r="J9" i="2"/>
  <c r="J67" i="2"/>
  <c r="J575" i="2"/>
  <c r="J220" i="2"/>
  <c r="J307" i="2"/>
  <c r="J35" i="2"/>
  <c r="J45" i="2"/>
  <c r="J169" i="2"/>
  <c r="J564" i="2"/>
  <c r="J141" i="2"/>
  <c r="J606" i="2"/>
  <c r="J113" i="2"/>
  <c r="J269" i="2"/>
  <c r="J72" i="2"/>
  <c r="J30" i="2"/>
  <c r="J171" i="2"/>
  <c r="J518" i="2"/>
  <c r="J276" i="2"/>
  <c r="J472" i="2"/>
  <c r="J399" i="2"/>
  <c r="J435" i="2"/>
  <c r="J531" i="2"/>
  <c r="J158" i="2"/>
  <c r="J554" i="2"/>
  <c r="J23" i="2"/>
  <c r="J350" i="2"/>
  <c r="J675" i="2"/>
  <c r="J611" i="2"/>
  <c r="J184" i="2"/>
  <c r="J715" i="2"/>
  <c r="J274" i="2"/>
  <c r="J13" i="2"/>
  <c r="J644" i="2"/>
  <c r="J626" i="2"/>
  <c r="J51" i="2"/>
  <c r="J319" i="2"/>
  <c r="J375" i="2"/>
  <c r="J29" i="2"/>
  <c r="J493" i="2"/>
  <c r="J456" i="2"/>
  <c r="J177" i="2"/>
  <c r="J440" i="2"/>
  <c r="J135" i="2"/>
  <c r="J27" i="2"/>
  <c r="J415" i="2"/>
  <c r="J213" i="2"/>
  <c r="J188" i="2"/>
  <c r="J459" i="2"/>
  <c r="J397" i="2"/>
  <c r="J194" i="2"/>
  <c r="J201" i="2"/>
  <c r="J15" i="2"/>
  <c r="J252" i="2"/>
  <c r="J244" i="2"/>
  <c r="J608" i="2"/>
  <c r="J706" i="2"/>
  <c r="J502" i="2"/>
  <c r="J522" i="2"/>
  <c r="J260" i="2"/>
  <c r="J205" i="2"/>
  <c r="J631" i="2"/>
  <c r="J617" i="2"/>
  <c r="J20" i="2"/>
  <c r="J336" i="2"/>
  <c r="J129" i="2"/>
  <c r="J516" i="2"/>
  <c r="J18" i="2"/>
  <c r="J592" i="2"/>
  <c r="J208" i="2"/>
  <c r="J316" i="2"/>
  <c r="J640" i="2"/>
  <c r="J390" i="2"/>
  <c r="J81" i="2"/>
  <c r="J6" i="2"/>
  <c r="J228" i="2"/>
  <c r="J433" i="2"/>
  <c r="J733" i="2"/>
  <c r="J699" i="2"/>
  <c r="J485" i="2"/>
  <c r="J618" i="2"/>
  <c r="J73" i="2"/>
  <c r="J325" i="2"/>
  <c r="J445" i="2"/>
  <c r="J610" i="2"/>
  <c r="J147" i="2"/>
  <c r="J590" i="2"/>
  <c r="J136" i="2"/>
  <c r="J374" i="2"/>
  <c r="J662" i="2"/>
  <c r="J119" i="2"/>
  <c r="J641" i="2"/>
  <c r="J139" i="2"/>
  <c r="J328" i="2"/>
  <c r="J686" i="2"/>
  <c r="J571" i="2"/>
  <c r="J487" i="2"/>
  <c r="J153" i="2"/>
  <c r="J5" i="2"/>
  <c r="J416" i="2"/>
  <c r="J453" i="2"/>
  <c r="J16" i="2"/>
  <c r="J134" i="2"/>
  <c r="J726" i="2"/>
  <c r="J654" i="2"/>
  <c r="J245" i="2"/>
  <c r="J166" i="2"/>
  <c r="J322" i="2"/>
  <c r="J298" i="2"/>
  <c r="J85" i="2"/>
  <c r="J722" i="2"/>
  <c r="J630" i="2"/>
  <c r="J446" i="2"/>
  <c r="J704" i="2"/>
  <c r="J187" i="2"/>
  <c r="J520" i="2"/>
  <c r="J131" i="2"/>
  <c r="J352" i="2"/>
  <c r="J232" i="2"/>
  <c r="J486" i="2"/>
  <c r="J173" i="2"/>
  <c r="J436" i="2"/>
  <c r="J303" i="2"/>
  <c r="J295" i="2"/>
  <c r="J36" i="2"/>
  <c r="J22" i="2"/>
  <c r="J96" i="2"/>
  <c r="J26" i="2"/>
  <c r="J651" i="2"/>
  <c r="J353" i="2"/>
  <c r="J31" i="2"/>
  <c r="J366" i="2"/>
  <c r="J508" i="2"/>
  <c r="J556" i="2"/>
  <c r="J309" i="2"/>
  <c r="J676" i="2"/>
  <c r="J408" i="2"/>
  <c r="J582" i="2"/>
  <c r="J567" i="2"/>
  <c r="J112" i="2"/>
  <c r="J572" i="2"/>
  <c r="J61" i="2"/>
  <c r="J529" i="2"/>
  <c r="J588" i="2"/>
  <c r="J718" i="2"/>
  <c r="J364" i="2"/>
  <c r="J333" i="2"/>
  <c r="J283" i="2"/>
  <c r="J632" i="2"/>
  <c r="J593" i="2"/>
  <c r="J725" i="2"/>
  <c r="J163" i="2"/>
  <c r="J475" i="2"/>
  <c r="J454" i="2"/>
  <c r="J294" i="2"/>
  <c r="J83" i="2"/>
  <c r="J92" i="2"/>
  <c r="J262" i="2"/>
  <c r="J268" i="2"/>
  <c r="J409" i="2"/>
  <c r="J105" i="2"/>
  <c r="J543" i="2"/>
  <c r="J595" i="2"/>
  <c r="J185" i="2"/>
  <c r="J195" i="2"/>
  <c r="J299" i="2"/>
  <c r="J94" i="2"/>
  <c r="J703" i="2"/>
  <c r="J180" i="2"/>
  <c r="J499" i="2"/>
  <c r="J538" i="2"/>
  <c r="J429" i="2"/>
  <c r="J580" i="2"/>
  <c r="J583" i="2"/>
  <c r="J479" i="2"/>
  <c r="J102" i="2"/>
  <c r="J492" i="2"/>
  <c r="J377" i="2"/>
  <c r="J447" i="2"/>
  <c r="J438" i="2"/>
  <c r="J714" i="2"/>
  <c r="J720" i="2"/>
  <c r="J698" i="2"/>
  <c r="J495" i="2"/>
  <c r="J414" i="2"/>
  <c r="J203" i="2"/>
  <c r="J558" i="2"/>
  <c r="J132" i="2"/>
  <c r="J585" i="2"/>
  <c r="J735" i="2"/>
  <c r="J599" i="2"/>
  <c r="J603" i="2"/>
  <c r="J621" i="2"/>
  <c r="J331" i="2"/>
  <c r="J418" i="2"/>
  <c r="J523" i="2"/>
  <c r="J466" i="2"/>
  <c r="J537" i="2"/>
  <c r="J95" i="2"/>
  <c r="J653" i="2"/>
  <c r="J49" i="2"/>
  <c r="J465" i="2"/>
  <c r="J398" i="2"/>
  <c r="J178" i="2"/>
  <c r="J574" i="2"/>
  <c r="J426" i="2"/>
  <c r="J324" i="2"/>
  <c r="J89" i="2"/>
  <c r="J451" i="2"/>
  <c r="J124" i="2"/>
  <c r="J340" i="2"/>
  <c r="J155" i="2"/>
  <c r="J281" i="2"/>
  <c r="J217" i="2"/>
  <c r="J148" i="2"/>
  <c r="J483" i="2"/>
  <c r="J655" i="2"/>
  <c r="J663" i="2"/>
  <c r="J43" i="2"/>
  <c r="J393" i="2"/>
  <c r="J229" i="2"/>
  <c r="J723" i="2"/>
  <c r="J62" i="2"/>
  <c r="J58" i="2"/>
  <c r="J270" i="2"/>
  <c r="J99" i="2"/>
  <c r="J126" i="2"/>
  <c r="J197" i="2"/>
  <c r="J87" i="2"/>
  <c r="J292" i="2"/>
  <c r="J47" i="2"/>
  <c r="J647" i="2"/>
  <c r="J308" i="2"/>
  <c r="J634" i="2"/>
  <c r="J614" i="2"/>
  <c r="J464" i="2"/>
  <c r="J372" i="2"/>
  <c r="J573" i="2"/>
  <c r="J526" i="2"/>
  <c r="J225" i="2"/>
  <c r="J683" i="2"/>
  <c r="J116" i="2"/>
  <c r="J587" i="2"/>
  <c r="J657" i="2"/>
  <c r="J282" i="2"/>
  <c r="J589" i="2"/>
  <c r="J310" i="2"/>
  <c r="J401" i="2"/>
  <c r="J222" i="2"/>
  <c r="J712" i="2"/>
  <c r="J389" i="2"/>
  <c r="J192" i="2"/>
  <c r="J652" i="2"/>
  <c r="J64" i="2"/>
  <c r="J387" i="2"/>
  <c r="J700" i="2"/>
  <c r="J402" i="2"/>
  <c r="J267" i="2"/>
  <c r="J236" i="2"/>
  <c r="J609" i="2"/>
  <c r="J122" i="2"/>
  <c r="J243" i="2"/>
  <c r="J721" i="2"/>
  <c r="J207" i="2"/>
  <c r="J234" i="2"/>
  <c r="J277" i="2"/>
  <c r="J563" i="2"/>
  <c r="J661" i="2"/>
  <c r="J120" i="2"/>
  <c r="J133" i="2"/>
  <c r="J106" i="2"/>
  <c r="J512" i="2"/>
  <c r="J38" i="2"/>
  <c r="J738" i="2"/>
  <c r="J692" i="2"/>
  <c r="J553" i="2"/>
  <c r="J255" i="2"/>
  <c r="J711" i="2"/>
  <c r="J643" i="2"/>
  <c r="J629" i="2"/>
  <c r="J259" i="2"/>
  <c r="J181" i="2"/>
  <c r="J737" i="2"/>
  <c r="J305" i="2"/>
  <c r="J86" i="2"/>
  <c r="J664" i="2"/>
  <c r="J539" i="2"/>
  <c r="J506" i="2"/>
  <c r="J473" i="2"/>
  <c r="J400" i="2"/>
  <c r="J489" i="2"/>
  <c r="J477" i="2"/>
  <c r="J730" i="2"/>
  <c r="J709" i="2"/>
  <c r="J123" i="2"/>
  <c r="J511" i="2"/>
  <c r="J638" i="2"/>
  <c r="J687" i="2"/>
  <c r="J602" i="2"/>
  <c r="J468" i="2"/>
  <c r="J257" i="2"/>
  <c r="J680" i="2"/>
  <c r="J327" i="2"/>
  <c r="J287" i="2"/>
  <c r="J461" i="2"/>
  <c r="J351" i="2"/>
  <c r="J250" i="2"/>
  <c r="J88" i="2"/>
  <c r="J527" i="2"/>
  <c r="J261" i="2"/>
  <c r="J646" i="2"/>
  <c r="J386" i="2"/>
  <c r="J612" i="2"/>
  <c r="J594" i="2"/>
  <c r="J164" i="2"/>
  <c r="J211" i="2"/>
  <c r="J507" i="2"/>
  <c r="J413" i="2"/>
  <c r="J321" i="2"/>
  <c r="J337" i="2"/>
  <c r="J286" i="2"/>
  <c r="J384" i="2"/>
  <c r="J320" i="2"/>
  <c r="J514" i="2"/>
  <c r="J622" i="2"/>
  <c r="J724" i="2"/>
  <c r="J596" i="2"/>
  <c r="J501" i="2"/>
  <c r="J695" i="2"/>
  <c r="J521" i="2"/>
  <c r="J285" i="2"/>
  <c r="J615" i="2"/>
  <c r="J546" i="2"/>
  <c r="J673" i="2"/>
  <c r="J701" i="2"/>
  <c r="J249" i="2"/>
  <c r="J368" i="2"/>
  <c r="J658" i="2"/>
  <c r="J284" i="2"/>
  <c r="J679" i="2"/>
  <c r="J710" i="2"/>
  <c r="J688" i="2"/>
  <c r="J604" i="2"/>
  <c r="J689" i="2"/>
  <c r="J482" i="2"/>
  <c r="J736" i="2"/>
  <c r="J463" i="2"/>
  <c r="J708" i="2"/>
  <c r="J560" i="2"/>
  <c r="J660" i="2"/>
  <c r="J691" i="2"/>
  <c r="J694" i="2"/>
  <c r="J696" i="2"/>
  <c r="J678" i="2"/>
  <c r="J716" i="2"/>
  <c r="J681" i="2"/>
  <c r="J713" i="2"/>
  <c r="J727" i="2"/>
  <c r="J628" i="2"/>
  <c r="J605" i="2"/>
  <c r="J717" i="2"/>
  <c r="J719" i="2"/>
  <c r="H648" i="2"/>
  <c r="H559" i="2"/>
  <c r="H548" i="2"/>
  <c r="H107" i="2"/>
  <c r="H293" i="2"/>
  <c r="H335" i="2"/>
  <c r="H441" i="2"/>
  <c r="H365" i="2"/>
  <c r="H509" i="2"/>
  <c r="H607" i="2"/>
  <c r="H382" i="2"/>
  <c r="H258" i="2"/>
  <c r="H160" i="2"/>
  <c r="H665" i="2"/>
  <c r="H128" i="2"/>
  <c r="H498" i="2"/>
  <c r="H576" i="2"/>
  <c r="H59" i="2"/>
  <c r="H381" i="2"/>
  <c r="H645" i="2"/>
  <c r="H439" i="2"/>
  <c r="H405" i="2"/>
  <c r="H541" i="2"/>
  <c r="H275" i="2"/>
  <c r="H291" i="2"/>
  <c r="H431" i="2"/>
  <c r="H75" i="2"/>
  <c r="H624" i="2"/>
  <c r="H151" i="2"/>
  <c r="H600" i="2"/>
  <c r="H672" i="2"/>
  <c r="H357" i="2"/>
  <c r="H361" i="2"/>
  <c r="H707" i="2"/>
  <c r="H97" i="2"/>
  <c r="H11" i="2"/>
  <c r="H378" i="2"/>
  <c r="H233" i="2"/>
  <c r="H156" i="2"/>
  <c r="H48" i="2"/>
  <c r="H671" i="2"/>
  <c r="H278" i="2"/>
  <c r="H549" i="2"/>
  <c r="H391" i="2"/>
  <c r="H476" i="2"/>
  <c r="H186" i="2"/>
  <c r="H237" i="2"/>
  <c r="H566" i="2"/>
  <c r="H254" i="2"/>
  <c r="H403" i="2"/>
  <c r="H517" i="2"/>
  <c r="H342" i="2"/>
  <c r="H469" i="2"/>
  <c r="H470" i="2"/>
  <c r="H230" i="2"/>
  <c r="H338" i="2"/>
  <c r="H161" i="2"/>
  <c r="H510" i="2"/>
  <c r="H215" i="2"/>
  <c r="H359" i="2"/>
  <c r="H290" i="2"/>
  <c r="H496" i="2"/>
  <c r="H179" i="2"/>
  <c r="H348" i="2"/>
  <c r="H265" i="2"/>
  <c r="H420" i="2"/>
  <c r="H343" i="2"/>
  <c r="H341" i="2"/>
  <c r="H162" i="2"/>
  <c r="H515" i="2"/>
  <c r="H544" i="2"/>
  <c r="H367" i="2"/>
  <c r="H395" i="2"/>
  <c r="H363" i="2"/>
  <c r="H199" i="2"/>
  <c r="H256" i="2"/>
  <c r="H117" i="2"/>
  <c r="H200" i="2"/>
  <c r="H55" i="2"/>
  <c r="H344" i="2"/>
  <c r="H478" i="2"/>
  <c r="H183" i="2"/>
  <c r="H528" i="2"/>
  <c r="H142" i="2"/>
  <c r="H345" i="2"/>
  <c r="H530" i="2"/>
  <c r="H90" i="2"/>
  <c r="H432" i="2"/>
  <c r="H248" i="2"/>
  <c r="H411" i="2"/>
  <c r="H216" i="2"/>
  <c r="H56" i="2"/>
  <c r="H380" i="2"/>
  <c r="H318" i="2"/>
  <c r="H118" i="2"/>
  <c r="H642" i="2"/>
  <c r="H110" i="2"/>
  <c r="H10" i="2"/>
  <c r="H301" i="2"/>
  <c r="H98" i="2"/>
  <c r="H297" i="2"/>
  <c r="H279" i="2"/>
  <c r="H396" i="2"/>
  <c r="H666" i="2"/>
  <c r="H419" i="2"/>
  <c r="H32" i="2"/>
  <c r="H34" i="2"/>
  <c r="H144" i="2"/>
  <c r="H532" i="2"/>
  <c r="H480" i="2"/>
  <c r="H682" i="2"/>
  <c r="H404" i="2"/>
  <c r="H60" i="2"/>
  <c r="H272" i="2"/>
  <c r="H14" i="2"/>
  <c r="H360" i="2"/>
  <c r="H71" i="2"/>
  <c r="H79" i="2"/>
  <c r="H356" i="2"/>
  <c r="H732" i="2"/>
  <c r="H467" i="2"/>
  <c r="H235" i="2"/>
  <c r="H627" i="2"/>
  <c r="H223" i="2"/>
  <c r="H329" i="2"/>
  <c r="H417" i="2"/>
  <c r="H376" i="2"/>
  <c r="H263" i="2"/>
  <c r="H455" i="2"/>
  <c r="H193" i="2"/>
  <c r="H145" i="2"/>
  <c r="H25" i="2"/>
  <c r="H159" i="2"/>
  <c r="H379" i="2"/>
  <c r="H289" i="2"/>
  <c r="H315" i="2"/>
  <c r="H677" i="2"/>
  <c r="H650" i="2"/>
  <c r="H288" i="2"/>
  <c r="H266" i="2"/>
  <c r="H383" i="2"/>
  <c r="H206" i="2"/>
  <c r="H702" i="2"/>
  <c r="H296" i="2"/>
  <c r="H557" i="2"/>
  <c r="H21" i="2"/>
  <c r="H442" i="2"/>
  <c r="H17" i="2"/>
  <c r="H428" i="2"/>
  <c r="H667" i="2"/>
  <c r="H552" i="2"/>
  <c r="H264" i="2"/>
  <c r="H212" i="2"/>
  <c r="H240" i="2"/>
  <c r="H189" i="2"/>
  <c r="H731" i="2"/>
  <c r="H33" i="2"/>
  <c r="H241" i="2"/>
  <c r="H154" i="2"/>
  <c r="H460" i="2"/>
  <c r="H497" i="2"/>
  <c r="H452" i="2"/>
  <c r="H533" i="2"/>
  <c r="H449" i="2"/>
  <c r="H311" i="2"/>
  <c r="H500" i="2"/>
  <c r="H332" i="2"/>
  <c r="H226" i="2"/>
  <c r="H619" i="2"/>
  <c r="H204" i="2"/>
  <c r="H579" i="2"/>
  <c r="H577" i="2"/>
  <c r="H570" i="2"/>
  <c r="H302" i="2"/>
  <c r="H550" i="2"/>
  <c r="H542" i="2"/>
  <c r="H669" i="2"/>
  <c r="H598" i="2"/>
  <c r="H412" i="2"/>
  <c r="H103" i="2"/>
  <c r="H471" i="2"/>
  <c r="H221" i="2"/>
  <c r="H28" i="2"/>
  <c r="H474" i="2"/>
  <c r="H674" i="2"/>
  <c r="H693" i="2"/>
  <c r="H247" i="2"/>
  <c r="H84" i="2"/>
  <c r="H190" i="2"/>
  <c r="H101" i="2"/>
  <c r="H670" i="2"/>
  <c r="H312" i="2"/>
  <c r="H637" i="2"/>
  <c r="H76" i="2"/>
  <c r="H7" i="2"/>
  <c r="H601" i="2"/>
  <c r="H202" i="2"/>
  <c r="H620" i="2"/>
  <c r="H491" i="2"/>
  <c r="H444" i="2"/>
  <c r="H561" i="2"/>
  <c r="H597" i="2"/>
  <c r="H362" i="2"/>
  <c r="H649" i="2"/>
  <c r="H358" i="2"/>
  <c r="H65" i="2"/>
  <c r="H57" i="2"/>
  <c r="H385" i="2"/>
  <c r="H317" i="2"/>
  <c r="H306" i="2"/>
  <c r="H586" i="2"/>
  <c r="H437" i="2"/>
  <c r="H104" i="2"/>
  <c r="H519" i="2"/>
  <c r="H152" i="2"/>
  <c r="H443" i="2"/>
  <c r="H69" i="2"/>
  <c r="H68" i="2"/>
  <c r="H504" i="2"/>
  <c r="H271" i="2"/>
  <c r="H74" i="2"/>
  <c r="H146" i="2"/>
  <c r="H565" i="2"/>
  <c r="H8" i="2"/>
  <c r="H633" i="2"/>
  <c r="H300" i="2"/>
  <c r="H140" i="2"/>
  <c r="H39" i="2"/>
  <c r="H231" i="2"/>
  <c r="H505" i="2"/>
  <c r="H450" i="2"/>
  <c r="H304" i="2"/>
  <c r="H536" i="2"/>
  <c r="H167" i="2"/>
  <c r="H668" i="2"/>
  <c r="H46" i="2"/>
  <c r="H354" i="2"/>
  <c r="H150" i="2"/>
  <c r="H373" i="2"/>
  <c r="H41" i="2"/>
  <c r="H91" i="2"/>
  <c r="H421" i="2"/>
  <c r="H93" i="2"/>
  <c r="H562" i="2"/>
  <c r="H130" i="2"/>
  <c r="H427" i="2"/>
  <c r="H424" i="2"/>
  <c r="H555" i="2"/>
  <c r="H44" i="2"/>
  <c r="H392" i="2"/>
  <c r="H458" i="2"/>
  <c r="H591" i="2"/>
  <c r="H656" i="2"/>
  <c r="H371" i="2"/>
  <c r="H448" i="2"/>
  <c r="H334" i="2"/>
  <c r="H705" i="2"/>
  <c r="H406" i="2"/>
  <c r="H210" i="2"/>
  <c r="H24" i="2"/>
  <c r="H568" i="2"/>
  <c r="H525" i="2"/>
  <c r="H369" i="2"/>
  <c r="H19" i="2"/>
  <c r="H339" i="2"/>
  <c r="H623" i="2"/>
  <c r="H52" i="2"/>
  <c r="H584" i="2"/>
  <c r="H728" i="2"/>
  <c r="H53" i="2"/>
  <c r="H430" i="2"/>
  <c r="H488" i="2"/>
  <c r="H251" i="2"/>
  <c r="H481" i="2"/>
  <c r="H535" i="2"/>
  <c r="H143" i="2"/>
  <c r="H484" i="2"/>
  <c r="H388" i="2"/>
  <c r="H198" i="2"/>
  <c r="H734" i="2"/>
  <c r="H54" i="2"/>
  <c r="H3" i="2"/>
  <c r="H410" i="2"/>
  <c r="H174" i="2"/>
  <c r="H238" i="2"/>
  <c r="H138" i="2"/>
  <c r="H422" i="2"/>
  <c r="H462" i="2"/>
  <c r="H280" i="2"/>
  <c r="H540" i="2"/>
  <c r="H425" i="2"/>
  <c r="H196" i="2"/>
  <c r="H524" i="2"/>
  <c r="H127" i="2"/>
  <c r="H114" i="2"/>
  <c r="H578" i="2"/>
  <c r="H581" i="2"/>
  <c r="H70" i="2"/>
  <c r="H175" i="2"/>
  <c r="H434" i="2"/>
  <c r="H182" i="2"/>
  <c r="H494" i="2"/>
  <c r="H684" i="2"/>
  <c r="H157" i="2"/>
  <c r="H242" i="2"/>
  <c r="H407" i="2"/>
  <c r="H347" i="2"/>
  <c r="H149" i="2"/>
  <c r="H636" i="2"/>
  <c r="H224" i="2"/>
  <c r="H218" i="2"/>
  <c r="H82" i="2"/>
  <c r="H313" i="2"/>
  <c r="H137" i="2"/>
  <c r="H323" i="2"/>
  <c r="H115" i="2"/>
  <c r="H457" i="2"/>
  <c r="H219" i="2"/>
  <c r="H613" i="2"/>
  <c r="H625" i="2"/>
  <c r="H176" i="2"/>
  <c r="H394" i="2"/>
  <c r="H330" i="2"/>
  <c r="H78" i="2"/>
  <c r="H246" i="2"/>
  <c r="H63" i="2"/>
  <c r="H616" i="2"/>
  <c r="H314" i="2"/>
  <c r="H125" i="2"/>
  <c r="H66" i="2"/>
  <c r="H37" i="2"/>
  <c r="H569" i="2"/>
  <c r="H513" i="2"/>
  <c r="H80" i="2"/>
  <c r="H239" i="2"/>
  <c r="H165" i="2"/>
  <c r="H370" i="2"/>
  <c r="H355" i="2"/>
  <c r="H503" i="2"/>
  <c r="H697" i="2"/>
  <c r="H12" i="2"/>
  <c r="H273" i="2"/>
  <c r="H108" i="2"/>
  <c r="H635" i="2"/>
  <c r="H253" i="2"/>
  <c r="H729" i="2"/>
  <c r="H547" i="2"/>
  <c r="H326" i="2"/>
  <c r="H349" i="2"/>
  <c r="H346" i="2"/>
  <c r="H168" i="2"/>
  <c r="H50" i="2"/>
  <c r="H170" i="2"/>
  <c r="H42" i="2"/>
  <c r="H4" i="2"/>
  <c r="H227" i="2"/>
  <c r="H100" i="2"/>
  <c r="H172" i="2"/>
  <c r="H214" i="2"/>
  <c r="H209" i="2"/>
  <c r="H40" i="2"/>
  <c r="H545" i="2"/>
  <c r="H490" i="2"/>
  <c r="H690" i="2"/>
  <c r="H2" i="2"/>
  <c r="H659" i="2"/>
  <c r="H551" i="2"/>
  <c r="H77" i="2"/>
  <c r="H423" i="2"/>
  <c r="H639" i="2"/>
  <c r="H534" i="2"/>
  <c r="H111" i="2"/>
  <c r="H685" i="2"/>
  <c r="H121" i="2"/>
  <c r="H191" i="2"/>
  <c r="H109" i="2"/>
  <c r="H9" i="2"/>
  <c r="H67" i="2"/>
  <c r="H575" i="2"/>
  <c r="H220" i="2"/>
  <c r="H307" i="2"/>
  <c r="H35" i="2"/>
  <c r="H45" i="2"/>
  <c r="H169" i="2"/>
  <c r="H564" i="2"/>
  <c r="H141" i="2"/>
  <c r="H606" i="2"/>
  <c r="H113" i="2"/>
  <c r="H269" i="2"/>
  <c r="H72" i="2"/>
  <c r="H30" i="2"/>
  <c r="H171" i="2"/>
  <c r="H518" i="2"/>
  <c r="H276" i="2"/>
  <c r="H472" i="2"/>
  <c r="H399" i="2"/>
  <c r="H435" i="2"/>
  <c r="H531" i="2"/>
  <c r="H158" i="2"/>
  <c r="H554" i="2"/>
  <c r="H23" i="2"/>
  <c r="H350" i="2"/>
  <c r="H675" i="2"/>
  <c r="H611" i="2"/>
  <c r="H184" i="2"/>
  <c r="H715" i="2"/>
  <c r="H274" i="2"/>
  <c r="H13" i="2"/>
  <c r="H644" i="2"/>
  <c r="H626" i="2"/>
  <c r="H51" i="2"/>
  <c r="H319" i="2"/>
  <c r="H375" i="2"/>
  <c r="H29" i="2"/>
  <c r="H493" i="2"/>
  <c r="H456" i="2"/>
  <c r="H177" i="2"/>
  <c r="H440" i="2"/>
  <c r="H135" i="2"/>
  <c r="H27" i="2"/>
  <c r="H415" i="2"/>
  <c r="H213" i="2"/>
  <c r="H188" i="2"/>
  <c r="H459" i="2"/>
  <c r="H397" i="2"/>
  <c r="H194" i="2"/>
  <c r="H201" i="2"/>
  <c r="H15" i="2"/>
  <c r="H252" i="2"/>
  <c r="H244" i="2"/>
  <c r="H608" i="2"/>
  <c r="H706" i="2"/>
  <c r="H502" i="2"/>
  <c r="H522" i="2"/>
  <c r="H260" i="2"/>
  <c r="H205" i="2"/>
  <c r="H631" i="2"/>
  <c r="H617" i="2"/>
  <c r="H20" i="2"/>
  <c r="H336" i="2"/>
  <c r="H129" i="2"/>
  <c r="H516" i="2"/>
  <c r="H18" i="2"/>
  <c r="H592" i="2"/>
  <c r="H208" i="2"/>
  <c r="H316" i="2"/>
  <c r="H640" i="2"/>
  <c r="H390" i="2"/>
  <c r="H81" i="2"/>
  <c r="H6" i="2"/>
  <c r="H228" i="2"/>
  <c r="H433" i="2"/>
  <c r="H733" i="2"/>
  <c r="H699" i="2"/>
  <c r="H485" i="2"/>
  <c r="H618" i="2"/>
  <c r="H73" i="2"/>
  <c r="H325" i="2"/>
  <c r="H445" i="2"/>
  <c r="H610" i="2"/>
  <c r="H147" i="2"/>
  <c r="H590" i="2"/>
  <c r="H136" i="2"/>
  <c r="H374" i="2"/>
  <c r="H662" i="2"/>
  <c r="H119" i="2"/>
  <c r="H641" i="2"/>
  <c r="H139" i="2"/>
  <c r="H328" i="2"/>
  <c r="H686" i="2"/>
  <c r="H571" i="2"/>
  <c r="H487" i="2"/>
  <c r="H153" i="2"/>
  <c r="H5" i="2"/>
  <c r="H416" i="2"/>
  <c r="H453" i="2"/>
  <c r="H16" i="2"/>
  <c r="H134" i="2"/>
  <c r="H726" i="2"/>
  <c r="H654" i="2"/>
  <c r="H245" i="2"/>
  <c r="H166" i="2"/>
  <c r="H322" i="2"/>
  <c r="H298" i="2"/>
  <c r="H85" i="2"/>
  <c r="H722" i="2"/>
  <c r="H630" i="2"/>
  <c r="H446" i="2"/>
  <c r="H704" i="2"/>
  <c r="H187" i="2"/>
  <c r="H520" i="2"/>
  <c r="H131" i="2"/>
  <c r="H352" i="2"/>
  <c r="H232" i="2"/>
  <c r="H486" i="2"/>
  <c r="H173" i="2"/>
  <c r="H436" i="2"/>
  <c r="H303" i="2"/>
  <c r="H295" i="2"/>
  <c r="H36" i="2"/>
  <c r="H22" i="2"/>
  <c r="H96" i="2"/>
  <c r="H26" i="2"/>
  <c r="H651" i="2"/>
  <c r="H353" i="2"/>
  <c r="H31" i="2"/>
  <c r="H366" i="2"/>
  <c r="H508" i="2"/>
  <c r="H556" i="2"/>
  <c r="H309" i="2"/>
  <c r="H676" i="2"/>
  <c r="H408" i="2"/>
  <c r="H582" i="2"/>
  <c r="H567" i="2"/>
  <c r="H112" i="2"/>
  <c r="H572" i="2"/>
  <c r="H61" i="2"/>
  <c r="H529" i="2"/>
  <c r="H588" i="2"/>
  <c r="H718" i="2"/>
  <c r="H364" i="2"/>
  <c r="H333" i="2"/>
  <c r="H283" i="2"/>
  <c r="H632" i="2"/>
  <c r="H593" i="2"/>
  <c r="H725" i="2"/>
  <c r="H163" i="2"/>
  <c r="H475" i="2"/>
  <c r="H454" i="2"/>
  <c r="H294" i="2"/>
  <c r="H83" i="2"/>
  <c r="H92" i="2"/>
  <c r="H262" i="2"/>
  <c r="H268" i="2"/>
  <c r="H409" i="2"/>
  <c r="H105" i="2"/>
  <c r="H543" i="2"/>
  <c r="H595" i="2"/>
  <c r="H185" i="2"/>
  <c r="H195" i="2"/>
  <c r="H299" i="2"/>
  <c r="H94" i="2"/>
  <c r="H703" i="2"/>
  <c r="H180" i="2"/>
  <c r="H499" i="2"/>
  <c r="H538" i="2"/>
  <c r="H429" i="2"/>
  <c r="H580" i="2"/>
  <c r="H583" i="2"/>
  <c r="H479" i="2"/>
  <c r="H102" i="2"/>
  <c r="H492" i="2"/>
  <c r="H377" i="2"/>
  <c r="H447" i="2"/>
  <c r="H438" i="2"/>
  <c r="H714" i="2"/>
  <c r="H720" i="2"/>
  <c r="H698" i="2"/>
  <c r="H495" i="2"/>
  <c r="H414" i="2"/>
  <c r="H203" i="2"/>
  <c r="H558" i="2"/>
  <c r="H132" i="2"/>
  <c r="H585" i="2"/>
  <c r="H735" i="2"/>
  <c r="H599" i="2"/>
  <c r="H603" i="2"/>
  <c r="H621" i="2"/>
  <c r="H331" i="2"/>
  <c r="H418" i="2"/>
  <c r="H523" i="2"/>
  <c r="H466" i="2"/>
  <c r="H537" i="2"/>
  <c r="H95" i="2"/>
  <c r="H653" i="2"/>
  <c r="H49" i="2"/>
  <c r="H465" i="2"/>
  <c r="H398" i="2"/>
  <c r="H178" i="2"/>
  <c r="H574" i="2"/>
  <c r="H426" i="2"/>
  <c r="H324" i="2"/>
  <c r="H89" i="2"/>
  <c r="H451" i="2"/>
  <c r="H124" i="2"/>
  <c r="H340" i="2"/>
  <c r="H155" i="2"/>
  <c r="H281" i="2"/>
  <c r="H217" i="2"/>
  <c r="H148" i="2"/>
  <c r="H483" i="2"/>
  <c r="H655" i="2"/>
  <c r="H663" i="2"/>
  <c r="H43" i="2"/>
  <c r="H393" i="2"/>
  <c r="H229" i="2"/>
  <c r="H723" i="2"/>
  <c r="H62" i="2"/>
  <c r="H58" i="2"/>
  <c r="H270" i="2"/>
  <c r="H99" i="2"/>
  <c r="H126" i="2"/>
  <c r="H197" i="2"/>
  <c r="H87" i="2"/>
  <c r="H292" i="2"/>
  <c r="H47" i="2"/>
  <c r="H647" i="2"/>
  <c r="H308" i="2"/>
  <c r="H634" i="2"/>
  <c r="H614" i="2"/>
  <c r="H464" i="2"/>
  <c r="H372" i="2"/>
  <c r="H573" i="2"/>
  <c r="H526" i="2"/>
  <c r="H225" i="2"/>
  <c r="H683" i="2"/>
  <c r="H116" i="2"/>
  <c r="H587" i="2"/>
  <c r="H657" i="2"/>
  <c r="H282" i="2"/>
  <c r="H589" i="2"/>
  <c r="H310" i="2"/>
  <c r="H401" i="2"/>
  <c r="H222" i="2"/>
  <c r="H712" i="2"/>
  <c r="H389" i="2"/>
  <c r="H192" i="2"/>
  <c r="H652" i="2"/>
  <c r="H64" i="2"/>
  <c r="H387" i="2"/>
  <c r="H700" i="2"/>
  <c r="H402" i="2"/>
  <c r="H267" i="2"/>
  <c r="H236" i="2"/>
  <c r="H609" i="2"/>
  <c r="H122" i="2"/>
  <c r="H243" i="2"/>
  <c r="H721" i="2"/>
  <c r="H207" i="2"/>
  <c r="H234" i="2"/>
  <c r="H277" i="2"/>
  <c r="H563" i="2"/>
  <c r="H661" i="2"/>
  <c r="H120" i="2"/>
  <c r="H133" i="2"/>
  <c r="H106" i="2"/>
  <c r="H512" i="2"/>
  <c r="H38" i="2"/>
  <c r="H738" i="2"/>
  <c r="H692" i="2"/>
  <c r="H553" i="2"/>
  <c r="H255" i="2"/>
  <c r="H711" i="2"/>
  <c r="H643" i="2"/>
  <c r="H629" i="2"/>
  <c r="H259" i="2"/>
  <c r="H181" i="2"/>
  <c r="H737" i="2"/>
  <c r="H305" i="2"/>
  <c r="H86" i="2"/>
  <c r="H664" i="2"/>
  <c r="H539" i="2"/>
  <c r="H506" i="2"/>
  <c r="H473" i="2"/>
  <c r="H400" i="2"/>
  <c r="H489" i="2"/>
  <c r="H477" i="2"/>
  <c r="H730" i="2"/>
  <c r="H709" i="2"/>
  <c r="H123" i="2"/>
  <c r="H511" i="2"/>
  <c r="H638" i="2"/>
  <c r="H687" i="2"/>
  <c r="H602" i="2"/>
  <c r="H468" i="2"/>
  <c r="H257" i="2"/>
  <c r="H680" i="2"/>
  <c r="H327" i="2"/>
  <c r="H287" i="2"/>
  <c r="H461" i="2"/>
  <c r="H351" i="2"/>
  <c r="H250" i="2"/>
  <c r="H88" i="2"/>
  <c r="H527" i="2"/>
  <c r="H261" i="2"/>
  <c r="H646" i="2"/>
  <c r="H386" i="2"/>
  <c r="H612" i="2"/>
  <c r="H594" i="2"/>
  <c r="H164" i="2"/>
  <c r="H211" i="2"/>
  <c r="H507" i="2"/>
  <c r="H413" i="2"/>
  <c r="H321" i="2"/>
  <c r="H337" i="2"/>
  <c r="H286" i="2"/>
  <c r="H384" i="2"/>
  <c r="H320" i="2"/>
  <c r="H514" i="2"/>
  <c r="H622" i="2"/>
  <c r="H724" i="2"/>
  <c r="H596" i="2"/>
  <c r="H501" i="2"/>
  <c r="H695" i="2"/>
  <c r="H521" i="2"/>
  <c r="H285" i="2"/>
  <c r="H615" i="2"/>
  <c r="H546" i="2"/>
  <c r="H673" i="2"/>
  <c r="H701" i="2"/>
  <c r="H249" i="2"/>
  <c r="H368" i="2"/>
  <c r="H658" i="2"/>
  <c r="H284" i="2"/>
  <c r="H679" i="2"/>
  <c r="H710" i="2"/>
  <c r="H688" i="2"/>
  <c r="H604" i="2"/>
  <c r="H689" i="2"/>
  <c r="H482" i="2"/>
  <c r="H736" i="2"/>
  <c r="H463" i="2"/>
  <c r="H708" i="2"/>
  <c r="H560" i="2"/>
  <c r="H660" i="2"/>
  <c r="H691" i="2"/>
  <c r="H694" i="2"/>
  <c r="H696" i="2"/>
  <c r="H678" i="2"/>
  <c r="H716" i="2"/>
  <c r="H681" i="2"/>
  <c r="H713" i="2"/>
  <c r="H727" i="2"/>
  <c r="H628" i="2"/>
  <c r="H605" i="2"/>
  <c r="H717" i="2"/>
  <c r="H719" i="2"/>
  <c r="C5" i="3" l="1"/>
  <c r="M105" i="3"/>
  <c r="K102" i="3"/>
  <c r="C10" i="3"/>
  <c r="C32" i="3"/>
  <c r="L92" i="3"/>
  <c r="C92" i="3"/>
  <c r="J7" i="3"/>
  <c r="C39" i="3"/>
  <c r="E36" i="3"/>
  <c r="C77" i="3"/>
  <c r="C90" i="3"/>
  <c r="M4" i="3"/>
  <c r="C78" i="3"/>
  <c r="C89" i="3"/>
  <c r="E3" i="3"/>
  <c r="E45" i="3"/>
  <c r="E55" i="3"/>
  <c r="C93" i="3"/>
  <c r="C56" i="3"/>
  <c r="G40" i="3"/>
  <c r="K49" i="3"/>
  <c r="K19" i="3"/>
  <c r="I56" i="3"/>
  <c r="O29" i="3"/>
  <c r="C19" i="3"/>
  <c r="I75" i="3"/>
  <c r="D65" i="3"/>
  <c r="C74" i="3"/>
  <c r="D44" i="3"/>
  <c r="L125" i="3"/>
  <c r="J59" i="3"/>
  <c r="C106" i="3"/>
  <c r="N50" i="3"/>
  <c r="C58" i="3"/>
  <c r="D98" i="3"/>
  <c r="I76" i="3"/>
  <c r="C7" i="3"/>
  <c r="D58" i="3"/>
  <c r="G67" i="3"/>
  <c r="C107" i="3"/>
  <c r="C65" i="3"/>
  <c r="G90" i="3"/>
  <c r="J46" i="3"/>
  <c r="C23" i="3"/>
  <c r="C67" i="3"/>
  <c r="F124" i="3"/>
  <c r="C124" i="3"/>
  <c r="C54" i="3"/>
  <c r="D106" i="3"/>
  <c r="E95" i="3"/>
  <c r="H124" i="3"/>
  <c r="K73" i="3"/>
  <c r="C103" i="3"/>
  <c r="D88" i="3"/>
  <c r="E112" i="3"/>
  <c r="C102" i="3"/>
  <c r="C37" i="3"/>
  <c r="D89" i="3"/>
  <c r="F76" i="3"/>
  <c r="C105" i="3"/>
  <c r="C73" i="3"/>
  <c r="C55" i="3"/>
  <c r="F107" i="3"/>
  <c r="H5" i="3"/>
  <c r="C101" i="3"/>
  <c r="C12" i="3"/>
  <c r="F38" i="3"/>
  <c r="H9" i="3"/>
  <c r="N70" i="3"/>
  <c r="N28" i="3"/>
  <c r="L25" i="3"/>
  <c r="C95" i="3"/>
  <c r="D20" i="3"/>
  <c r="F35" i="3"/>
  <c r="K99" i="3"/>
  <c r="K2" i="3"/>
  <c r="L51" i="3"/>
  <c r="C116" i="3"/>
  <c r="E107" i="3"/>
  <c r="H10" i="3"/>
  <c r="U117" i="3"/>
  <c r="V117" i="3"/>
  <c r="O117" i="3"/>
  <c r="N117" i="3"/>
  <c r="S117" i="3"/>
  <c r="R117" i="3"/>
  <c r="M117" i="3"/>
  <c r="T117" i="3"/>
  <c r="P117" i="3"/>
  <c r="H117" i="3"/>
  <c r="I117" i="3"/>
  <c r="L117" i="3"/>
  <c r="G117" i="3"/>
  <c r="K117" i="3"/>
  <c r="Q117" i="3"/>
  <c r="D117" i="3"/>
  <c r="J117" i="3"/>
  <c r="U24" i="3"/>
  <c r="V24" i="3"/>
  <c r="T24" i="3"/>
  <c r="O24" i="3"/>
  <c r="S24" i="3"/>
  <c r="N24" i="3"/>
  <c r="R24" i="3"/>
  <c r="H24" i="3"/>
  <c r="Q24" i="3"/>
  <c r="P24" i="3"/>
  <c r="M24" i="3"/>
  <c r="C24" i="3"/>
  <c r="L24" i="3"/>
  <c r="G24" i="3"/>
  <c r="K24" i="3"/>
  <c r="J24" i="3"/>
  <c r="D24" i="3"/>
  <c r="C96" i="3"/>
  <c r="U100" i="3"/>
  <c r="T100" i="3"/>
  <c r="V100" i="3"/>
  <c r="Q100" i="3"/>
  <c r="S100" i="3"/>
  <c r="P100" i="3"/>
  <c r="R100" i="3"/>
  <c r="J100" i="3"/>
  <c r="L100" i="3"/>
  <c r="I100" i="3"/>
  <c r="K100" i="3"/>
  <c r="N100" i="3"/>
  <c r="O100" i="3"/>
  <c r="M100" i="3"/>
  <c r="F100" i="3"/>
  <c r="U97" i="3"/>
  <c r="T97" i="3"/>
  <c r="V97" i="3"/>
  <c r="Q97" i="3"/>
  <c r="P97" i="3"/>
  <c r="S97" i="3"/>
  <c r="R97" i="3"/>
  <c r="J97" i="3"/>
  <c r="N97" i="3"/>
  <c r="O97" i="3"/>
  <c r="L97" i="3"/>
  <c r="I97" i="3"/>
  <c r="M97" i="3"/>
  <c r="F97" i="3"/>
  <c r="U111" i="3"/>
  <c r="T111" i="3"/>
  <c r="V111" i="3"/>
  <c r="Q111" i="3"/>
  <c r="P111" i="3"/>
  <c r="S111" i="3"/>
  <c r="R111" i="3"/>
  <c r="H111" i="3"/>
  <c r="J111" i="3"/>
  <c r="L111" i="3"/>
  <c r="I111" i="3"/>
  <c r="N111" i="3"/>
  <c r="O111" i="3"/>
  <c r="K111" i="3"/>
  <c r="F111" i="3"/>
  <c r="U86" i="3"/>
  <c r="T86" i="3"/>
  <c r="V86" i="3"/>
  <c r="Q86" i="3"/>
  <c r="P86" i="3"/>
  <c r="R86" i="3"/>
  <c r="H86" i="3"/>
  <c r="M86" i="3"/>
  <c r="J86" i="3"/>
  <c r="S86" i="3"/>
  <c r="L86" i="3"/>
  <c r="N86" i="3"/>
  <c r="I86" i="3"/>
  <c r="O86" i="3"/>
  <c r="K86" i="3"/>
  <c r="F86" i="3"/>
  <c r="U79" i="3"/>
  <c r="T79" i="3"/>
  <c r="V79" i="3"/>
  <c r="S79" i="3"/>
  <c r="Q79" i="3"/>
  <c r="P79" i="3"/>
  <c r="R79" i="3"/>
  <c r="N79" i="3"/>
  <c r="H79" i="3"/>
  <c r="J79" i="3"/>
  <c r="M79" i="3"/>
  <c r="O79" i="3"/>
  <c r="L79" i="3"/>
  <c r="I79" i="3"/>
  <c r="F79" i="3"/>
  <c r="U33" i="3"/>
  <c r="T33" i="3"/>
  <c r="V33" i="3"/>
  <c r="Q33" i="3"/>
  <c r="S33" i="3"/>
  <c r="P33" i="3"/>
  <c r="R33" i="3"/>
  <c r="H33" i="3"/>
  <c r="J33" i="3"/>
  <c r="N33" i="3"/>
  <c r="L33" i="3"/>
  <c r="M33" i="3"/>
  <c r="I33" i="3"/>
  <c r="K33" i="3"/>
  <c r="F33" i="3"/>
  <c r="U68" i="3"/>
  <c r="T68" i="3"/>
  <c r="V68" i="3"/>
  <c r="Q68" i="3"/>
  <c r="S68" i="3"/>
  <c r="P68" i="3"/>
  <c r="R68" i="3"/>
  <c r="M68" i="3"/>
  <c r="H68" i="3"/>
  <c r="J68" i="3"/>
  <c r="O68" i="3"/>
  <c r="L68" i="3"/>
  <c r="I68" i="3"/>
  <c r="N68" i="3"/>
  <c r="F68" i="3"/>
  <c r="U37" i="3"/>
  <c r="T37" i="3"/>
  <c r="V37" i="3"/>
  <c r="Q37" i="3"/>
  <c r="P37" i="3"/>
  <c r="S37" i="3"/>
  <c r="R37" i="3"/>
  <c r="M37" i="3"/>
  <c r="H37" i="3"/>
  <c r="N37" i="3"/>
  <c r="J37" i="3"/>
  <c r="L37" i="3"/>
  <c r="I37" i="3"/>
  <c r="K37" i="3"/>
  <c r="O37" i="3"/>
  <c r="F37" i="3"/>
  <c r="C126" i="3"/>
  <c r="C118" i="3"/>
  <c r="C98" i="3"/>
  <c r="C30" i="3"/>
  <c r="C88" i="3"/>
  <c r="C22" i="3"/>
  <c r="C18" i="3"/>
  <c r="D101" i="3"/>
  <c r="D109" i="3"/>
  <c r="D5" i="3"/>
  <c r="D67" i="3"/>
  <c r="E117" i="3"/>
  <c r="E109" i="3"/>
  <c r="E87" i="3"/>
  <c r="E82" i="3"/>
  <c r="F118" i="3"/>
  <c r="F63" i="3"/>
  <c r="F82" i="3"/>
  <c r="F46" i="3"/>
  <c r="G99" i="3"/>
  <c r="G8" i="3"/>
  <c r="G16" i="3"/>
  <c r="G68" i="3"/>
  <c r="H42" i="3"/>
  <c r="I124" i="3"/>
  <c r="I87" i="3"/>
  <c r="I50" i="3"/>
  <c r="J34" i="3"/>
  <c r="L106" i="3"/>
  <c r="M83" i="3"/>
  <c r="U48" i="3"/>
  <c r="V48" i="3"/>
  <c r="O48" i="3"/>
  <c r="T48" i="3"/>
  <c r="N48" i="3"/>
  <c r="R48" i="3"/>
  <c r="P48" i="3"/>
  <c r="M48" i="3"/>
  <c r="H48" i="3"/>
  <c r="S48" i="3"/>
  <c r="Q48" i="3"/>
  <c r="K48" i="3"/>
  <c r="I48" i="3"/>
  <c r="G48" i="3"/>
  <c r="D48" i="3"/>
  <c r="L48" i="3"/>
  <c r="U71" i="3"/>
  <c r="V71" i="3"/>
  <c r="O71" i="3"/>
  <c r="T71" i="3"/>
  <c r="N71" i="3"/>
  <c r="S71" i="3"/>
  <c r="H71" i="3"/>
  <c r="M71" i="3"/>
  <c r="R71" i="3"/>
  <c r="C71" i="3"/>
  <c r="Q71" i="3"/>
  <c r="G71" i="3"/>
  <c r="K71" i="3"/>
  <c r="L71" i="3"/>
  <c r="J71" i="3"/>
  <c r="D71" i="3"/>
  <c r="C8" i="3"/>
  <c r="U122" i="3"/>
  <c r="T122" i="3"/>
  <c r="V122" i="3"/>
  <c r="Q122" i="3"/>
  <c r="S122" i="3"/>
  <c r="P122" i="3"/>
  <c r="R122" i="3"/>
  <c r="J122" i="3"/>
  <c r="O122" i="3"/>
  <c r="L122" i="3"/>
  <c r="I122" i="3"/>
  <c r="M122" i="3"/>
  <c r="N122" i="3"/>
  <c r="F122" i="3"/>
  <c r="U49" i="3"/>
  <c r="T49" i="3"/>
  <c r="V49" i="3"/>
  <c r="Q49" i="3"/>
  <c r="P49" i="3"/>
  <c r="R49" i="3"/>
  <c r="S49" i="3"/>
  <c r="M49" i="3"/>
  <c r="H49" i="3"/>
  <c r="N49" i="3"/>
  <c r="J49" i="3"/>
  <c r="O49" i="3"/>
  <c r="L49" i="3"/>
  <c r="I49" i="3"/>
  <c r="F49" i="3"/>
  <c r="T102" i="3"/>
  <c r="Q102" i="3"/>
  <c r="V102" i="3"/>
  <c r="S102" i="3"/>
  <c r="P102" i="3"/>
  <c r="J102" i="3"/>
  <c r="R102" i="3"/>
  <c r="O102" i="3"/>
  <c r="N102" i="3"/>
  <c r="M102" i="3"/>
  <c r="E102" i="3"/>
  <c r="U102" i="3"/>
  <c r="L102" i="3"/>
  <c r="I102" i="3"/>
  <c r="F102" i="3"/>
  <c r="T116" i="3"/>
  <c r="Q116" i="3"/>
  <c r="S116" i="3"/>
  <c r="P116" i="3"/>
  <c r="U116" i="3"/>
  <c r="R116" i="3"/>
  <c r="J116" i="3"/>
  <c r="V116" i="3"/>
  <c r="I116" i="3"/>
  <c r="E116" i="3"/>
  <c r="L116" i="3"/>
  <c r="K116" i="3"/>
  <c r="N116" i="3"/>
  <c r="O116" i="3"/>
  <c r="M116" i="3"/>
  <c r="F116" i="3"/>
  <c r="T56" i="3"/>
  <c r="Q56" i="3"/>
  <c r="U56" i="3"/>
  <c r="P56" i="3"/>
  <c r="S56" i="3"/>
  <c r="V56" i="3"/>
  <c r="J56" i="3"/>
  <c r="N56" i="3"/>
  <c r="O56" i="3"/>
  <c r="R56" i="3"/>
  <c r="E56" i="3"/>
  <c r="M56" i="3"/>
  <c r="L56" i="3"/>
  <c r="F56" i="3"/>
  <c r="T54" i="3"/>
  <c r="U54" i="3"/>
  <c r="Q54" i="3"/>
  <c r="V54" i="3"/>
  <c r="P54" i="3"/>
  <c r="S54" i="3"/>
  <c r="J54" i="3"/>
  <c r="R54" i="3"/>
  <c r="N54" i="3"/>
  <c r="E54" i="3"/>
  <c r="L54" i="3"/>
  <c r="O54" i="3"/>
  <c r="K54" i="3"/>
  <c r="I54" i="3"/>
  <c r="F54" i="3"/>
  <c r="M54" i="3"/>
  <c r="T73" i="3"/>
  <c r="S73" i="3"/>
  <c r="Q73" i="3"/>
  <c r="V73" i="3"/>
  <c r="P73" i="3"/>
  <c r="U73" i="3"/>
  <c r="R73" i="3"/>
  <c r="N73" i="3"/>
  <c r="J73" i="3"/>
  <c r="O73" i="3"/>
  <c r="I73" i="3"/>
  <c r="E73" i="3"/>
  <c r="M73" i="3"/>
  <c r="L73" i="3"/>
  <c r="F73" i="3"/>
  <c r="T78" i="3"/>
  <c r="S78" i="3"/>
  <c r="Q78" i="3"/>
  <c r="P78" i="3"/>
  <c r="U78" i="3"/>
  <c r="R78" i="3"/>
  <c r="M78" i="3"/>
  <c r="V78" i="3"/>
  <c r="J78" i="3"/>
  <c r="L78" i="3"/>
  <c r="O78" i="3"/>
  <c r="E78" i="3"/>
  <c r="K78" i="3"/>
  <c r="I78" i="3"/>
  <c r="H78" i="3"/>
  <c r="N78" i="3"/>
  <c r="F78" i="3"/>
  <c r="T62" i="3"/>
  <c r="S62" i="3"/>
  <c r="Q62" i="3"/>
  <c r="U62" i="3"/>
  <c r="P62" i="3"/>
  <c r="V62" i="3"/>
  <c r="R62" i="3"/>
  <c r="J62" i="3"/>
  <c r="M62" i="3"/>
  <c r="O62" i="3"/>
  <c r="L62" i="3"/>
  <c r="E62" i="3"/>
  <c r="G62" i="3"/>
  <c r="N62" i="3"/>
  <c r="H62" i="3"/>
  <c r="F62" i="3"/>
  <c r="T29" i="3"/>
  <c r="S29" i="3"/>
  <c r="U29" i="3"/>
  <c r="Q29" i="3"/>
  <c r="V29" i="3"/>
  <c r="P29" i="3"/>
  <c r="R29" i="3"/>
  <c r="J29" i="3"/>
  <c r="N29" i="3"/>
  <c r="L29" i="3"/>
  <c r="H29" i="3"/>
  <c r="E29" i="3"/>
  <c r="M29" i="3"/>
  <c r="I29" i="3"/>
  <c r="G29" i="3"/>
  <c r="K29" i="3"/>
  <c r="F29" i="3"/>
  <c r="T19" i="3"/>
  <c r="V19" i="3"/>
  <c r="S19" i="3"/>
  <c r="Q19" i="3"/>
  <c r="P19" i="3"/>
  <c r="R19" i="3"/>
  <c r="U19" i="3"/>
  <c r="J19" i="3"/>
  <c r="O19" i="3"/>
  <c r="L19" i="3"/>
  <c r="N19" i="3"/>
  <c r="M19" i="3"/>
  <c r="E19" i="3"/>
  <c r="G19" i="3"/>
  <c r="I19" i="3"/>
  <c r="F19" i="3"/>
  <c r="T69" i="3"/>
  <c r="V69" i="3"/>
  <c r="S69" i="3"/>
  <c r="Q69" i="3"/>
  <c r="P69" i="3"/>
  <c r="U69" i="3"/>
  <c r="R69" i="3"/>
  <c r="N69" i="3"/>
  <c r="J69" i="3"/>
  <c r="M69" i="3"/>
  <c r="L69" i="3"/>
  <c r="I69" i="3"/>
  <c r="E69" i="3"/>
  <c r="G69" i="3"/>
  <c r="K69" i="3"/>
  <c r="O69" i="3"/>
  <c r="H69" i="3"/>
  <c r="F69" i="3"/>
  <c r="C125" i="3"/>
  <c r="C59" i="3"/>
  <c r="C112" i="3"/>
  <c r="C104" i="3"/>
  <c r="C64" i="3"/>
  <c r="C42" i="3"/>
  <c r="C36" i="3"/>
  <c r="C25" i="3"/>
  <c r="C35" i="3"/>
  <c r="D100" i="3"/>
  <c r="D49" i="3"/>
  <c r="D33" i="3"/>
  <c r="D25" i="3"/>
  <c r="E126" i="3"/>
  <c r="E100" i="3"/>
  <c r="E30" i="3"/>
  <c r="E79" i="3"/>
  <c r="E38" i="3"/>
  <c r="F101" i="3"/>
  <c r="F18" i="3"/>
  <c r="G124" i="3"/>
  <c r="G58" i="3"/>
  <c r="G81" i="3"/>
  <c r="H102" i="3"/>
  <c r="H30" i="3"/>
  <c r="H81" i="3"/>
  <c r="I103" i="3"/>
  <c r="I52" i="3"/>
  <c r="J120" i="3"/>
  <c r="K16" i="3"/>
  <c r="L42" i="3"/>
  <c r="U60" i="3"/>
  <c r="V60" i="3"/>
  <c r="O60" i="3"/>
  <c r="T60" i="3"/>
  <c r="N60" i="3"/>
  <c r="S60" i="3"/>
  <c r="R60" i="3"/>
  <c r="M60" i="3"/>
  <c r="P60" i="3"/>
  <c r="Q60" i="3"/>
  <c r="K60" i="3"/>
  <c r="H60" i="3"/>
  <c r="I60" i="3"/>
  <c r="G60" i="3"/>
  <c r="D60" i="3"/>
  <c r="L60" i="3"/>
  <c r="U46" i="3"/>
  <c r="V46" i="3"/>
  <c r="O46" i="3"/>
  <c r="N46" i="3"/>
  <c r="S46" i="3"/>
  <c r="T46" i="3"/>
  <c r="R46" i="3"/>
  <c r="H46" i="3"/>
  <c r="Q46" i="3"/>
  <c r="P46" i="3"/>
  <c r="L46" i="3"/>
  <c r="K46" i="3"/>
  <c r="C46" i="3"/>
  <c r="M46" i="3"/>
  <c r="G46" i="3"/>
  <c r="D46" i="3"/>
  <c r="I46" i="3"/>
  <c r="C11" i="3"/>
  <c r="V121" i="3"/>
  <c r="S121" i="3"/>
  <c r="T121" i="3"/>
  <c r="R121" i="3"/>
  <c r="U121" i="3"/>
  <c r="O121" i="3"/>
  <c r="P121" i="3"/>
  <c r="J121" i="3"/>
  <c r="Q121" i="3"/>
  <c r="L121" i="3"/>
  <c r="N121" i="3"/>
  <c r="K121" i="3"/>
  <c r="D121" i="3"/>
  <c r="I121" i="3"/>
  <c r="H121" i="3"/>
  <c r="V94" i="3"/>
  <c r="S94" i="3"/>
  <c r="U94" i="3"/>
  <c r="R94" i="3"/>
  <c r="O94" i="3"/>
  <c r="J94" i="3"/>
  <c r="L94" i="3"/>
  <c r="T94" i="3"/>
  <c r="P94" i="3"/>
  <c r="K94" i="3"/>
  <c r="Q94" i="3"/>
  <c r="N94" i="3"/>
  <c r="D94" i="3"/>
  <c r="M94" i="3"/>
  <c r="H94" i="3"/>
  <c r="V110" i="3"/>
  <c r="U110" i="3"/>
  <c r="T110" i="3"/>
  <c r="S110" i="3"/>
  <c r="R110" i="3"/>
  <c r="O110" i="3"/>
  <c r="P110" i="3"/>
  <c r="J110" i="3"/>
  <c r="N110" i="3"/>
  <c r="L110" i="3"/>
  <c r="Q110" i="3"/>
  <c r="K110" i="3"/>
  <c r="M110" i="3"/>
  <c r="I110" i="3"/>
  <c r="D110" i="3"/>
  <c r="H110" i="3"/>
  <c r="V13" i="3"/>
  <c r="S13" i="3"/>
  <c r="R13" i="3"/>
  <c r="T13" i="3"/>
  <c r="O13" i="3"/>
  <c r="J13" i="3"/>
  <c r="L13" i="3"/>
  <c r="P13" i="3"/>
  <c r="N13" i="3"/>
  <c r="K13" i="3"/>
  <c r="U13" i="3"/>
  <c r="D13" i="3"/>
  <c r="Q13" i="3"/>
  <c r="I13" i="3"/>
  <c r="M13" i="3"/>
  <c r="V87" i="3"/>
  <c r="T87" i="3"/>
  <c r="R87" i="3"/>
  <c r="U87" i="3"/>
  <c r="S87" i="3"/>
  <c r="O87" i="3"/>
  <c r="N87" i="3"/>
  <c r="P87" i="3"/>
  <c r="J87" i="3"/>
  <c r="L87" i="3"/>
  <c r="Q87" i="3"/>
  <c r="K87" i="3"/>
  <c r="H87" i="3"/>
  <c r="M87" i="3"/>
  <c r="D87" i="3"/>
  <c r="V85" i="3"/>
  <c r="U85" i="3"/>
  <c r="R85" i="3"/>
  <c r="T85" i="3"/>
  <c r="O85" i="3"/>
  <c r="J85" i="3"/>
  <c r="Q85" i="3"/>
  <c r="L85" i="3"/>
  <c r="S85" i="3"/>
  <c r="N85" i="3"/>
  <c r="P85" i="3"/>
  <c r="K85" i="3"/>
  <c r="M85" i="3"/>
  <c r="D85" i="3"/>
  <c r="V32" i="3"/>
  <c r="S32" i="3"/>
  <c r="U32" i="3"/>
  <c r="T32" i="3"/>
  <c r="R32" i="3"/>
  <c r="O32" i="3"/>
  <c r="P32" i="3"/>
  <c r="J32" i="3"/>
  <c r="M32" i="3"/>
  <c r="L32" i="3"/>
  <c r="K32" i="3"/>
  <c r="Q32" i="3"/>
  <c r="N32" i="3"/>
  <c r="D32" i="3"/>
  <c r="H32" i="3"/>
  <c r="I32" i="3"/>
  <c r="V27" i="3"/>
  <c r="S27" i="3"/>
  <c r="R27" i="3"/>
  <c r="O27" i="3"/>
  <c r="T27" i="3"/>
  <c r="J27" i="3"/>
  <c r="N27" i="3"/>
  <c r="L27" i="3"/>
  <c r="M27" i="3"/>
  <c r="Q27" i="3"/>
  <c r="U27" i="3"/>
  <c r="P27" i="3"/>
  <c r="K27" i="3"/>
  <c r="D27" i="3"/>
  <c r="V18" i="3"/>
  <c r="S18" i="3"/>
  <c r="R18" i="3"/>
  <c r="T18" i="3"/>
  <c r="U18" i="3"/>
  <c r="O18" i="3"/>
  <c r="J18" i="3"/>
  <c r="Q18" i="3"/>
  <c r="P18" i="3"/>
  <c r="L18" i="3"/>
  <c r="N18" i="3"/>
  <c r="K18" i="3"/>
  <c r="M18" i="3"/>
  <c r="H18" i="3"/>
  <c r="D18" i="3"/>
  <c r="I18" i="3"/>
  <c r="V55" i="3"/>
  <c r="T55" i="3"/>
  <c r="U55" i="3"/>
  <c r="S55" i="3"/>
  <c r="R55" i="3"/>
  <c r="O55" i="3"/>
  <c r="N55" i="3"/>
  <c r="J55" i="3"/>
  <c r="M55" i="3"/>
  <c r="L55" i="3"/>
  <c r="K55" i="3"/>
  <c r="P55" i="3"/>
  <c r="I55" i="3"/>
  <c r="Q55" i="3"/>
  <c r="D55" i="3"/>
  <c r="H55" i="3"/>
  <c r="C81" i="3"/>
  <c r="C33" i="3"/>
  <c r="C51" i="3"/>
  <c r="D126" i="3"/>
  <c r="D116" i="3"/>
  <c r="D30" i="3"/>
  <c r="D73" i="3"/>
  <c r="D29" i="3"/>
  <c r="D4" i="3"/>
  <c r="E125" i="3"/>
  <c r="E94" i="3"/>
  <c r="E108" i="3"/>
  <c r="E52" i="3"/>
  <c r="E32" i="3"/>
  <c r="E46" i="3"/>
  <c r="F95" i="3"/>
  <c r="F28" i="3"/>
  <c r="F7" i="3"/>
  <c r="F25" i="3"/>
  <c r="G122" i="3"/>
  <c r="G97" i="3"/>
  <c r="G49" i="3"/>
  <c r="G79" i="3"/>
  <c r="G25" i="3"/>
  <c r="H23" i="3"/>
  <c r="H34" i="3"/>
  <c r="I59" i="3"/>
  <c r="I85" i="3"/>
  <c r="J25" i="3"/>
  <c r="K79" i="3"/>
  <c r="L82" i="3"/>
  <c r="U80" i="3"/>
  <c r="V80" i="3"/>
  <c r="O80" i="3"/>
  <c r="N80" i="3"/>
  <c r="T80" i="3"/>
  <c r="S80" i="3"/>
  <c r="R80" i="3"/>
  <c r="Q80" i="3"/>
  <c r="M80" i="3"/>
  <c r="P80" i="3"/>
  <c r="H80" i="3"/>
  <c r="L80" i="3"/>
  <c r="G80" i="3"/>
  <c r="K80" i="3"/>
  <c r="J80" i="3"/>
  <c r="D80" i="3"/>
  <c r="I80" i="3"/>
  <c r="C114" i="3"/>
  <c r="V105" i="3"/>
  <c r="U105" i="3"/>
  <c r="N105" i="3"/>
  <c r="P105" i="3"/>
  <c r="T105" i="3"/>
  <c r="R105" i="3"/>
  <c r="Q105" i="3"/>
  <c r="L105" i="3"/>
  <c r="O105" i="3"/>
  <c r="S105" i="3"/>
  <c r="I105" i="3"/>
  <c r="K105" i="3"/>
  <c r="G105" i="3"/>
  <c r="J105" i="3"/>
  <c r="F105" i="3"/>
  <c r="H105" i="3"/>
  <c r="V93" i="3"/>
  <c r="U93" i="3"/>
  <c r="N93" i="3"/>
  <c r="S93" i="3"/>
  <c r="P93" i="3"/>
  <c r="R93" i="3"/>
  <c r="T93" i="3"/>
  <c r="L93" i="3"/>
  <c r="I93" i="3"/>
  <c r="K93" i="3"/>
  <c r="Q93" i="3"/>
  <c r="O93" i="3"/>
  <c r="G93" i="3"/>
  <c r="M93" i="3"/>
  <c r="F93" i="3"/>
  <c r="J93" i="3"/>
  <c r="H93" i="3"/>
  <c r="V65" i="3"/>
  <c r="U65" i="3"/>
  <c r="N65" i="3"/>
  <c r="T65" i="3"/>
  <c r="P65" i="3"/>
  <c r="S65" i="3"/>
  <c r="R65" i="3"/>
  <c r="L65" i="3"/>
  <c r="Q65" i="3"/>
  <c r="O65" i="3"/>
  <c r="I65" i="3"/>
  <c r="K65" i="3"/>
  <c r="M65" i="3"/>
  <c r="J65" i="3"/>
  <c r="G65" i="3"/>
  <c r="F65" i="3"/>
  <c r="H65" i="3"/>
  <c r="T77" i="3"/>
  <c r="V77" i="3"/>
  <c r="U77" i="3"/>
  <c r="N77" i="3"/>
  <c r="P77" i="3"/>
  <c r="S77" i="3"/>
  <c r="R77" i="3"/>
  <c r="L77" i="3"/>
  <c r="I77" i="3"/>
  <c r="K77" i="3"/>
  <c r="O77" i="3"/>
  <c r="G77" i="3"/>
  <c r="Q77" i="3"/>
  <c r="F77" i="3"/>
  <c r="M77" i="3"/>
  <c r="J77" i="3"/>
  <c r="H77" i="3"/>
  <c r="T12" i="3"/>
  <c r="V12" i="3"/>
  <c r="U12" i="3"/>
  <c r="N12" i="3"/>
  <c r="P12" i="3"/>
  <c r="R12" i="3"/>
  <c r="S12" i="3"/>
  <c r="L12" i="3"/>
  <c r="O12" i="3"/>
  <c r="Q12" i="3"/>
  <c r="I12" i="3"/>
  <c r="K12" i="3"/>
  <c r="H12" i="3"/>
  <c r="J12" i="3"/>
  <c r="G12" i="3"/>
  <c r="M12" i="3"/>
  <c r="F12" i="3"/>
  <c r="T74" i="3"/>
  <c r="V74" i="3"/>
  <c r="U74" i="3"/>
  <c r="N74" i="3"/>
  <c r="P74" i="3"/>
  <c r="R74" i="3"/>
  <c r="S74" i="3"/>
  <c r="Q74" i="3"/>
  <c r="L74" i="3"/>
  <c r="I74" i="3"/>
  <c r="K74" i="3"/>
  <c r="O74" i="3"/>
  <c r="G74" i="3"/>
  <c r="H74" i="3"/>
  <c r="F74" i="3"/>
  <c r="J74" i="3"/>
  <c r="T72" i="3"/>
  <c r="V72" i="3"/>
  <c r="U72" i="3"/>
  <c r="N72" i="3"/>
  <c r="P72" i="3"/>
  <c r="R72" i="3"/>
  <c r="M72" i="3"/>
  <c r="L72" i="3"/>
  <c r="S72" i="3"/>
  <c r="O72" i="3"/>
  <c r="I72" i="3"/>
  <c r="K72" i="3"/>
  <c r="Q72" i="3"/>
  <c r="J72" i="3"/>
  <c r="G72" i="3"/>
  <c r="H72" i="3"/>
  <c r="F72" i="3"/>
  <c r="C72" i="3"/>
  <c r="T47" i="3"/>
  <c r="V47" i="3"/>
  <c r="U47" i="3"/>
  <c r="S47" i="3"/>
  <c r="N47" i="3"/>
  <c r="P47" i="3"/>
  <c r="R47" i="3"/>
  <c r="M47" i="3"/>
  <c r="L47" i="3"/>
  <c r="Q47" i="3"/>
  <c r="I47" i="3"/>
  <c r="K47" i="3"/>
  <c r="O47" i="3"/>
  <c r="G47" i="3"/>
  <c r="F47" i="3"/>
  <c r="J47" i="3"/>
  <c r="C47" i="3"/>
  <c r="T26" i="3"/>
  <c r="V26" i="3"/>
  <c r="U26" i="3"/>
  <c r="N26" i="3"/>
  <c r="S26" i="3"/>
  <c r="P26" i="3"/>
  <c r="R26" i="3"/>
  <c r="M26" i="3"/>
  <c r="Q26" i="3"/>
  <c r="L26" i="3"/>
  <c r="O26" i="3"/>
  <c r="I26" i="3"/>
  <c r="K26" i="3"/>
  <c r="J26" i="3"/>
  <c r="G26" i="3"/>
  <c r="F26" i="3"/>
  <c r="C26" i="3"/>
  <c r="T21" i="3"/>
  <c r="V21" i="3"/>
  <c r="U21" i="3"/>
  <c r="N21" i="3"/>
  <c r="P21" i="3"/>
  <c r="S21" i="3"/>
  <c r="R21" i="3"/>
  <c r="M21" i="3"/>
  <c r="L21" i="3"/>
  <c r="I21" i="3"/>
  <c r="K21" i="3"/>
  <c r="Q21" i="3"/>
  <c r="O21" i="3"/>
  <c r="G21" i="3"/>
  <c r="H21" i="3"/>
  <c r="F21" i="3"/>
  <c r="J21" i="3"/>
  <c r="C21" i="3"/>
  <c r="C57" i="3"/>
  <c r="C108" i="3"/>
  <c r="C76" i="3"/>
  <c r="C43" i="3"/>
  <c r="C29" i="3"/>
  <c r="C15" i="3"/>
  <c r="D125" i="3"/>
  <c r="D93" i="3"/>
  <c r="D12" i="3"/>
  <c r="D42" i="3"/>
  <c r="D47" i="3"/>
  <c r="D15" i="3"/>
  <c r="E103" i="3"/>
  <c r="E93" i="3"/>
  <c r="E80" i="3"/>
  <c r="E88" i="3"/>
  <c r="E72" i="3"/>
  <c r="E68" i="3"/>
  <c r="F117" i="3"/>
  <c r="F23" i="3"/>
  <c r="F34" i="3"/>
  <c r="F51" i="3"/>
  <c r="G102" i="3"/>
  <c r="G56" i="3"/>
  <c r="G73" i="3"/>
  <c r="G32" i="3"/>
  <c r="G51" i="3"/>
  <c r="H54" i="3"/>
  <c r="J101" i="3"/>
  <c r="J51" i="3"/>
  <c r="K62" i="3"/>
  <c r="N14" i="3"/>
  <c r="U61" i="3"/>
  <c r="V61" i="3"/>
  <c r="S61" i="3"/>
  <c r="O61" i="3"/>
  <c r="N61" i="3"/>
  <c r="T61" i="3"/>
  <c r="R61" i="3"/>
  <c r="H61" i="3"/>
  <c r="Q61" i="3"/>
  <c r="M61" i="3"/>
  <c r="P61" i="3"/>
  <c r="L61" i="3"/>
  <c r="G61" i="3"/>
  <c r="K61" i="3"/>
  <c r="I61" i="3"/>
  <c r="J61" i="3"/>
  <c r="D61" i="3"/>
  <c r="U17" i="3"/>
  <c r="V17" i="3"/>
  <c r="T17" i="3"/>
  <c r="O17" i="3"/>
  <c r="N17" i="3"/>
  <c r="H17" i="3"/>
  <c r="P17" i="3"/>
  <c r="R17" i="3"/>
  <c r="Q17" i="3"/>
  <c r="S17" i="3"/>
  <c r="K17" i="3"/>
  <c r="C17" i="3"/>
  <c r="L17" i="3"/>
  <c r="G17" i="3"/>
  <c r="I17" i="3"/>
  <c r="M17" i="3"/>
  <c r="D17" i="3"/>
  <c r="V120" i="3"/>
  <c r="U120" i="3"/>
  <c r="N120" i="3"/>
  <c r="S120" i="3"/>
  <c r="T120" i="3"/>
  <c r="R120" i="3"/>
  <c r="Q120" i="3"/>
  <c r="P120" i="3"/>
  <c r="L120" i="3"/>
  <c r="O120" i="3"/>
  <c r="M120" i="3"/>
  <c r="G120" i="3"/>
  <c r="F120" i="3"/>
  <c r="I120" i="3"/>
  <c r="K120" i="3"/>
  <c r="V109" i="3"/>
  <c r="U109" i="3"/>
  <c r="N109" i="3"/>
  <c r="T109" i="3"/>
  <c r="S109" i="3"/>
  <c r="R109" i="3"/>
  <c r="Q109" i="3"/>
  <c r="P109" i="3"/>
  <c r="L109" i="3"/>
  <c r="O109" i="3"/>
  <c r="M109" i="3"/>
  <c r="J109" i="3"/>
  <c r="G109" i="3"/>
  <c r="F109" i="3"/>
  <c r="K109" i="3"/>
  <c r="V9" i="3"/>
  <c r="U9" i="3"/>
  <c r="N9" i="3"/>
  <c r="R9" i="3"/>
  <c r="M9" i="3"/>
  <c r="T9" i="3"/>
  <c r="S9" i="3"/>
  <c r="Q9" i="3"/>
  <c r="L9" i="3"/>
  <c r="P9" i="3"/>
  <c r="O9" i="3"/>
  <c r="G9" i="3"/>
  <c r="K9" i="3"/>
  <c r="I9" i="3"/>
  <c r="F9" i="3"/>
  <c r="J9" i="3"/>
  <c r="C80" i="3"/>
  <c r="C48" i="3"/>
  <c r="C61" i="3"/>
  <c r="C79" i="3"/>
  <c r="C27" i="3"/>
  <c r="C31" i="3"/>
  <c r="D115" i="3"/>
  <c r="D23" i="3"/>
  <c r="D31" i="3"/>
  <c r="E111" i="3"/>
  <c r="E43" i="3"/>
  <c r="E18" i="3"/>
  <c r="E17" i="3"/>
  <c r="F94" i="3"/>
  <c r="F108" i="3"/>
  <c r="F91" i="3"/>
  <c r="G121" i="3"/>
  <c r="G110" i="3"/>
  <c r="G87" i="3"/>
  <c r="H101" i="3"/>
  <c r="H13" i="3"/>
  <c r="H27" i="3"/>
  <c r="I94" i="3"/>
  <c r="J60" i="3"/>
  <c r="J17" i="3"/>
  <c r="U123" i="3"/>
  <c r="V123" i="3"/>
  <c r="O123" i="3"/>
  <c r="N123" i="3"/>
  <c r="T123" i="3"/>
  <c r="S123" i="3"/>
  <c r="R123" i="3"/>
  <c r="M123" i="3"/>
  <c r="P123" i="3"/>
  <c r="Q123" i="3"/>
  <c r="K123" i="3"/>
  <c r="H123" i="3"/>
  <c r="J123" i="3"/>
  <c r="G123" i="3"/>
  <c r="D123" i="3"/>
  <c r="L123" i="3"/>
  <c r="I123" i="3"/>
  <c r="U82" i="3"/>
  <c r="V82" i="3"/>
  <c r="O82" i="3"/>
  <c r="S82" i="3"/>
  <c r="T82" i="3"/>
  <c r="N82" i="3"/>
  <c r="R82" i="3"/>
  <c r="P82" i="3"/>
  <c r="H82" i="3"/>
  <c r="M82" i="3"/>
  <c r="K82" i="3"/>
  <c r="C82" i="3"/>
  <c r="Q82" i="3"/>
  <c r="G82" i="3"/>
  <c r="D82" i="3"/>
  <c r="C99" i="3"/>
  <c r="C16" i="3"/>
  <c r="F114" i="3"/>
  <c r="V115" i="3"/>
  <c r="U115" i="3"/>
  <c r="N115" i="3"/>
  <c r="R115" i="3"/>
  <c r="T115" i="3"/>
  <c r="Q115" i="3"/>
  <c r="L115" i="3"/>
  <c r="S115" i="3"/>
  <c r="P115" i="3"/>
  <c r="O115" i="3"/>
  <c r="M115" i="3"/>
  <c r="G115" i="3"/>
  <c r="K115" i="3"/>
  <c r="F115" i="3"/>
  <c r="J115" i="3"/>
  <c r="V53" i="3"/>
  <c r="U53" i="3"/>
  <c r="N53" i="3"/>
  <c r="S53" i="3"/>
  <c r="R53" i="3"/>
  <c r="T53" i="3"/>
  <c r="Q53" i="3"/>
  <c r="L53" i="3"/>
  <c r="P53" i="3"/>
  <c r="O53" i="3"/>
  <c r="M53" i="3"/>
  <c r="G53" i="3"/>
  <c r="K53" i="3"/>
  <c r="F53" i="3"/>
  <c r="J53" i="3"/>
  <c r="I53" i="3"/>
  <c r="H53" i="3"/>
  <c r="V52" i="3"/>
  <c r="U52" i="3"/>
  <c r="N52" i="3"/>
  <c r="T52" i="3"/>
  <c r="R52" i="3"/>
  <c r="S52" i="3"/>
  <c r="Q52" i="3"/>
  <c r="P52" i="3"/>
  <c r="L52" i="3"/>
  <c r="O52" i="3"/>
  <c r="J52" i="3"/>
  <c r="G52" i="3"/>
  <c r="M52" i="3"/>
  <c r="F52" i="3"/>
  <c r="K52" i="3"/>
  <c r="T20" i="3"/>
  <c r="V20" i="3"/>
  <c r="U20" i="3"/>
  <c r="N20" i="3"/>
  <c r="R20" i="3"/>
  <c r="M20" i="3"/>
  <c r="Q20" i="3"/>
  <c r="P20" i="3"/>
  <c r="L20" i="3"/>
  <c r="S20" i="3"/>
  <c r="O20" i="3"/>
  <c r="J20" i="3"/>
  <c r="G20" i="3"/>
  <c r="H20" i="3"/>
  <c r="F20" i="3"/>
  <c r="I20" i="3"/>
  <c r="K20" i="3"/>
  <c r="T3" i="3"/>
  <c r="V3" i="3"/>
  <c r="U3" i="3"/>
  <c r="S3" i="3"/>
  <c r="N3" i="3"/>
  <c r="R3" i="3"/>
  <c r="M3" i="3"/>
  <c r="Q3" i="3"/>
  <c r="L3" i="3"/>
  <c r="P3" i="3"/>
  <c r="O3" i="3"/>
  <c r="G3" i="3"/>
  <c r="I3" i="3"/>
  <c r="K3" i="3"/>
  <c r="F3" i="3"/>
  <c r="J3" i="3"/>
  <c r="C3" i="3"/>
  <c r="H3" i="3"/>
  <c r="T45" i="3"/>
  <c r="V45" i="3"/>
  <c r="U45" i="3"/>
  <c r="N45" i="3"/>
  <c r="S45" i="3"/>
  <c r="R45" i="3"/>
  <c r="M45" i="3"/>
  <c r="Q45" i="3"/>
  <c r="P45" i="3"/>
  <c r="L45" i="3"/>
  <c r="O45" i="3"/>
  <c r="J45" i="3"/>
  <c r="G45" i="3"/>
  <c r="H45" i="3"/>
  <c r="F45" i="3"/>
  <c r="I45" i="3"/>
  <c r="C45" i="3"/>
  <c r="K45" i="3"/>
  <c r="T75" i="3"/>
  <c r="V75" i="3"/>
  <c r="U75" i="3"/>
  <c r="N75" i="3"/>
  <c r="S75" i="3"/>
  <c r="R75" i="3"/>
  <c r="M75" i="3"/>
  <c r="Q75" i="3"/>
  <c r="L75" i="3"/>
  <c r="P75" i="3"/>
  <c r="O75" i="3"/>
  <c r="G75" i="3"/>
  <c r="K75" i="3"/>
  <c r="H75" i="3"/>
  <c r="F75" i="3"/>
  <c r="J75" i="3"/>
  <c r="C75" i="3"/>
  <c r="C123" i="3"/>
  <c r="C117" i="3"/>
  <c r="C60" i="3"/>
  <c r="T119" i="3"/>
  <c r="V119" i="3"/>
  <c r="S119" i="3"/>
  <c r="U119" i="3"/>
  <c r="P119" i="3"/>
  <c r="R119" i="3"/>
  <c r="O119" i="3"/>
  <c r="Q119" i="3"/>
  <c r="N119" i="3"/>
  <c r="K119" i="3"/>
  <c r="M119" i="3"/>
  <c r="J119" i="3"/>
  <c r="I119" i="3"/>
  <c r="H119" i="3"/>
  <c r="L119" i="3"/>
  <c r="E119" i="3"/>
  <c r="T113" i="3"/>
  <c r="V113" i="3"/>
  <c r="S113" i="3"/>
  <c r="U113" i="3"/>
  <c r="P113" i="3"/>
  <c r="R113" i="3"/>
  <c r="O113" i="3"/>
  <c r="Q113" i="3"/>
  <c r="K113" i="3"/>
  <c r="M113" i="3"/>
  <c r="N113" i="3"/>
  <c r="L113" i="3"/>
  <c r="J113" i="3"/>
  <c r="H113" i="3"/>
  <c r="I113" i="3"/>
  <c r="E113" i="3"/>
  <c r="T63" i="3"/>
  <c r="V63" i="3"/>
  <c r="S63" i="3"/>
  <c r="U63" i="3"/>
  <c r="P63" i="3"/>
  <c r="R63" i="3"/>
  <c r="O63" i="3"/>
  <c r="Q63" i="3"/>
  <c r="N63" i="3"/>
  <c r="K63" i="3"/>
  <c r="M63" i="3"/>
  <c r="I63" i="3"/>
  <c r="H63" i="3"/>
  <c r="L63" i="3"/>
  <c r="E63" i="3"/>
  <c r="T70" i="3"/>
  <c r="V70" i="3"/>
  <c r="S70" i="3"/>
  <c r="U70" i="3"/>
  <c r="P70" i="3"/>
  <c r="R70" i="3"/>
  <c r="O70" i="3"/>
  <c r="Q70" i="3"/>
  <c r="K70" i="3"/>
  <c r="M70" i="3"/>
  <c r="H70" i="3"/>
  <c r="L70" i="3"/>
  <c r="J70" i="3"/>
  <c r="I70" i="3"/>
  <c r="E70" i="3"/>
  <c r="T28" i="3"/>
  <c r="V28" i="3"/>
  <c r="S28" i="3"/>
  <c r="U28" i="3"/>
  <c r="P28" i="3"/>
  <c r="R28" i="3"/>
  <c r="O28" i="3"/>
  <c r="Q28" i="3"/>
  <c r="I28" i="3"/>
  <c r="K28" i="3"/>
  <c r="M28" i="3"/>
  <c r="H28" i="3"/>
  <c r="L28" i="3"/>
  <c r="E28" i="3"/>
  <c r="T40" i="3"/>
  <c r="V40" i="3"/>
  <c r="S40" i="3"/>
  <c r="U40" i="3"/>
  <c r="P40" i="3"/>
  <c r="R40" i="3"/>
  <c r="O40" i="3"/>
  <c r="Q40" i="3"/>
  <c r="I40" i="3"/>
  <c r="N40" i="3"/>
  <c r="K40" i="3"/>
  <c r="H40" i="3"/>
  <c r="L40" i="3"/>
  <c r="J40" i="3"/>
  <c r="E40" i="3"/>
  <c r="T7" i="3"/>
  <c r="V7" i="3"/>
  <c r="S7" i="3"/>
  <c r="U7" i="3"/>
  <c r="P7" i="3"/>
  <c r="R7" i="3"/>
  <c r="O7" i="3"/>
  <c r="Q7" i="3"/>
  <c r="M7" i="3"/>
  <c r="I7" i="3"/>
  <c r="K7" i="3"/>
  <c r="H7" i="3"/>
  <c r="N7" i="3"/>
  <c r="L7" i="3"/>
  <c r="E7" i="3"/>
  <c r="T66" i="3"/>
  <c r="V66" i="3"/>
  <c r="S66" i="3"/>
  <c r="U66" i="3"/>
  <c r="P66" i="3"/>
  <c r="R66" i="3"/>
  <c r="O66" i="3"/>
  <c r="Q66" i="3"/>
  <c r="N66" i="3"/>
  <c r="I66" i="3"/>
  <c r="M66" i="3"/>
  <c r="K66" i="3"/>
  <c r="H66" i="3"/>
  <c r="L66" i="3"/>
  <c r="J66" i="3"/>
  <c r="E66" i="3"/>
  <c r="T25" i="3"/>
  <c r="V25" i="3"/>
  <c r="S25" i="3"/>
  <c r="U25" i="3"/>
  <c r="P25" i="3"/>
  <c r="R25" i="3"/>
  <c r="O25" i="3"/>
  <c r="Q25" i="3"/>
  <c r="I25" i="3"/>
  <c r="K25" i="3"/>
  <c r="N25" i="3"/>
  <c r="M25" i="3"/>
  <c r="H25" i="3"/>
  <c r="E25" i="3"/>
  <c r="T84" i="3"/>
  <c r="V84" i="3"/>
  <c r="S84" i="3"/>
  <c r="U84" i="3"/>
  <c r="P84" i="3"/>
  <c r="R84" i="3"/>
  <c r="O84" i="3"/>
  <c r="Q84" i="3"/>
  <c r="N84" i="3"/>
  <c r="M84" i="3"/>
  <c r="I84" i="3"/>
  <c r="K84" i="3"/>
  <c r="H84" i="3"/>
  <c r="J84" i="3"/>
  <c r="L84" i="3"/>
  <c r="E84" i="3"/>
  <c r="C122" i="3"/>
  <c r="C100" i="3"/>
  <c r="C97" i="3"/>
  <c r="C111" i="3"/>
  <c r="C49" i="3"/>
  <c r="C86" i="3"/>
  <c r="C62" i="3"/>
  <c r="C66" i="3"/>
  <c r="C6" i="3"/>
  <c r="D122" i="3"/>
  <c r="D113" i="3"/>
  <c r="D111" i="3"/>
  <c r="D28" i="3"/>
  <c r="D79" i="3"/>
  <c r="D66" i="3"/>
  <c r="D37" i="3"/>
  <c r="E122" i="3"/>
  <c r="E13" i="3"/>
  <c r="E61" i="3"/>
  <c r="E26" i="3"/>
  <c r="F113" i="3"/>
  <c r="F80" i="3"/>
  <c r="F6" i="3"/>
  <c r="G119" i="3"/>
  <c r="G63" i="3"/>
  <c r="G28" i="3"/>
  <c r="G37" i="3"/>
  <c r="H100" i="3"/>
  <c r="H8" i="3"/>
  <c r="H47" i="3"/>
  <c r="I115" i="3"/>
  <c r="I62" i="3"/>
  <c r="J63" i="3"/>
  <c r="K122" i="3"/>
  <c r="K68" i="3"/>
  <c r="M121" i="3"/>
  <c r="O33" i="3"/>
  <c r="V96" i="3"/>
  <c r="T96" i="3"/>
  <c r="P96" i="3"/>
  <c r="U96" i="3"/>
  <c r="O96" i="3"/>
  <c r="N96" i="3"/>
  <c r="Q96" i="3"/>
  <c r="I96" i="3"/>
  <c r="R96" i="3"/>
  <c r="D96" i="3"/>
  <c r="H96" i="3"/>
  <c r="L96" i="3"/>
  <c r="S96" i="3"/>
  <c r="K96" i="3"/>
  <c r="E96" i="3"/>
  <c r="V11" i="3"/>
  <c r="T11" i="3"/>
  <c r="P11" i="3"/>
  <c r="S11" i="3"/>
  <c r="O11" i="3"/>
  <c r="U11" i="3"/>
  <c r="I11" i="3"/>
  <c r="Q11" i="3"/>
  <c r="M11" i="3"/>
  <c r="D11" i="3"/>
  <c r="L11" i="3"/>
  <c r="K11" i="3"/>
  <c r="E11" i="3"/>
  <c r="N11" i="3"/>
  <c r="V2" i="3"/>
  <c r="P2" i="3"/>
  <c r="O2" i="3"/>
  <c r="T2" i="3"/>
  <c r="S2" i="3"/>
  <c r="N2" i="3"/>
  <c r="R2" i="3"/>
  <c r="I2" i="3"/>
  <c r="M2" i="3"/>
  <c r="Q2" i="3"/>
  <c r="U2" i="3"/>
  <c r="D2" i="3"/>
  <c r="L2" i="3"/>
  <c r="J2" i="3"/>
  <c r="H2" i="3"/>
  <c r="E2" i="3"/>
  <c r="F99" i="3"/>
  <c r="F24" i="3"/>
  <c r="G96" i="3"/>
  <c r="I24" i="3"/>
  <c r="J96" i="3"/>
  <c r="V126" i="3"/>
  <c r="U126" i="3"/>
  <c r="R126" i="3"/>
  <c r="Q126" i="3"/>
  <c r="T126" i="3"/>
  <c r="N126" i="3"/>
  <c r="I126" i="3"/>
  <c r="K126" i="3"/>
  <c r="P126" i="3"/>
  <c r="M126" i="3"/>
  <c r="S126" i="3"/>
  <c r="O126" i="3"/>
  <c r="J126" i="3"/>
  <c r="G126" i="3"/>
  <c r="V118" i="3"/>
  <c r="U118" i="3"/>
  <c r="T118" i="3"/>
  <c r="R118" i="3"/>
  <c r="Q118" i="3"/>
  <c r="N118" i="3"/>
  <c r="O118" i="3"/>
  <c r="I118" i="3"/>
  <c r="K118" i="3"/>
  <c r="S118" i="3"/>
  <c r="M118" i="3"/>
  <c r="J118" i="3"/>
  <c r="L118" i="3"/>
  <c r="P118" i="3"/>
  <c r="G118" i="3"/>
  <c r="V98" i="3"/>
  <c r="U98" i="3"/>
  <c r="S98" i="3"/>
  <c r="R98" i="3"/>
  <c r="T98" i="3"/>
  <c r="Q98" i="3"/>
  <c r="N98" i="3"/>
  <c r="I98" i="3"/>
  <c r="K98" i="3"/>
  <c r="P98" i="3"/>
  <c r="M98" i="3"/>
  <c r="O98" i="3"/>
  <c r="J98" i="3"/>
  <c r="G98" i="3"/>
  <c r="V30" i="3"/>
  <c r="U30" i="3"/>
  <c r="S30" i="3"/>
  <c r="R30" i="3"/>
  <c r="Q30" i="3"/>
  <c r="N30" i="3"/>
  <c r="O30" i="3"/>
  <c r="I30" i="3"/>
  <c r="K30" i="3"/>
  <c r="T30" i="3"/>
  <c r="M30" i="3"/>
  <c r="J30" i="3"/>
  <c r="P30" i="3"/>
  <c r="L30" i="3"/>
  <c r="G30" i="3"/>
  <c r="V92" i="3"/>
  <c r="U92" i="3"/>
  <c r="R92" i="3"/>
  <c r="T92" i="3"/>
  <c r="Q92" i="3"/>
  <c r="N92" i="3"/>
  <c r="I92" i="3"/>
  <c r="K92" i="3"/>
  <c r="P92" i="3"/>
  <c r="M92" i="3"/>
  <c r="O92" i="3"/>
  <c r="S92" i="3"/>
  <c r="J92" i="3"/>
  <c r="H92" i="3"/>
  <c r="G92" i="3"/>
  <c r="V88" i="3"/>
  <c r="U88" i="3"/>
  <c r="R88" i="3"/>
  <c r="S88" i="3"/>
  <c r="Q88" i="3"/>
  <c r="N88" i="3"/>
  <c r="O88" i="3"/>
  <c r="I88" i="3"/>
  <c r="T88" i="3"/>
  <c r="K88" i="3"/>
  <c r="J88" i="3"/>
  <c r="M88" i="3"/>
  <c r="P88" i="3"/>
  <c r="L88" i="3"/>
  <c r="H88" i="3"/>
  <c r="G88" i="3"/>
  <c r="V22" i="3"/>
  <c r="U22" i="3"/>
  <c r="R22" i="3"/>
  <c r="T22" i="3"/>
  <c r="S22" i="3"/>
  <c r="Q22" i="3"/>
  <c r="N22" i="3"/>
  <c r="I22" i="3"/>
  <c r="K22" i="3"/>
  <c r="P22" i="3"/>
  <c r="O22" i="3"/>
  <c r="M22" i="3"/>
  <c r="J22" i="3"/>
  <c r="L22" i="3"/>
  <c r="H22" i="3"/>
  <c r="G22" i="3"/>
  <c r="V91" i="3"/>
  <c r="U91" i="3"/>
  <c r="T91" i="3"/>
  <c r="R91" i="3"/>
  <c r="Q91" i="3"/>
  <c r="S91" i="3"/>
  <c r="N91" i="3"/>
  <c r="O91" i="3"/>
  <c r="I91" i="3"/>
  <c r="K91" i="3"/>
  <c r="J91" i="3"/>
  <c r="P91" i="3"/>
  <c r="H91" i="3"/>
  <c r="M91" i="3"/>
  <c r="L91" i="3"/>
  <c r="G91" i="3"/>
  <c r="V44" i="3"/>
  <c r="U44" i="3"/>
  <c r="R44" i="3"/>
  <c r="Q44" i="3"/>
  <c r="T44" i="3"/>
  <c r="N44" i="3"/>
  <c r="S44" i="3"/>
  <c r="I44" i="3"/>
  <c r="M44" i="3"/>
  <c r="K44" i="3"/>
  <c r="P44" i="3"/>
  <c r="O44" i="3"/>
  <c r="J44" i="3"/>
  <c r="L44" i="3"/>
  <c r="C44" i="3"/>
  <c r="H44" i="3"/>
  <c r="G44" i="3"/>
  <c r="V4" i="3"/>
  <c r="U4" i="3"/>
  <c r="S4" i="3"/>
  <c r="R4" i="3"/>
  <c r="T4" i="3"/>
  <c r="Q4" i="3"/>
  <c r="N4" i="3"/>
  <c r="P4" i="3"/>
  <c r="O4" i="3"/>
  <c r="I4" i="3"/>
  <c r="K4" i="3"/>
  <c r="J4" i="3"/>
  <c r="C4" i="3"/>
  <c r="L4" i="3"/>
  <c r="G4" i="3"/>
  <c r="V83" i="3"/>
  <c r="U83" i="3"/>
  <c r="T83" i="3"/>
  <c r="S83" i="3"/>
  <c r="Q83" i="3"/>
  <c r="N83" i="3"/>
  <c r="I83" i="3"/>
  <c r="K83" i="3"/>
  <c r="P83" i="3"/>
  <c r="O83" i="3"/>
  <c r="R83" i="3"/>
  <c r="J83" i="3"/>
  <c r="H83" i="3"/>
  <c r="L83" i="3"/>
  <c r="C83" i="3"/>
  <c r="G83" i="3"/>
  <c r="C121" i="3"/>
  <c r="C94" i="3"/>
  <c r="C110" i="3"/>
  <c r="C13" i="3"/>
  <c r="C87" i="3"/>
  <c r="C85" i="3"/>
  <c r="C20" i="3"/>
  <c r="C41" i="3"/>
  <c r="C69" i="3"/>
  <c r="D105" i="3"/>
  <c r="D77" i="3"/>
  <c r="D72" i="3"/>
  <c r="D21" i="3"/>
  <c r="E105" i="3"/>
  <c r="E57" i="3"/>
  <c r="E53" i="3"/>
  <c r="E85" i="3"/>
  <c r="E24" i="3"/>
  <c r="E4" i="3"/>
  <c r="F98" i="3"/>
  <c r="F70" i="3"/>
  <c r="F85" i="3"/>
  <c r="F27" i="3"/>
  <c r="F55" i="3"/>
  <c r="G23" i="3"/>
  <c r="G33" i="3"/>
  <c r="G84" i="3"/>
  <c r="H115" i="3"/>
  <c r="H73" i="3"/>
  <c r="H26" i="3"/>
  <c r="I109" i="3"/>
  <c r="I27" i="3"/>
  <c r="J48" i="3"/>
  <c r="L126" i="3"/>
  <c r="M96" i="3"/>
  <c r="D90" i="3"/>
  <c r="D75" i="3"/>
  <c r="E120" i="3"/>
  <c r="E60" i="3"/>
  <c r="E92" i="3"/>
  <c r="E74" i="3"/>
  <c r="E33" i="3"/>
  <c r="F123" i="3"/>
  <c r="F40" i="3"/>
  <c r="F66" i="3"/>
  <c r="F84" i="3"/>
  <c r="G100" i="3"/>
  <c r="G111" i="3"/>
  <c r="G86" i="3"/>
  <c r="G27" i="3"/>
  <c r="G14" i="3"/>
  <c r="H98" i="3"/>
  <c r="H52" i="3"/>
  <c r="H4" i="3"/>
  <c r="J28" i="3"/>
  <c r="K97" i="3"/>
  <c r="M111" i="3"/>
  <c r="P71" i="3"/>
  <c r="V114" i="3"/>
  <c r="S114" i="3"/>
  <c r="P114" i="3"/>
  <c r="T114" i="3"/>
  <c r="O114" i="3"/>
  <c r="U114" i="3"/>
  <c r="Q114" i="3"/>
  <c r="N114" i="3"/>
  <c r="I114" i="3"/>
  <c r="R114" i="3"/>
  <c r="J114" i="3"/>
  <c r="D114" i="3"/>
  <c r="H114" i="3"/>
  <c r="L114" i="3"/>
  <c r="K114" i="3"/>
  <c r="E114" i="3"/>
  <c r="M114" i="3"/>
  <c r="V8" i="3"/>
  <c r="P8" i="3"/>
  <c r="S8" i="3"/>
  <c r="O8" i="3"/>
  <c r="T8" i="3"/>
  <c r="I8" i="3"/>
  <c r="R8" i="3"/>
  <c r="N8" i="3"/>
  <c r="U8" i="3"/>
  <c r="Q8" i="3"/>
  <c r="L8" i="3"/>
  <c r="D8" i="3"/>
  <c r="J8" i="3"/>
  <c r="M8" i="3"/>
  <c r="E8" i="3"/>
  <c r="V34" i="3"/>
  <c r="P34" i="3"/>
  <c r="U34" i="3"/>
  <c r="T34" i="3"/>
  <c r="O34" i="3"/>
  <c r="S34" i="3"/>
  <c r="I34" i="3"/>
  <c r="R34" i="3"/>
  <c r="Q34" i="3"/>
  <c r="N34" i="3"/>
  <c r="D34" i="3"/>
  <c r="M34" i="3"/>
  <c r="L34" i="3"/>
  <c r="K34" i="3"/>
  <c r="E34" i="3"/>
  <c r="V51" i="3"/>
  <c r="P51" i="3"/>
  <c r="S51" i="3"/>
  <c r="O51" i="3"/>
  <c r="T51" i="3"/>
  <c r="U51" i="3"/>
  <c r="Q51" i="3"/>
  <c r="I51" i="3"/>
  <c r="M51" i="3"/>
  <c r="N51" i="3"/>
  <c r="H51" i="3"/>
  <c r="D51" i="3"/>
  <c r="K51" i="3"/>
  <c r="E51" i="3"/>
  <c r="R51" i="3"/>
  <c r="F71" i="3"/>
  <c r="G11" i="3"/>
  <c r="U125" i="3"/>
  <c r="T125" i="3"/>
  <c r="R125" i="3"/>
  <c r="V125" i="3"/>
  <c r="Q125" i="3"/>
  <c r="S125" i="3"/>
  <c r="K125" i="3"/>
  <c r="P125" i="3"/>
  <c r="M125" i="3"/>
  <c r="O125" i="3"/>
  <c r="N125" i="3"/>
  <c r="I125" i="3"/>
  <c r="F125" i="3"/>
  <c r="H125" i="3"/>
  <c r="J125" i="3"/>
  <c r="G125" i="3"/>
  <c r="U112" i="3"/>
  <c r="T112" i="3"/>
  <c r="R112" i="3"/>
  <c r="O112" i="3"/>
  <c r="Q112" i="3"/>
  <c r="V112" i="3"/>
  <c r="S112" i="3"/>
  <c r="K112" i="3"/>
  <c r="P112" i="3"/>
  <c r="M112" i="3"/>
  <c r="F112" i="3"/>
  <c r="N112" i="3"/>
  <c r="H112" i="3"/>
  <c r="J112" i="3"/>
  <c r="I112" i="3"/>
  <c r="G112" i="3"/>
  <c r="U104" i="3"/>
  <c r="T104" i="3"/>
  <c r="S104" i="3"/>
  <c r="R104" i="3"/>
  <c r="O104" i="3"/>
  <c r="Q104" i="3"/>
  <c r="V104" i="3"/>
  <c r="K104" i="3"/>
  <c r="M104" i="3"/>
  <c r="J104" i="3"/>
  <c r="I104" i="3"/>
  <c r="F104" i="3"/>
  <c r="N104" i="3"/>
  <c r="H104" i="3"/>
  <c r="P104" i="3"/>
  <c r="L104" i="3"/>
  <c r="E104" i="3"/>
  <c r="G104" i="3"/>
  <c r="U39" i="3"/>
  <c r="T39" i="3"/>
  <c r="R39" i="3"/>
  <c r="M39" i="3"/>
  <c r="O39" i="3"/>
  <c r="Q39" i="3"/>
  <c r="V39" i="3"/>
  <c r="S39" i="3"/>
  <c r="K39" i="3"/>
  <c r="H39" i="3"/>
  <c r="N39" i="3"/>
  <c r="J39" i="3"/>
  <c r="P39" i="3"/>
  <c r="F39" i="3"/>
  <c r="L39" i="3"/>
  <c r="E39" i="3"/>
  <c r="I39" i="3"/>
  <c r="G39" i="3"/>
  <c r="U15" i="3"/>
  <c r="T15" i="3"/>
  <c r="R15" i="3"/>
  <c r="V15" i="3"/>
  <c r="M15" i="3"/>
  <c r="O15" i="3"/>
  <c r="Q15" i="3"/>
  <c r="K15" i="3"/>
  <c r="N15" i="3"/>
  <c r="H15" i="3"/>
  <c r="J15" i="3"/>
  <c r="F15" i="3"/>
  <c r="S15" i="3"/>
  <c r="I15" i="3"/>
  <c r="E15" i="3"/>
  <c r="L15" i="3"/>
  <c r="G15" i="3"/>
  <c r="V124" i="3"/>
  <c r="T124" i="3"/>
  <c r="S124" i="3"/>
  <c r="P124" i="3"/>
  <c r="K124" i="3"/>
  <c r="M124" i="3"/>
  <c r="Q124" i="3"/>
  <c r="R124" i="3"/>
  <c r="N124" i="3"/>
  <c r="L124" i="3"/>
  <c r="U124" i="3"/>
  <c r="J124" i="3"/>
  <c r="E124" i="3"/>
  <c r="O124" i="3"/>
  <c r="T101" i="3"/>
  <c r="U101" i="3"/>
  <c r="S101" i="3"/>
  <c r="P101" i="3"/>
  <c r="O101" i="3"/>
  <c r="N101" i="3"/>
  <c r="K101" i="3"/>
  <c r="R101" i="3"/>
  <c r="M101" i="3"/>
  <c r="V101" i="3"/>
  <c r="L101" i="3"/>
  <c r="I101" i="3"/>
  <c r="E101" i="3"/>
  <c r="Q101" i="3"/>
  <c r="U58" i="3"/>
  <c r="T58" i="3"/>
  <c r="V58" i="3"/>
  <c r="P58" i="3"/>
  <c r="S58" i="3"/>
  <c r="K58" i="3"/>
  <c r="M58" i="3"/>
  <c r="N58" i="3"/>
  <c r="Q58" i="3"/>
  <c r="L58" i="3"/>
  <c r="R58" i="3"/>
  <c r="J58" i="3"/>
  <c r="E58" i="3"/>
  <c r="O58" i="3"/>
  <c r="I58" i="3"/>
  <c r="U23" i="3"/>
  <c r="V23" i="3"/>
  <c r="P23" i="3"/>
  <c r="O23" i="3"/>
  <c r="Q23" i="3"/>
  <c r="K23" i="3"/>
  <c r="M23" i="3"/>
  <c r="T23" i="3"/>
  <c r="R23" i="3"/>
  <c r="L23" i="3"/>
  <c r="N23" i="3"/>
  <c r="E23" i="3"/>
  <c r="S23" i="3"/>
  <c r="J23" i="3"/>
  <c r="U5" i="3"/>
  <c r="S5" i="3"/>
  <c r="V5" i="3"/>
  <c r="T5" i="3"/>
  <c r="P5" i="3"/>
  <c r="K5" i="3"/>
  <c r="R5" i="3"/>
  <c r="N5" i="3"/>
  <c r="M5" i="3"/>
  <c r="Q5" i="3"/>
  <c r="L5" i="3"/>
  <c r="O5" i="3"/>
  <c r="J5" i="3"/>
  <c r="I5" i="3"/>
  <c r="E5" i="3"/>
  <c r="U89" i="3"/>
  <c r="S89" i="3"/>
  <c r="Q89" i="3"/>
  <c r="P89" i="3"/>
  <c r="O89" i="3"/>
  <c r="K89" i="3"/>
  <c r="T89" i="3"/>
  <c r="V89" i="3"/>
  <c r="M89" i="3"/>
  <c r="N89" i="3"/>
  <c r="L89" i="3"/>
  <c r="F89" i="3"/>
  <c r="E89" i="3"/>
  <c r="H89" i="3"/>
  <c r="I89" i="3"/>
  <c r="J89" i="3"/>
  <c r="U81" i="3"/>
  <c r="T81" i="3"/>
  <c r="S81" i="3"/>
  <c r="Q81" i="3"/>
  <c r="V81" i="3"/>
  <c r="P81" i="3"/>
  <c r="N81" i="3"/>
  <c r="K81" i="3"/>
  <c r="R81" i="3"/>
  <c r="M81" i="3"/>
  <c r="L81" i="3"/>
  <c r="O81" i="3"/>
  <c r="F81" i="3"/>
  <c r="I81" i="3"/>
  <c r="J81" i="3"/>
  <c r="E81" i="3"/>
  <c r="U67" i="3"/>
  <c r="T67" i="3"/>
  <c r="Q67" i="3"/>
  <c r="V67" i="3"/>
  <c r="S67" i="3"/>
  <c r="P67" i="3"/>
  <c r="O67" i="3"/>
  <c r="K67" i="3"/>
  <c r="R67" i="3"/>
  <c r="L67" i="3"/>
  <c r="F67" i="3"/>
  <c r="N67" i="3"/>
  <c r="M67" i="3"/>
  <c r="E67" i="3"/>
  <c r="I67" i="3"/>
  <c r="J67" i="3"/>
  <c r="U90" i="3"/>
  <c r="T90" i="3"/>
  <c r="V90" i="3"/>
  <c r="Q90" i="3"/>
  <c r="S90" i="3"/>
  <c r="P90" i="3"/>
  <c r="R90" i="3"/>
  <c r="M90" i="3"/>
  <c r="K90" i="3"/>
  <c r="O90" i="3"/>
  <c r="L90" i="3"/>
  <c r="F90" i="3"/>
  <c r="N90" i="3"/>
  <c r="J90" i="3"/>
  <c r="E90" i="3"/>
  <c r="H90" i="3"/>
  <c r="U31" i="3"/>
  <c r="T31" i="3"/>
  <c r="V31" i="3"/>
  <c r="M31" i="3"/>
  <c r="Q31" i="3"/>
  <c r="P31" i="3"/>
  <c r="O31" i="3"/>
  <c r="K31" i="3"/>
  <c r="N31" i="3"/>
  <c r="L31" i="3"/>
  <c r="F31" i="3"/>
  <c r="S31" i="3"/>
  <c r="I31" i="3"/>
  <c r="E31" i="3"/>
  <c r="R31" i="3"/>
  <c r="J31" i="3"/>
  <c r="U10" i="3"/>
  <c r="T10" i="3"/>
  <c r="S10" i="3"/>
  <c r="R10" i="3"/>
  <c r="M10" i="3"/>
  <c r="Q10" i="3"/>
  <c r="P10" i="3"/>
  <c r="V10" i="3"/>
  <c r="K10" i="3"/>
  <c r="O10" i="3"/>
  <c r="L10" i="3"/>
  <c r="N10" i="3"/>
  <c r="F10" i="3"/>
  <c r="J10" i="3"/>
  <c r="E10" i="3"/>
  <c r="I10" i="3"/>
  <c r="C120" i="3"/>
  <c r="C115" i="3"/>
  <c r="C109" i="3"/>
  <c r="C53" i="3"/>
  <c r="C52" i="3"/>
  <c r="C9" i="3"/>
  <c r="C34" i="3"/>
  <c r="C38" i="3"/>
  <c r="C84" i="3"/>
  <c r="D119" i="3"/>
  <c r="D97" i="3"/>
  <c r="D70" i="3"/>
  <c r="D86" i="3"/>
  <c r="D7" i="3"/>
  <c r="D68" i="3"/>
  <c r="D84" i="3"/>
  <c r="E118" i="3"/>
  <c r="E97" i="3"/>
  <c r="E9" i="3"/>
  <c r="E27" i="3"/>
  <c r="E71" i="3"/>
  <c r="F121" i="3"/>
  <c r="F92" i="3"/>
  <c r="F2" i="3"/>
  <c r="G116" i="3"/>
  <c r="G54" i="3"/>
  <c r="G78" i="3"/>
  <c r="G66" i="3"/>
  <c r="G10" i="3"/>
  <c r="H58" i="3"/>
  <c r="H11" i="3"/>
  <c r="H31" i="3"/>
  <c r="J11" i="3"/>
  <c r="K56" i="3"/>
  <c r="L98" i="3"/>
  <c r="M74" i="3"/>
  <c r="R11" i="3"/>
  <c r="V99" i="3"/>
  <c r="P99" i="3"/>
  <c r="S99" i="3"/>
  <c r="U99" i="3"/>
  <c r="O99" i="3"/>
  <c r="T99" i="3"/>
  <c r="I99" i="3"/>
  <c r="Q99" i="3"/>
  <c r="N99" i="3"/>
  <c r="L99" i="3"/>
  <c r="R99" i="3"/>
  <c r="D99" i="3"/>
  <c r="M99" i="3"/>
  <c r="J99" i="3"/>
  <c r="H99" i="3"/>
  <c r="E99" i="3"/>
  <c r="V16" i="3"/>
  <c r="P16" i="3"/>
  <c r="U16" i="3"/>
  <c r="O16" i="3"/>
  <c r="T16" i="3"/>
  <c r="S16" i="3"/>
  <c r="Q16" i="3"/>
  <c r="I16" i="3"/>
  <c r="N16" i="3"/>
  <c r="R16" i="3"/>
  <c r="L16" i="3"/>
  <c r="H16" i="3"/>
  <c r="D16" i="3"/>
  <c r="J16" i="3"/>
  <c r="E16" i="3"/>
  <c r="M16" i="3"/>
  <c r="V14" i="3"/>
  <c r="P14" i="3"/>
  <c r="T14" i="3"/>
  <c r="S14" i="3"/>
  <c r="R14" i="3"/>
  <c r="U14" i="3"/>
  <c r="O14" i="3"/>
  <c r="M14" i="3"/>
  <c r="I14" i="3"/>
  <c r="Q14" i="3"/>
  <c r="D14" i="3"/>
  <c r="K14" i="3"/>
  <c r="J14" i="3"/>
  <c r="L14" i="3"/>
  <c r="E14" i="3"/>
  <c r="C2" i="3"/>
  <c r="F61" i="3"/>
  <c r="U59" i="3"/>
  <c r="T59" i="3"/>
  <c r="V59" i="3"/>
  <c r="R59" i="3"/>
  <c r="O59" i="3"/>
  <c r="Q59" i="3"/>
  <c r="N59" i="3"/>
  <c r="K59" i="3"/>
  <c r="S59" i="3"/>
  <c r="M59" i="3"/>
  <c r="F59" i="3"/>
  <c r="H59" i="3"/>
  <c r="L59" i="3"/>
  <c r="P59" i="3"/>
  <c r="G59" i="3"/>
  <c r="U106" i="3"/>
  <c r="T106" i="3"/>
  <c r="R106" i="3"/>
  <c r="S106" i="3"/>
  <c r="M106" i="3"/>
  <c r="V106" i="3"/>
  <c r="O106" i="3"/>
  <c r="Q106" i="3"/>
  <c r="K106" i="3"/>
  <c r="P106" i="3"/>
  <c r="N106" i="3"/>
  <c r="J106" i="3"/>
  <c r="F106" i="3"/>
  <c r="H106" i="3"/>
  <c r="E106" i="3"/>
  <c r="G106" i="3"/>
  <c r="U64" i="3"/>
  <c r="T64" i="3"/>
  <c r="V64" i="3"/>
  <c r="R64" i="3"/>
  <c r="M64" i="3"/>
  <c r="S64" i="3"/>
  <c r="O64" i="3"/>
  <c r="Q64" i="3"/>
  <c r="K64" i="3"/>
  <c r="J64" i="3"/>
  <c r="F64" i="3"/>
  <c r="P64" i="3"/>
  <c r="L64" i="3"/>
  <c r="E64" i="3"/>
  <c r="N64" i="3"/>
  <c r="H64" i="3"/>
  <c r="G64" i="3"/>
  <c r="I64" i="3"/>
  <c r="U42" i="3"/>
  <c r="T42" i="3"/>
  <c r="R42" i="3"/>
  <c r="M42" i="3"/>
  <c r="O42" i="3"/>
  <c r="S42" i="3"/>
  <c r="Q42" i="3"/>
  <c r="V42" i="3"/>
  <c r="N42" i="3"/>
  <c r="K42" i="3"/>
  <c r="P42" i="3"/>
  <c r="J42" i="3"/>
  <c r="F42" i="3"/>
  <c r="E42" i="3"/>
  <c r="G42" i="3"/>
  <c r="U41" i="3"/>
  <c r="T41" i="3"/>
  <c r="R41" i="3"/>
  <c r="M41" i="3"/>
  <c r="V41" i="3"/>
  <c r="O41" i="3"/>
  <c r="Q41" i="3"/>
  <c r="S41" i="3"/>
  <c r="N41" i="3"/>
  <c r="K41" i="3"/>
  <c r="P41" i="3"/>
  <c r="H41" i="3"/>
  <c r="J41" i="3"/>
  <c r="I41" i="3"/>
  <c r="L41" i="3"/>
  <c r="F41" i="3"/>
  <c r="E41" i="3"/>
  <c r="G41" i="3"/>
  <c r="U50" i="3"/>
  <c r="T50" i="3"/>
  <c r="S50" i="3"/>
  <c r="R50" i="3"/>
  <c r="M50" i="3"/>
  <c r="O50" i="3"/>
  <c r="Q50" i="3"/>
  <c r="V50" i="3"/>
  <c r="K50" i="3"/>
  <c r="H50" i="3"/>
  <c r="P50" i="3"/>
  <c r="J50" i="3"/>
  <c r="F50" i="3"/>
  <c r="L50" i="3"/>
  <c r="E50" i="3"/>
  <c r="G50" i="3"/>
  <c r="D120" i="3"/>
  <c r="D53" i="3"/>
  <c r="U103" i="3"/>
  <c r="V103" i="3"/>
  <c r="O103" i="3"/>
  <c r="Q103" i="3"/>
  <c r="N103" i="3"/>
  <c r="T103" i="3"/>
  <c r="S103" i="3"/>
  <c r="M103" i="3"/>
  <c r="P103" i="3"/>
  <c r="R103" i="3"/>
  <c r="J103" i="3"/>
  <c r="L103" i="3"/>
  <c r="K103" i="3"/>
  <c r="H103" i="3"/>
  <c r="G103" i="3"/>
  <c r="D103" i="3"/>
  <c r="U95" i="3"/>
  <c r="T95" i="3"/>
  <c r="V95" i="3"/>
  <c r="O95" i="3"/>
  <c r="Q95" i="3"/>
  <c r="N95" i="3"/>
  <c r="S95" i="3"/>
  <c r="R95" i="3"/>
  <c r="M95" i="3"/>
  <c r="J95" i="3"/>
  <c r="L95" i="3"/>
  <c r="P95" i="3"/>
  <c r="H95" i="3"/>
  <c r="G95" i="3"/>
  <c r="K95" i="3"/>
  <c r="D95" i="3"/>
  <c r="U57" i="3"/>
  <c r="T57" i="3"/>
  <c r="V57" i="3"/>
  <c r="O57" i="3"/>
  <c r="Q57" i="3"/>
  <c r="N57" i="3"/>
  <c r="S57" i="3"/>
  <c r="M57" i="3"/>
  <c r="P57" i="3"/>
  <c r="J57" i="3"/>
  <c r="L57" i="3"/>
  <c r="R57" i="3"/>
  <c r="K57" i="3"/>
  <c r="H57" i="3"/>
  <c r="I57" i="3"/>
  <c r="G57" i="3"/>
  <c r="D57" i="3"/>
  <c r="U108" i="3"/>
  <c r="T108" i="3"/>
  <c r="V108" i="3"/>
  <c r="O108" i="3"/>
  <c r="Q108" i="3"/>
  <c r="N108" i="3"/>
  <c r="M108" i="3"/>
  <c r="R108" i="3"/>
  <c r="J108" i="3"/>
  <c r="L108" i="3"/>
  <c r="S108" i="3"/>
  <c r="P108" i="3"/>
  <c r="H108" i="3"/>
  <c r="G108" i="3"/>
  <c r="K108" i="3"/>
  <c r="D108" i="3"/>
  <c r="U76" i="3"/>
  <c r="T76" i="3"/>
  <c r="V76" i="3"/>
  <c r="O76" i="3"/>
  <c r="Q76" i="3"/>
  <c r="N76" i="3"/>
  <c r="R76" i="3"/>
  <c r="P76" i="3"/>
  <c r="M76" i="3"/>
  <c r="J76" i="3"/>
  <c r="S76" i="3"/>
  <c r="L76" i="3"/>
  <c r="K76" i="3"/>
  <c r="H76" i="3"/>
  <c r="G76" i="3"/>
  <c r="D76" i="3"/>
  <c r="U43" i="3"/>
  <c r="T43" i="3"/>
  <c r="V43" i="3"/>
  <c r="S43" i="3"/>
  <c r="O43" i="3"/>
  <c r="Q43" i="3"/>
  <c r="N43" i="3"/>
  <c r="M43" i="3"/>
  <c r="J43" i="3"/>
  <c r="L43" i="3"/>
  <c r="R43" i="3"/>
  <c r="P43" i="3"/>
  <c r="H43" i="3"/>
  <c r="G43" i="3"/>
  <c r="K43" i="3"/>
  <c r="I43" i="3"/>
  <c r="D43" i="3"/>
  <c r="U107" i="3"/>
  <c r="T107" i="3"/>
  <c r="V107" i="3"/>
  <c r="O107" i="3"/>
  <c r="S107" i="3"/>
  <c r="Q107" i="3"/>
  <c r="N107" i="3"/>
  <c r="P107" i="3"/>
  <c r="J107" i="3"/>
  <c r="R107" i="3"/>
  <c r="L107" i="3"/>
  <c r="I107" i="3"/>
  <c r="K107" i="3"/>
  <c r="G107" i="3"/>
  <c r="M107" i="3"/>
  <c r="H107" i="3"/>
  <c r="D107" i="3"/>
  <c r="U36" i="3"/>
  <c r="T36" i="3"/>
  <c r="V36" i="3"/>
  <c r="O36" i="3"/>
  <c r="Q36" i="3"/>
  <c r="S36" i="3"/>
  <c r="N36" i="3"/>
  <c r="R36" i="3"/>
  <c r="J36" i="3"/>
  <c r="L36" i="3"/>
  <c r="P36" i="3"/>
  <c r="H36" i="3"/>
  <c r="M36" i="3"/>
  <c r="I36" i="3"/>
  <c r="G36" i="3"/>
  <c r="K36" i="3"/>
  <c r="D36" i="3"/>
  <c r="U38" i="3"/>
  <c r="T38" i="3"/>
  <c r="V38" i="3"/>
  <c r="O38" i="3"/>
  <c r="Q38" i="3"/>
  <c r="N38" i="3"/>
  <c r="S38" i="3"/>
  <c r="P38" i="3"/>
  <c r="R38" i="3"/>
  <c r="M38" i="3"/>
  <c r="J38" i="3"/>
  <c r="L38" i="3"/>
  <c r="K38" i="3"/>
  <c r="H38" i="3"/>
  <c r="G38" i="3"/>
  <c r="D38" i="3"/>
  <c r="U6" i="3"/>
  <c r="R6" i="3"/>
  <c r="T6" i="3"/>
  <c r="V6" i="3"/>
  <c r="O6" i="3"/>
  <c r="Q6" i="3"/>
  <c r="N6" i="3"/>
  <c r="P6" i="3"/>
  <c r="S6" i="3"/>
  <c r="M6" i="3"/>
  <c r="J6" i="3"/>
  <c r="L6" i="3"/>
  <c r="I6" i="3"/>
  <c r="G6" i="3"/>
  <c r="K6" i="3"/>
  <c r="H6" i="3"/>
  <c r="D6" i="3"/>
  <c r="U35" i="3"/>
  <c r="R35" i="3"/>
  <c r="T35" i="3"/>
  <c r="V35" i="3"/>
  <c r="O35" i="3"/>
  <c r="Q35" i="3"/>
  <c r="N35" i="3"/>
  <c r="P35" i="3"/>
  <c r="J35" i="3"/>
  <c r="L35" i="3"/>
  <c r="S35" i="3"/>
  <c r="K35" i="3"/>
  <c r="H35" i="3"/>
  <c r="G35" i="3"/>
  <c r="I35" i="3"/>
  <c r="M35" i="3"/>
  <c r="D35" i="3"/>
  <c r="C119" i="3"/>
  <c r="C113" i="3"/>
  <c r="C63" i="3"/>
  <c r="C70" i="3"/>
  <c r="C28" i="3"/>
  <c r="C40" i="3"/>
  <c r="C91" i="3"/>
  <c r="C68" i="3"/>
  <c r="C14" i="3"/>
  <c r="D118" i="3"/>
  <c r="D56" i="3"/>
  <c r="D92" i="3"/>
  <c r="D78" i="3"/>
  <c r="D91" i="3"/>
  <c r="D19" i="3"/>
  <c r="D83" i="3"/>
  <c r="E59" i="3"/>
  <c r="E110" i="3"/>
  <c r="E48" i="3"/>
  <c r="E22" i="3"/>
  <c r="E47" i="3"/>
  <c r="E37" i="3"/>
  <c r="F119" i="3"/>
  <c r="F60" i="3"/>
  <c r="F5" i="3"/>
  <c r="F22" i="3"/>
  <c r="F44" i="3"/>
  <c r="F83" i="3"/>
  <c r="G94" i="3"/>
  <c r="G13" i="3"/>
  <c r="G85" i="3"/>
  <c r="G2" i="3"/>
  <c r="H126" i="3"/>
  <c r="H97" i="3"/>
  <c r="H85" i="3"/>
  <c r="H14" i="3"/>
  <c r="I106" i="3"/>
  <c r="I71" i="3"/>
  <c r="J82" i="3"/>
  <c r="K8" i="3"/>
  <c r="L112" i="3"/>
  <c r="M40" i="3"/>
  <c r="R89" i="3"/>
  <c r="AR349" i="2"/>
  <c r="AS317" i="2"/>
  <c r="AS706" i="2"/>
  <c r="AS39" i="2"/>
  <c r="AT696" i="2"/>
  <c r="AS688" i="2"/>
  <c r="AS709" i="2"/>
  <c r="AT694" i="2"/>
  <c r="AT679" i="2"/>
  <c r="AT501" i="2"/>
  <c r="AT287" i="2"/>
  <c r="AT89" i="2"/>
  <c r="AU605" i="2"/>
  <c r="AR150" i="2"/>
  <c r="AS521" i="2"/>
  <c r="AT350" i="2"/>
  <c r="AT659" i="2"/>
  <c r="AS236" i="2"/>
  <c r="AS413" i="2"/>
  <c r="AS201" i="2"/>
  <c r="AR286" i="2"/>
  <c r="AS678" i="2"/>
  <c r="AS351" i="2"/>
  <c r="AS587" i="2"/>
  <c r="AS124" i="2"/>
  <c r="AS129" i="2"/>
  <c r="AS636" i="2"/>
  <c r="AS669" i="2"/>
  <c r="AS476" i="2"/>
  <c r="AT661" i="2"/>
  <c r="AT676" i="2"/>
  <c r="AT575" i="2"/>
  <c r="AS696" i="2"/>
  <c r="AS308" i="2"/>
  <c r="AS446" i="2"/>
  <c r="AS77" i="2"/>
  <c r="AS555" i="2"/>
  <c r="AS263" i="2"/>
  <c r="AS365" i="2"/>
  <c r="AT387" i="2"/>
  <c r="AT309" i="2"/>
  <c r="AT29" i="2"/>
  <c r="AT127" i="2"/>
  <c r="AT452" i="2"/>
  <c r="AS477" i="2"/>
  <c r="AS429" i="2"/>
  <c r="AS347" i="2"/>
  <c r="AS247" i="2"/>
  <c r="AS343" i="2"/>
  <c r="AT724" i="2"/>
  <c r="AT663" i="2"/>
  <c r="AT85" i="2"/>
  <c r="AT9" i="2"/>
  <c r="AT728" i="2"/>
  <c r="AT497" i="2"/>
  <c r="AT265" i="2"/>
  <c r="AT576" i="2"/>
  <c r="AT293" i="2"/>
  <c r="AR222" i="2"/>
  <c r="AR281" i="2"/>
  <c r="AR49" i="2"/>
  <c r="AR195" i="2"/>
  <c r="AR475" i="2"/>
  <c r="AR139" i="2"/>
  <c r="AR27" i="2"/>
  <c r="AR169" i="2"/>
  <c r="AR111" i="2"/>
  <c r="AR209" i="2"/>
  <c r="AR78" i="2"/>
  <c r="AR19" i="2"/>
  <c r="AR41" i="2"/>
  <c r="AR39" i="2"/>
  <c r="AR103" i="2"/>
  <c r="AR226" i="2"/>
  <c r="AR25" i="2"/>
  <c r="AR142" i="2"/>
  <c r="AR359" i="2"/>
  <c r="AR11" i="2"/>
  <c r="AR258" i="2"/>
  <c r="AU727" i="2"/>
  <c r="AU736" i="2"/>
  <c r="AU673" i="2"/>
  <c r="AU384" i="2"/>
  <c r="AU261" i="2"/>
  <c r="AU687" i="2"/>
  <c r="AU664" i="2"/>
  <c r="AU738" i="2"/>
  <c r="AU243" i="2"/>
  <c r="AU712" i="2"/>
  <c r="AU573" i="2"/>
  <c r="AU99" i="2"/>
  <c r="AU217" i="2"/>
  <c r="AU465" i="2"/>
  <c r="AU735" i="2"/>
  <c r="AU377" i="2"/>
  <c r="AU299" i="2"/>
  <c r="AU454" i="2"/>
  <c r="AU61" i="2"/>
  <c r="AU353" i="2"/>
  <c r="AU352" i="2"/>
  <c r="AU245" i="2"/>
  <c r="AU328" i="2"/>
  <c r="AU73" i="2"/>
  <c r="AU208" i="2"/>
  <c r="AU502" i="2"/>
  <c r="AU415" i="2"/>
  <c r="AU644" i="2"/>
  <c r="AU435" i="2"/>
  <c r="AS634" i="2"/>
  <c r="AS16" i="2"/>
  <c r="AS253" i="2"/>
  <c r="AS104" i="2"/>
  <c r="AS478" i="2"/>
  <c r="AT477" i="2"/>
  <c r="AT429" i="2"/>
  <c r="AT493" i="2"/>
  <c r="AT430" i="2"/>
  <c r="AS282" i="2"/>
  <c r="AS36" i="2"/>
  <c r="AS220" i="2"/>
  <c r="AS24" i="2"/>
  <c r="AS266" i="2"/>
  <c r="AS645" i="2"/>
  <c r="AT643" i="2"/>
  <c r="AT268" i="2"/>
  <c r="AT406" i="2"/>
  <c r="AT417" i="2"/>
  <c r="AR484" i="2"/>
  <c r="AS661" i="2"/>
  <c r="AS283" i="2"/>
  <c r="AS675" i="2"/>
  <c r="AS410" i="2"/>
  <c r="AS533" i="2"/>
  <c r="AS549" i="2"/>
  <c r="AS267" i="2"/>
  <c r="AS22" i="2"/>
  <c r="AS423" i="2"/>
  <c r="AS44" i="2"/>
  <c r="AS71" i="2"/>
  <c r="AT495" i="2"/>
  <c r="AT20" i="2"/>
  <c r="AT347" i="2"/>
  <c r="AS730" i="2"/>
  <c r="AS580" i="2"/>
  <c r="AS15" i="2"/>
  <c r="AS149" i="2"/>
  <c r="AS542" i="2"/>
  <c r="AS338" i="2"/>
  <c r="AT327" i="2"/>
  <c r="AT698" i="2"/>
  <c r="AT6" i="2"/>
  <c r="AT407" i="2"/>
  <c r="AT306" i="2"/>
  <c r="AS211" i="2"/>
  <c r="AS523" i="2"/>
  <c r="AS228" i="2"/>
  <c r="AS37" i="2"/>
  <c r="AS586" i="2"/>
  <c r="AS216" i="2"/>
  <c r="AT719" i="2"/>
  <c r="AT64" i="2"/>
  <c r="AT364" i="2"/>
  <c r="AT375" i="2"/>
  <c r="AT524" i="2"/>
  <c r="AT674" i="2"/>
  <c r="AT248" i="2"/>
  <c r="AS164" i="2"/>
  <c r="AS43" i="2"/>
  <c r="AS303" i="2"/>
  <c r="AS350" i="2"/>
  <c r="AS407" i="2"/>
  <c r="AS146" i="2"/>
  <c r="AS667" i="2"/>
  <c r="AS200" i="2"/>
  <c r="AS335" i="2"/>
  <c r="AT612" i="2"/>
  <c r="AT683" i="2"/>
  <c r="AT180" i="2"/>
  <c r="AT487" i="2"/>
  <c r="AT554" i="2"/>
  <c r="AT314" i="2"/>
  <c r="AT334" i="2"/>
  <c r="AT474" i="2"/>
  <c r="AT404" i="2"/>
  <c r="AT48" i="2"/>
  <c r="AR485" i="2"/>
  <c r="AR362" i="2"/>
  <c r="AR34" i="2"/>
  <c r="AS660" i="2"/>
  <c r="AS711" i="2"/>
  <c r="AS426" i="2"/>
  <c r="AS556" i="2"/>
  <c r="AS397" i="2"/>
  <c r="AS9" i="2"/>
  <c r="AS125" i="2"/>
  <c r="AS54" i="2"/>
  <c r="AR54" i="2"/>
  <c r="AS536" i="2"/>
  <c r="AS674" i="2"/>
  <c r="AS428" i="2"/>
  <c r="AS677" i="2"/>
  <c r="AS329" i="2"/>
  <c r="AS60" i="2"/>
  <c r="AS297" i="2"/>
  <c r="AS248" i="2"/>
  <c r="AS117" i="2"/>
  <c r="AS265" i="2"/>
  <c r="AS469" i="2"/>
  <c r="AS671" i="2"/>
  <c r="AS151" i="2"/>
  <c r="AS576" i="2"/>
  <c r="AS293" i="2"/>
  <c r="AT605" i="2"/>
  <c r="AT708" i="2"/>
  <c r="AT249" i="2"/>
  <c r="AT514" i="2"/>
  <c r="AT386" i="2"/>
  <c r="AT468" i="2"/>
  <c r="AT506" i="2"/>
  <c r="AT553" i="2"/>
  <c r="AT207" i="2"/>
  <c r="AT192" i="2"/>
  <c r="AT225" i="2"/>
  <c r="AT197" i="2"/>
  <c r="AT483" i="2"/>
  <c r="AR35" i="2"/>
  <c r="AR224" i="2"/>
  <c r="AR525" i="2"/>
  <c r="AR510" i="2"/>
  <c r="AU511" i="2"/>
  <c r="AS723" i="2"/>
  <c r="AS662" i="2"/>
  <c r="AS513" i="2"/>
  <c r="AS561" i="2"/>
  <c r="AS162" i="2"/>
  <c r="AT647" i="2"/>
  <c r="AT416" i="2"/>
  <c r="AT613" i="2"/>
  <c r="AS461" i="2"/>
  <c r="AS414" i="2"/>
  <c r="AS336" i="2"/>
  <c r="AS625" i="2"/>
  <c r="AS444" i="2"/>
  <c r="AS344" i="2"/>
  <c r="AT284" i="2"/>
  <c r="AT43" i="2"/>
  <c r="AT5" i="2"/>
  <c r="AT427" i="2"/>
  <c r="AT667" i="2"/>
  <c r="AS287" i="2"/>
  <c r="AS495" i="2"/>
  <c r="AS20" i="2"/>
  <c r="AS613" i="2"/>
  <c r="AS491" i="2"/>
  <c r="AS55" i="2"/>
  <c r="AT711" i="2"/>
  <c r="AT499" i="2"/>
  <c r="AT81" i="2"/>
  <c r="AT12" i="2"/>
  <c r="AT536" i="2"/>
  <c r="AT329" i="2"/>
  <c r="AS691" i="2"/>
  <c r="AS387" i="2"/>
  <c r="AS268" i="2"/>
  <c r="AS617" i="2"/>
  <c r="AS273" i="2"/>
  <c r="AS406" i="2"/>
  <c r="AS693" i="2"/>
  <c r="AS272" i="2"/>
  <c r="AS278" i="2"/>
  <c r="AT717" i="2"/>
  <c r="AT473" i="2"/>
  <c r="AT655" i="2"/>
  <c r="AT718" i="2"/>
  <c r="AT390" i="2"/>
  <c r="AT109" i="2"/>
  <c r="AT157" i="2"/>
  <c r="AT562" i="2"/>
  <c r="AT577" i="2"/>
  <c r="AT98" i="2"/>
  <c r="AT624" i="2"/>
  <c r="AR512" i="2"/>
  <c r="AS719" i="2"/>
  <c r="AS400" i="2"/>
  <c r="AS663" i="2"/>
  <c r="AS262" i="2"/>
  <c r="AS153" i="2"/>
  <c r="AS23" i="2"/>
  <c r="AS170" i="2"/>
  <c r="AS242" i="2"/>
  <c r="AS705" i="2"/>
  <c r="AS497" i="2"/>
  <c r="AS368" i="2"/>
  <c r="AS257" i="2"/>
  <c r="AS234" i="2"/>
  <c r="AS87" i="2"/>
  <c r="AS621" i="2"/>
  <c r="AS92" i="2"/>
  <c r="AS718" i="2"/>
  <c r="AS508" i="2"/>
  <c r="AS173" i="2"/>
  <c r="AS298" i="2"/>
  <c r="AS487" i="2"/>
  <c r="AS610" i="2"/>
  <c r="AS390" i="2"/>
  <c r="AS205" i="2"/>
  <c r="AS459" i="2"/>
  <c r="AS319" i="2"/>
  <c r="AS554" i="2"/>
  <c r="AS113" i="2"/>
  <c r="AS109" i="2"/>
  <c r="AS690" i="2"/>
  <c r="AS50" i="2"/>
  <c r="AS697" i="2"/>
  <c r="AS314" i="2"/>
  <c r="AS115" i="2"/>
  <c r="AS157" i="2"/>
  <c r="AS196" i="2"/>
  <c r="AS734" i="2"/>
  <c r="AS584" i="2"/>
  <c r="AS334" i="2"/>
  <c r="AS562" i="2"/>
  <c r="AS304" i="2"/>
  <c r="AS271" i="2"/>
  <c r="AS385" i="2"/>
  <c r="AS601" i="2"/>
  <c r="AS474" i="2"/>
  <c r="AS577" i="2"/>
  <c r="AS460" i="2"/>
  <c r="AS17" i="2"/>
  <c r="AS315" i="2"/>
  <c r="AS223" i="2"/>
  <c r="AS404" i="2"/>
  <c r="AS98" i="2"/>
  <c r="AS432" i="2"/>
  <c r="AS256" i="2"/>
  <c r="AS348" i="2"/>
  <c r="AS342" i="2"/>
  <c r="AS48" i="2"/>
  <c r="AS624" i="2"/>
  <c r="AS498" i="2"/>
  <c r="AS107" i="2"/>
  <c r="AR170" i="2"/>
  <c r="AS181" i="2"/>
  <c r="AS593" i="2"/>
  <c r="AS518" i="2"/>
  <c r="AS568" i="2"/>
  <c r="AS455" i="2"/>
  <c r="AT409" i="2"/>
  <c r="AT675" i="2"/>
  <c r="AT410" i="2"/>
  <c r="AS120" i="2"/>
  <c r="AS632" i="2"/>
  <c r="AS611" i="2"/>
  <c r="AS488" i="2"/>
  <c r="AS264" i="2"/>
  <c r="AS357" i="2"/>
  <c r="AT489" i="2"/>
  <c r="AT538" i="2"/>
  <c r="AT194" i="2"/>
  <c r="AT66" i="2"/>
  <c r="AT693" i="2"/>
  <c r="AS694" i="2"/>
  <c r="AS647" i="2"/>
  <c r="AS630" i="2"/>
  <c r="AS551" i="2"/>
  <c r="AS424" i="2"/>
  <c r="AS376" i="2"/>
  <c r="AS441" i="2"/>
  <c r="AT680" i="2"/>
  <c r="AT331" i="2"/>
  <c r="AT147" i="2"/>
  <c r="AT170" i="2"/>
  <c r="AT130" i="2"/>
  <c r="AT677" i="2"/>
  <c r="AT151" i="2"/>
  <c r="AS563" i="2"/>
  <c r="AS538" i="2"/>
  <c r="AS6" i="2"/>
  <c r="AS42" i="2"/>
  <c r="AS427" i="2"/>
  <c r="AS302" i="2"/>
  <c r="AS279" i="2"/>
  <c r="AS600" i="2"/>
  <c r="AT560" i="2"/>
  <c r="AT255" i="2"/>
  <c r="AT574" i="2"/>
  <c r="AT508" i="2"/>
  <c r="AT205" i="2"/>
  <c r="AT690" i="2"/>
  <c r="AT196" i="2"/>
  <c r="AT271" i="2"/>
  <c r="AT17" i="2"/>
  <c r="AT256" i="2"/>
  <c r="AT107" i="2"/>
  <c r="AR58" i="2"/>
  <c r="AR214" i="2"/>
  <c r="AR218" i="2"/>
  <c r="AR373" i="2"/>
  <c r="AR332" i="2"/>
  <c r="AS594" i="2"/>
  <c r="AS116" i="2"/>
  <c r="AS720" i="2"/>
  <c r="AS85" i="2"/>
  <c r="AS375" i="2"/>
  <c r="AS2" i="2"/>
  <c r="AS457" i="2"/>
  <c r="AS728" i="2"/>
  <c r="AS74" i="2"/>
  <c r="AS570" i="2"/>
  <c r="AS560" i="2"/>
  <c r="AS612" i="2"/>
  <c r="AS255" i="2"/>
  <c r="AS683" i="2"/>
  <c r="AS574" i="2"/>
  <c r="AS180" i="2"/>
  <c r="AS708" i="2"/>
  <c r="AS386" i="2"/>
  <c r="AS506" i="2"/>
  <c r="AS207" i="2"/>
  <c r="AS225" i="2"/>
  <c r="AS483" i="2"/>
  <c r="AS438" i="2"/>
  <c r="AS83" i="2"/>
  <c r="AS366" i="2"/>
  <c r="AS322" i="2"/>
  <c r="AS445" i="2"/>
  <c r="AS640" i="2"/>
  <c r="AS260" i="2"/>
  <c r="AS188" i="2"/>
  <c r="AS51" i="2"/>
  <c r="AS158" i="2"/>
  <c r="AS606" i="2"/>
  <c r="AS191" i="2"/>
  <c r="AS490" i="2"/>
  <c r="AS168" i="2"/>
  <c r="AS503" i="2"/>
  <c r="AS616" i="2"/>
  <c r="AS323" i="2"/>
  <c r="AS684" i="2"/>
  <c r="AS425" i="2"/>
  <c r="AS198" i="2"/>
  <c r="AS52" i="2"/>
  <c r="AS448" i="2"/>
  <c r="AS93" i="2"/>
  <c r="AS450" i="2"/>
  <c r="AS504" i="2"/>
  <c r="AS57" i="2"/>
  <c r="AS7" i="2"/>
  <c r="AS28" i="2"/>
  <c r="AS579" i="2"/>
  <c r="AS154" i="2"/>
  <c r="AS442" i="2"/>
  <c r="AS289" i="2"/>
  <c r="AS627" i="2"/>
  <c r="AS682" i="2"/>
  <c r="AS301" i="2"/>
  <c r="AS90" i="2"/>
  <c r="AS199" i="2"/>
  <c r="AS179" i="2"/>
  <c r="AS517" i="2"/>
  <c r="AS156" i="2"/>
  <c r="AS75" i="2"/>
  <c r="AS128" i="2"/>
  <c r="AS548" i="2"/>
  <c r="AT736" i="2"/>
  <c r="AT738" i="2"/>
  <c r="AT377" i="2"/>
  <c r="AT208" i="2"/>
  <c r="AT656" i="2"/>
  <c r="AT160" i="2"/>
  <c r="AR266" i="2"/>
  <c r="AS203" i="2"/>
  <c r="AS252" i="2"/>
  <c r="AS581" i="2"/>
  <c r="AS311" i="2"/>
  <c r="AS361" i="2"/>
  <c r="AT629" i="2"/>
  <c r="AT283" i="2"/>
  <c r="AT30" i="2"/>
  <c r="AT210" i="2"/>
  <c r="AS402" i="2"/>
  <c r="AS408" i="2"/>
  <c r="AS171" i="2"/>
  <c r="AS174" i="2"/>
  <c r="AS449" i="2"/>
  <c r="AS391" i="2"/>
  <c r="AT596" i="2"/>
  <c r="AT324" i="2"/>
  <c r="AT590" i="2"/>
  <c r="AT273" i="2"/>
  <c r="AT146" i="2"/>
  <c r="AS679" i="2"/>
  <c r="AS393" i="2"/>
  <c r="AS416" i="2"/>
  <c r="AS4" i="2"/>
  <c r="AS668" i="2"/>
  <c r="AS14" i="2"/>
  <c r="AT660" i="2"/>
  <c r="AT116" i="2"/>
  <c r="AT556" i="2"/>
  <c r="AT23" i="2"/>
  <c r="AT242" i="2"/>
  <c r="AT202" i="2"/>
  <c r="AT297" i="2"/>
  <c r="AS596" i="2"/>
  <c r="AS47" i="2"/>
  <c r="AS309" i="2"/>
  <c r="AS29" i="2"/>
  <c r="AS219" i="2"/>
  <c r="AS167" i="2"/>
  <c r="AS452" i="2"/>
  <c r="AS411" i="2"/>
  <c r="AS59" i="2"/>
  <c r="AT368" i="2"/>
  <c r="AT234" i="2"/>
  <c r="AT621" i="2"/>
  <c r="AT173" i="2"/>
  <c r="AT459" i="2"/>
  <c r="AT50" i="2"/>
  <c r="AT734" i="2"/>
  <c r="AT385" i="2"/>
  <c r="AT315" i="2"/>
  <c r="AT348" i="2"/>
  <c r="AR102" i="2"/>
  <c r="AR135" i="2"/>
  <c r="AR369" i="2"/>
  <c r="AR189" i="2"/>
  <c r="AS724" i="2"/>
  <c r="AS277" i="2"/>
  <c r="AS331" i="2"/>
  <c r="AS436" i="2"/>
  <c r="AS631" i="2"/>
  <c r="AS269" i="2"/>
  <c r="AS12" i="2"/>
  <c r="AS524" i="2"/>
  <c r="AS130" i="2"/>
  <c r="AS202" i="2"/>
  <c r="AS717" i="2"/>
  <c r="AS622" i="2"/>
  <c r="AS473" i="2"/>
  <c r="AS652" i="2"/>
  <c r="AS655" i="2"/>
  <c r="AS714" i="2"/>
  <c r="AS605" i="2"/>
  <c r="AS249" i="2"/>
  <c r="AS514" i="2"/>
  <c r="AS468" i="2"/>
  <c r="AS553" i="2"/>
  <c r="AS192" i="2"/>
  <c r="AS197" i="2"/>
  <c r="AS178" i="2"/>
  <c r="AS603" i="2"/>
  <c r="AS703" i="2"/>
  <c r="AS588" i="2"/>
  <c r="AS486" i="2"/>
  <c r="AS571" i="2"/>
  <c r="AS628" i="2"/>
  <c r="AS463" i="2"/>
  <c r="AS701" i="2"/>
  <c r="AS320" i="2"/>
  <c r="AS646" i="2"/>
  <c r="AS602" i="2"/>
  <c r="AS539" i="2"/>
  <c r="AS692" i="2"/>
  <c r="AS721" i="2"/>
  <c r="AS389" i="2"/>
  <c r="AS526" i="2"/>
  <c r="AS126" i="2"/>
  <c r="AS148" i="2"/>
  <c r="AS398" i="2"/>
  <c r="AS599" i="2"/>
  <c r="AS447" i="2"/>
  <c r="AS94" i="2"/>
  <c r="AS294" i="2"/>
  <c r="AS529" i="2"/>
  <c r="AS31" i="2"/>
  <c r="AS232" i="2"/>
  <c r="AS166" i="2"/>
  <c r="AS686" i="2"/>
  <c r="AS325" i="2"/>
  <c r="AS316" i="2"/>
  <c r="AS522" i="2"/>
  <c r="AS213" i="2"/>
  <c r="AS626" i="2"/>
  <c r="AS531" i="2"/>
  <c r="AS141" i="2"/>
  <c r="AS121" i="2"/>
  <c r="AS545" i="2"/>
  <c r="AS346" i="2"/>
  <c r="AS355" i="2"/>
  <c r="AS63" i="2"/>
  <c r="AS137" i="2"/>
  <c r="AS494" i="2"/>
  <c r="AS540" i="2"/>
  <c r="AS388" i="2"/>
  <c r="AS623" i="2"/>
  <c r="AS371" i="2"/>
  <c r="AS421" i="2"/>
  <c r="AS505" i="2"/>
  <c r="AS68" i="2"/>
  <c r="AS65" i="2"/>
  <c r="AS76" i="2"/>
  <c r="AS221" i="2"/>
  <c r="AS204" i="2"/>
  <c r="AS241" i="2"/>
  <c r="AS21" i="2"/>
  <c r="AS379" i="2"/>
  <c r="AS235" i="2"/>
  <c r="AS480" i="2"/>
  <c r="AS10" i="2"/>
  <c r="AS530" i="2"/>
  <c r="AS363" i="2"/>
  <c r="AS496" i="2"/>
  <c r="AS403" i="2"/>
  <c r="AS233" i="2"/>
  <c r="AS431" i="2"/>
  <c r="AS665" i="2"/>
  <c r="AS559" i="2"/>
  <c r="AT492" i="2"/>
  <c r="AR30" i="2"/>
  <c r="AS583" i="2"/>
  <c r="AS177" i="2"/>
  <c r="AS238" i="2"/>
  <c r="AS212" i="2"/>
  <c r="AS439" i="2"/>
  <c r="AT700" i="2"/>
  <c r="AT295" i="2"/>
  <c r="AT551" i="2"/>
  <c r="AS710" i="2"/>
  <c r="AS229" i="2"/>
  <c r="AS453" i="2"/>
  <c r="AS227" i="2"/>
  <c r="AS46" i="2"/>
  <c r="AS360" i="2"/>
  <c r="AT563" i="2"/>
  <c r="AT333" i="2"/>
  <c r="AT67" i="2"/>
  <c r="AT53" i="2"/>
  <c r="AT650" i="2"/>
  <c r="AR471" i="2"/>
  <c r="AS657" i="2"/>
  <c r="AS295" i="2"/>
  <c r="AS575" i="2"/>
  <c r="AS210" i="2"/>
  <c r="AS288" i="2"/>
  <c r="AS381" i="2"/>
  <c r="AT400" i="2"/>
  <c r="AT720" i="2"/>
  <c r="AT631" i="2"/>
  <c r="AT125" i="2"/>
  <c r="AT74" i="2"/>
  <c r="AT117" i="2"/>
  <c r="AS327" i="2"/>
  <c r="AS324" i="2"/>
  <c r="AS5" i="2"/>
  <c r="AS67" i="2"/>
  <c r="AS3" i="2"/>
  <c r="AS306" i="2"/>
  <c r="AS417" i="2"/>
  <c r="AS470" i="2"/>
  <c r="AT622" i="2"/>
  <c r="AT652" i="2"/>
  <c r="AT714" i="2"/>
  <c r="AT298" i="2"/>
  <c r="AT319" i="2"/>
  <c r="AT697" i="2"/>
  <c r="AT584" i="2"/>
  <c r="AT601" i="2"/>
  <c r="AT223" i="2"/>
  <c r="AT342" i="2"/>
  <c r="AR26" i="2"/>
  <c r="AR18" i="2"/>
  <c r="AR152" i="2"/>
  <c r="AR145" i="2"/>
  <c r="AS658" i="2"/>
  <c r="AS64" i="2"/>
  <c r="AS364" i="2"/>
  <c r="AS81" i="2"/>
  <c r="AS736" i="2"/>
  <c r="AS384" i="2"/>
  <c r="AS687" i="2"/>
  <c r="AS738" i="2"/>
  <c r="AS712" i="2"/>
  <c r="AS99" i="2"/>
  <c r="AS465" i="2"/>
  <c r="AS377" i="2"/>
  <c r="AS454" i="2"/>
  <c r="AS353" i="2"/>
  <c r="AS245" i="2"/>
  <c r="AS73" i="2"/>
  <c r="AS502" i="2"/>
  <c r="AS644" i="2"/>
  <c r="AS564" i="2"/>
  <c r="AS40" i="2"/>
  <c r="AS370" i="2"/>
  <c r="AS246" i="2"/>
  <c r="AS313" i="2"/>
  <c r="AS182" i="2"/>
  <c r="AS280" i="2"/>
  <c r="AS484" i="2"/>
  <c r="AS339" i="2"/>
  <c r="AS656" i="2"/>
  <c r="AS91" i="2"/>
  <c r="AS231" i="2"/>
  <c r="AS69" i="2"/>
  <c r="AS358" i="2"/>
  <c r="AS637" i="2"/>
  <c r="AS471" i="2"/>
  <c r="AS619" i="2"/>
  <c r="AS33" i="2"/>
  <c r="AS557" i="2"/>
  <c r="AS159" i="2"/>
  <c r="AS467" i="2"/>
  <c r="AS532" i="2"/>
  <c r="AS110" i="2"/>
  <c r="AS345" i="2"/>
  <c r="AS395" i="2"/>
  <c r="AS290" i="2"/>
  <c r="AS254" i="2"/>
  <c r="AS378" i="2"/>
  <c r="AS291" i="2"/>
  <c r="AS160" i="2"/>
  <c r="AS648" i="2"/>
  <c r="AT369" i="2"/>
  <c r="AT541" i="2"/>
  <c r="AR127" i="2"/>
  <c r="AR146" i="2"/>
  <c r="AS543" i="2"/>
  <c r="AS184" i="2"/>
  <c r="AS251" i="2"/>
  <c r="AS383" i="2"/>
  <c r="AS509" i="2"/>
  <c r="AT657" i="2"/>
  <c r="AT630" i="2"/>
  <c r="AT4" i="2"/>
  <c r="AS695" i="2"/>
  <c r="AS451" i="2"/>
  <c r="AS374" i="2"/>
  <c r="AS635" i="2"/>
  <c r="AS8" i="2"/>
  <c r="AS666" i="2"/>
  <c r="AT587" i="2"/>
  <c r="AT303" i="2"/>
  <c r="AT72" i="2"/>
  <c r="AT3" i="2"/>
  <c r="AT302" i="2"/>
  <c r="AS700" i="2"/>
  <c r="AS676" i="2"/>
  <c r="AS30" i="2"/>
  <c r="AS430" i="2"/>
  <c r="AS552" i="2"/>
  <c r="AS672" i="2"/>
  <c r="AT594" i="2"/>
  <c r="AT426" i="2"/>
  <c r="AT153" i="2"/>
  <c r="AT2" i="2"/>
  <c r="AT705" i="2"/>
  <c r="AT428" i="2"/>
  <c r="AT671" i="2"/>
  <c r="AS643" i="2"/>
  <c r="AS698" i="2"/>
  <c r="AS590" i="2"/>
  <c r="AS659" i="2"/>
  <c r="AS53" i="2"/>
  <c r="AS620" i="2"/>
  <c r="AS650" i="2"/>
  <c r="AS420" i="2"/>
  <c r="AT257" i="2"/>
  <c r="AT87" i="2"/>
  <c r="AT92" i="2"/>
  <c r="AT610" i="2"/>
  <c r="AT113" i="2"/>
  <c r="AT115" i="2"/>
  <c r="AT304" i="2"/>
  <c r="AT460" i="2"/>
  <c r="AT432" i="2"/>
  <c r="AT498" i="2"/>
  <c r="AR88" i="2"/>
  <c r="AR464" i="2"/>
  <c r="AR458" i="2"/>
  <c r="AS680" i="2"/>
  <c r="AS292" i="2"/>
  <c r="AS499" i="2"/>
  <c r="AS147" i="2"/>
  <c r="AS727" i="2"/>
  <c r="AS673" i="2"/>
  <c r="AS261" i="2"/>
  <c r="AS664" i="2"/>
  <c r="AS243" i="2"/>
  <c r="AS573" i="2"/>
  <c r="AS217" i="2"/>
  <c r="AS735" i="2"/>
  <c r="AS299" i="2"/>
  <c r="AS61" i="2"/>
  <c r="AS352" i="2"/>
  <c r="AS328" i="2"/>
  <c r="AS208" i="2"/>
  <c r="AS415" i="2"/>
  <c r="AS435" i="2"/>
  <c r="AS685" i="2"/>
  <c r="AS349" i="2"/>
  <c r="AS713" i="2"/>
  <c r="AS482" i="2"/>
  <c r="AS546" i="2"/>
  <c r="AS286" i="2"/>
  <c r="AS527" i="2"/>
  <c r="AS638" i="2"/>
  <c r="AS86" i="2"/>
  <c r="AS38" i="2"/>
  <c r="AS122" i="2"/>
  <c r="AS222" i="2"/>
  <c r="AS372" i="2"/>
  <c r="AS270" i="2"/>
  <c r="AS281" i="2"/>
  <c r="AS49" i="2"/>
  <c r="AS585" i="2"/>
  <c r="AS492" i="2"/>
  <c r="AS195" i="2"/>
  <c r="AS475" i="2"/>
  <c r="AS572" i="2"/>
  <c r="AS651" i="2"/>
  <c r="AS131" i="2"/>
  <c r="AS654" i="2"/>
  <c r="AS139" i="2"/>
  <c r="AS618" i="2"/>
  <c r="AS592" i="2"/>
  <c r="AS27" i="2"/>
  <c r="AS13" i="2"/>
  <c r="AS399" i="2"/>
  <c r="AS169" i="2"/>
  <c r="AS111" i="2"/>
  <c r="AS209" i="2"/>
  <c r="AS326" i="2"/>
  <c r="AS165" i="2"/>
  <c r="AS78" i="2"/>
  <c r="AS82" i="2"/>
  <c r="AS434" i="2"/>
  <c r="AS462" i="2"/>
  <c r="AS143" i="2"/>
  <c r="AS19" i="2"/>
  <c r="AS591" i="2"/>
  <c r="AS41" i="2"/>
  <c r="AS443" i="2"/>
  <c r="AS649" i="2"/>
  <c r="AS312" i="2"/>
  <c r="AS103" i="2"/>
  <c r="AS226" i="2"/>
  <c r="AS731" i="2"/>
  <c r="AS296" i="2"/>
  <c r="AS25" i="2"/>
  <c r="AS732" i="2"/>
  <c r="AS144" i="2"/>
  <c r="AS642" i="2"/>
  <c r="AS142" i="2"/>
  <c r="AS367" i="2"/>
  <c r="AS359" i="2"/>
  <c r="AS566" i="2"/>
  <c r="AS11" i="2"/>
  <c r="AS275" i="2"/>
  <c r="AS258" i="2"/>
  <c r="AR9" i="2"/>
  <c r="AR242" i="2"/>
  <c r="AR74" i="2"/>
  <c r="AU309" i="2"/>
  <c r="AS133" i="2"/>
  <c r="AS582" i="2"/>
  <c r="AS307" i="2"/>
  <c r="AS354" i="2"/>
  <c r="AS419" i="2"/>
  <c r="AT211" i="2"/>
  <c r="AT523" i="2"/>
  <c r="AT201" i="2"/>
  <c r="AT114" i="2"/>
  <c r="AS259" i="2"/>
  <c r="AS105" i="2"/>
  <c r="AS456" i="2"/>
  <c r="AS578" i="2"/>
  <c r="AS84" i="2"/>
  <c r="AS341" i="2"/>
  <c r="AT164" i="2"/>
  <c r="AT418" i="2"/>
  <c r="AT617" i="2"/>
  <c r="AT219" i="2"/>
  <c r="AT620" i="2"/>
  <c r="AS501" i="2"/>
  <c r="AS89" i="2"/>
  <c r="AS136" i="2"/>
  <c r="AS108" i="2"/>
  <c r="AS565" i="2"/>
  <c r="AS396" i="2"/>
  <c r="AT277" i="2"/>
  <c r="AT262" i="2"/>
  <c r="AT397" i="2"/>
  <c r="AT457" i="2"/>
  <c r="AT317" i="2"/>
  <c r="AT60" i="2"/>
  <c r="AS284" i="2"/>
  <c r="AS333" i="2"/>
  <c r="AS194" i="2"/>
  <c r="AS66" i="2"/>
  <c r="AS681" i="2"/>
  <c r="AS615" i="2"/>
  <c r="AS88" i="2"/>
  <c r="AS305" i="2"/>
  <c r="AS609" i="2"/>
  <c r="AS464" i="2"/>
  <c r="AS155" i="2"/>
  <c r="AS132" i="2"/>
  <c r="AS185" i="2"/>
  <c r="AS26" i="2"/>
  <c r="AS726" i="2"/>
  <c r="AS485" i="2"/>
  <c r="AS608" i="2"/>
  <c r="AS274" i="2"/>
  <c r="AS45" i="2"/>
  <c r="AS214" i="2"/>
  <c r="AS239" i="2"/>
  <c r="AS218" i="2"/>
  <c r="AS422" i="2"/>
  <c r="AS535" i="2"/>
  <c r="AS369" i="2"/>
  <c r="AS458" i="2"/>
  <c r="AS373" i="2"/>
  <c r="AS140" i="2"/>
  <c r="AS152" i="2"/>
  <c r="AS362" i="2"/>
  <c r="AS670" i="2"/>
  <c r="AS412" i="2"/>
  <c r="AS332" i="2"/>
  <c r="AS189" i="2"/>
  <c r="AS702" i="2"/>
  <c r="AS145" i="2"/>
  <c r="AS356" i="2"/>
  <c r="AS34" i="2"/>
  <c r="AS118" i="2"/>
  <c r="AS528" i="2"/>
  <c r="AS544" i="2"/>
  <c r="AS215" i="2"/>
  <c r="AS237" i="2"/>
  <c r="AS97" i="2"/>
  <c r="AS541" i="2"/>
  <c r="AS382" i="2"/>
  <c r="AT678" i="2"/>
  <c r="AT688" i="2"/>
  <c r="AT521" i="2"/>
  <c r="AT413" i="2"/>
  <c r="AT351" i="2"/>
  <c r="AT709" i="2"/>
  <c r="AT181" i="2"/>
  <c r="AT133" i="2"/>
  <c r="AT267" i="2"/>
  <c r="AT589" i="2"/>
  <c r="AT634" i="2"/>
  <c r="AT723" i="2"/>
  <c r="AT124" i="2"/>
  <c r="AT537" i="2"/>
  <c r="AT203" i="2"/>
  <c r="AT583" i="2"/>
  <c r="AT543" i="2"/>
  <c r="AT593" i="2"/>
  <c r="AT582" i="2"/>
  <c r="AT22" i="2"/>
  <c r="AT704" i="2"/>
  <c r="AT16" i="2"/>
  <c r="AT662" i="2"/>
  <c r="AT733" i="2"/>
  <c r="AT129" i="2"/>
  <c r="AT252" i="2"/>
  <c r="AT177" i="2"/>
  <c r="AT184" i="2"/>
  <c r="AT518" i="2"/>
  <c r="AT307" i="2"/>
  <c r="AT423" i="2"/>
  <c r="AT100" i="2"/>
  <c r="AT253" i="2"/>
  <c r="AT513" i="2"/>
  <c r="AR257" i="2"/>
  <c r="AR473" i="2"/>
  <c r="AR234" i="2"/>
  <c r="AR180" i="2"/>
  <c r="AR92" i="2"/>
  <c r="AR50" i="2"/>
  <c r="AR474" i="2"/>
  <c r="AT286" i="2"/>
  <c r="AS537" i="2"/>
  <c r="AS733" i="2"/>
  <c r="AS176" i="2"/>
  <c r="AS190" i="2"/>
  <c r="AS161" i="2"/>
  <c r="AT393" i="2"/>
  <c r="AT228" i="2"/>
  <c r="AT37" i="2"/>
  <c r="AS507" i="2"/>
  <c r="AS466" i="2"/>
  <c r="AS433" i="2"/>
  <c r="AS569" i="2"/>
  <c r="AS437" i="2"/>
  <c r="AS56" i="2"/>
  <c r="AT691" i="2"/>
  <c r="AT47" i="2"/>
  <c r="AT722" i="2"/>
  <c r="AT42" i="2"/>
  <c r="AT167" i="2"/>
  <c r="AT272" i="2"/>
  <c r="AS629" i="2"/>
  <c r="AS409" i="2"/>
  <c r="AS493" i="2"/>
  <c r="AS114" i="2"/>
  <c r="AS550" i="2"/>
  <c r="AS230" i="2"/>
  <c r="AT658" i="2"/>
  <c r="AT292" i="2"/>
  <c r="AT436" i="2"/>
  <c r="AT269" i="2"/>
  <c r="AT54" i="2"/>
  <c r="AT570" i="2"/>
  <c r="AT469" i="2"/>
  <c r="AS489" i="2"/>
  <c r="AS418" i="2"/>
  <c r="AS722" i="2"/>
  <c r="AS72" i="2"/>
  <c r="AS127" i="2"/>
  <c r="AS689" i="2"/>
  <c r="AS337" i="2"/>
  <c r="AS511" i="2"/>
  <c r="AS512" i="2"/>
  <c r="AS401" i="2"/>
  <c r="AS58" i="2"/>
  <c r="AS653" i="2"/>
  <c r="AS102" i="2"/>
  <c r="AS163" i="2"/>
  <c r="AS112" i="2"/>
  <c r="AS520" i="2"/>
  <c r="AS641" i="2"/>
  <c r="AS18" i="2"/>
  <c r="AS135" i="2"/>
  <c r="AS472" i="2"/>
  <c r="AS534" i="2"/>
  <c r="AS547" i="2"/>
  <c r="AS330" i="2"/>
  <c r="AS175" i="2"/>
  <c r="AS716" i="2"/>
  <c r="AS604" i="2"/>
  <c r="AS285" i="2"/>
  <c r="AS321" i="2"/>
  <c r="AS250" i="2"/>
  <c r="AS123" i="2"/>
  <c r="AS737" i="2"/>
  <c r="AS106" i="2"/>
  <c r="AS310" i="2"/>
  <c r="AS614" i="2"/>
  <c r="AS62" i="2"/>
  <c r="AS340" i="2"/>
  <c r="AS95" i="2"/>
  <c r="AS558" i="2"/>
  <c r="AS479" i="2"/>
  <c r="AS595" i="2"/>
  <c r="AS725" i="2"/>
  <c r="AS567" i="2"/>
  <c r="AS96" i="2"/>
  <c r="AS187" i="2"/>
  <c r="AS134" i="2"/>
  <c r="AS119" i="2"/>
  <c r="AS699" i="2"/>
  <c r="AS516" i="2"/>
  <c r="AS244" i="2"/>
  <c r="AS440" i="2"/>
  <c r="AS715" i="2"/>
  <c r="AS276" i="2"/>
  <c r="AS35" i="2"/>
  <c r="AS639" i="2"/>
  <c r="AS172" i="2"/>
  <c r="AS729" i="2"/>
  <c r="AS80" i="2"/>
  <c r="AS394" i="2"/>
  <c r="AS224" i="2"/>
  <c r="AS70" i="2"/>
  <c r="AS138" i="2"/>
  <c r="AS481" i="2"/>
  <c r="AS525" i="2"/>
  <c r="AS392" i="2"/>
  <c r="AS150" i="2"/>
  <c r="AS300" i="2"/>
  <c r="AS519" i="2"/>
  <c r="AS597" i="2"/>
  <c r="AS101" i="2"/>
  <c r="AS598" i="2"/>
  <c r="AS500" i="2"/>
  <c r="AS240" i="2"/>
  <c r="AS206" i="2"/>
  <c r="AS193" i="2"/>
  <c r="AS79" i="2"/>
  <c r="AS32" i="2"/>
  <c r="AS318" i="2"/>
  <c r="AS183" i="2"/>
  <c r="AS515" i="2"/>
  <c r="AS510" i="2"/>
  <c r="AS186" i="2"/>
  <c r="AS707" i="2"/>
  <c r="AS405" i="2"/>
  <c r="AS607" i="2"/>
  <c r="AT710" i="2"/>
  <c r="AT695" i="2"/>
  <c r="AT507" i="2"/>
  <c r="AT461" i="2"/>
  <c r="AT542" i="2"/>
  <c r="AR192" i="2"/>
  <c r="AR322" i="2"/>
  <c r="AR445" i="2"/>
  <c r="AR260" i="2"/>
  <c r="AR52" i="2"/>
  <c r="AU319" i="2"/>
  <c r="AR508" i="2"/>
  <c r="AS589" i="2"/>
  <c r="AS704" i="2"/>
  <c r="AS100" i="2"/>
  <c r="AS633" i="2"/>
  <c r="AS380" i="2"/>
  <c r="AT136" i="2"/>
  <c r="AT108" i="2"/>
  <c r="AT424" i="2"/>
  <c r="AT668" i="2"/>
  <c r="AT565" i="2"/>
  <c r="AT586" i="2"/>
  <c r="AT491" i="2"/>
  <c r="AT247" i="2"/>
  <c r="AT550" i="2"/>
  <c r="AT533" i="2"/>
  <c r="AT552" i="2"/>
  <c r="AT288" i="2"/>
  <c r="AT376" i="2"/>
  <c r="AT14" i="2"/>
  <c r="AT396" i="2"/>
  <c r="AT216" i="2"/>
  <c r="AT55" i="2"/>
  <c r="AT343" i="2"/>
  <c r="AT230" i="2"/>
  <c r="AT549" i="2"/>
  <c r="AT672" i="2"/>
  <c r="AT381" i="2"/>
  <c r="AT441" i="2"/>
  <c r="AR148" i="2"/>
  <c r="AR94" i="2"/>
  <c r="AR294" i="2"/>
  <c r="AR31" i="2"/>
  <c r="AR166" i="2"/>
  <c r="AR121" i="2"/>
  <c r="AR346" i="2"/>
  <c r="AR63" i="2"/>
  <c r="AR494" i="2"/>
  <c r="AR388" i="2"/>
  <c r="AR371" i="2"/>
  <c r="AR68" i="2"/>
  <c r="AR65" i="2"/>
  <c r="AR76" i="2"/>
  <c r="AR221" i="2"/>
  <c r="AR204" i="2"/>
  <c r="AR21" i="2"/>
  <c r="AR379" i="2"/>
  <c r="AR431" i="2"/>
  <c r="AU708" i="2"/>
  <c r="AU249" i="2"/>
  <c r="AU514" i="2"/>
  <c r="AU386" i="2"/>
  <c r="AU468" i="2"/>
  <c r="AU506" i="2"/>
  <c r="AU553" i="2"/>
  <c r="AU207" i="2"/>
  <c r="AU192" i="2"/>
  <c r="AU225" i="2"/>
  <c r="AU197" i="2"/>
  <c r="AU483" i="2"/>
  <c r="AU178" i="2"/>
  <c r="AU603" i="2"/>
  <c r="AU438" i="2"/>
  <c r="AU703" i="2"/>
  <c r="AU83" i="2"/>
  <c r="AU588" i="2"/>
  <c r="AU366" i="2"/>
  <c r="AU486" i="2"/>
  <c r="AU322" i="2"/>
  <c r="AU571" i="2"/>
  <c r="AU445" i="2"/>
  <c r="AU640" i="2"/>
  <c r="AU260" i="2"/>
  <c r="AU188" i="2"/>
  <c r="AU51" i="2"/>
  <c r="AU158" i="2"/>
  <c r="AU606" i="2"/>
  <c r="AU191" i="2"/>
  <c r="AU490" i="2"/>
  <c r="AU168" i="2"/>
  <c r="AU503" i="2"/>
  <c r="AU616" i="2"/>
  <c r="AU323" i="2"/>
  <c r="AU684" i="2"/>
  <c r="AU425" i="2"/>
  <c r="AU198" i="2"/>
  <c r="AU52" i="2"/>
  <c r="AR33" i="2"/>
  <c r="AT279" i="2"/>
  <c r="AT411" i="2"/>
  <c r="AT200" i="2"/>
  <c r="AT420" i="2"/>
  <c r="AT470" i="2"/>
  <c r="AT278" i="2"/>
  <c r="AT600" i="2"/>
  <c r="AT59" i="2"/>
  <c r="AT335" i="2"/>
  <c r="AR384" i="2"/>
  <c r="AR243" i="2"/>
  <c r="AR99" i="2"/>
  <c r="AR217" i="2"/>
  <c r="AR299" i="2"/>
  <c r="AR454" i="2"/>
  <c r="AR61" i="2"/>
  <c r="AR73" i="2"/>
  <c r="AR208" i="2"/>
  <c r="AR502" i="2"/>
  <c r="AR40" i="2"/>
  <c r="AR313" i="2"/>
  <c r="AR182" i="2"/>
  <c r="AR280" i="2"/>
  <c r="AR91" i="2"/>
  <c r="AR69" i="2"/>
  <c r="AR110" i="2"/>
  <c r="AR254" i="2"/>
  <c r="AR378" i="2"/>
  <c r="AR160" i="2"/>
  <c r="AU628" i="2"/>
  <c r="AU463" i="2"/>
  <c r="AU701" i="2"/>
  <c r="AU320" i="2"/>
  <c r="AU646" i="2"/>
  <c r="AU602" i="2"/>
  <c r="AU539" i="2"/>
  <c r="AU692" i="2"/>
  <c r="AU721" i="2"/>
  <c r="AU389" i="2"/>
  <c r="AU526" i="2"/>
  <c r="AU126" i="2"/>
  <c r="AU148" i="2"/>
  <c r="AU398" i="2"/>
  <c r="AU599" i="2"/>
  <c r="AU447" i="2"/>
  <c r="AU94" i="2"/>
  <c r="AU294" i="2"/>
  <c r="AU529" i="2"/>
  <c r="AU31" i="2"/>
  <c r="AU232" i="2"/>
  <c r="AU166" i="2"/>
  <c r="AU686" i="2"/>
  <c r="AU325" i="2"/>
  <c r="AU316" i="2"/>
  <c r="AU522" i="2"/>
  <c r="AU213" i="2"/>
  <c r="AU626" i="2"/>
  <c r="AU531" i="2"/>
  <c r="AU141" i="2"/>
  <c r="AU121" i="2"/>
  <c r="AU545" i="2"/>
  <c r="AU346" i="2"/>
  <c r="AU355" i="2"/>
  <c r="AU63" i="2"/>
  <c r="AU137" i="2"/>
  <c r="AU494" i="2"/>
  <c r="AU540" i="2"/>
  <c r="AU388" i="2"/>
  <c r="AU713" i="2"/>
  <c r="AU482" i="2"/>
  <c r="AU546" i="2"/>
  <c r="AU286" i="2"/>
  <c r="AU527" i="2"/>
  <c r="AU638" i="2"/>
  <c r="AU86" i="2"/>
  <c r="AU38" i="2"/>
  <c r="AU122" i="2"/>
  <c r="AU222" i="2"/>
  <c r="AU372" i="2"/>
  <c r="AU270" i="2"/>
  <c r="AU281" i="2"/>
  <c r="AU49" i="2"/>
  <c r="AU585" i="2"/>
  <c r="AU492" i="2"/>
  <c r="AU195" i="2"/>
  <c r="AU475" i="2"/>
  <c r="AU572" i="2"/>
  <c r="AU651" i="2"/>
  <c r="AU131" i="2"/>
  <c r="AU654" i="2"/>
  <c r="AU139" i="2"/>
  <c r="AU399" i="2"/>
  <c r="AT178" i="2"/>
  <c r="AT603" i="2"/>
  <c r="AT438" i="2"/>
  <c r="AT703" i="2"/>
  <c r="AT83" i="2"/>
  <c r="AT588" i="2"/>
  <c r="AT366" i="2"/>
  <c r="AT486" i="2"/>
  <c r="AT322" i="2"/>
  <c r="AT571" i="2"/>
  <c r="AT445" i="2"/>
  <c r="AT640" i="2"/>
  <c r="AT260" i="2"/>
  <c r="AT188" i="2"/>
  <c r="AT51" i="2"/>
  <c r="AT158" i="2"/>
  <c r="AT606" i="2"/>
  <c r="AT191" i="2"/>
  <c r="AT490" i="2"/>
  <c r="AT168" i="2"/>
  <c r="AT503" i="2"/>
  <c r="AT616" i="2"/>
  <c r="AT323" i="2"/>
  <c r="AT684" i="2"/>
  <c r="AT425" i="2"/>
  <c r="AT198" i="2"/>
  <c r="AT52" i="2"/>
  <c r="AT448" i="2"/>
  <c r="AT93" i="2"/>
  <c r="AT450" i="2"/>
  <c r="AT504" i="2"/>
  <c r="AT57" i="2"/>
  <c r="AT7" i="2"/>
  <c r="AT28" i="2"/>
  <c r="AT579" i="2"/>
  <c r="AT154" i="2"/>
  <c r="AT442" i="2"/>
  <c r="AT289" i="2"/>
  <c r="AT627" i="2"/>
  <c r="AT682" i="2"/>
  <c r="AT301" i="2"/>
  <c r="AT90" i="2"/>
  <c r="AT199" i="2"/>
  <c r="AT179" i="2"/>
  <c r="AT517" i="2"/>
  <c r="AT156" i="2"/>
  <c r="AT75" i="2"/>
  <c r="AT128" i="2"/>
  <c r="AT548" i="2"/>
  <c r="AR604" i="2"/>
  <c r="AR321" i="2"/>
  <c r="AR106" i="2"/>
  <c r="AR310" i="2"/>
  <c r="AR95" i="2"/>
  <c r="AR558" i="2"/>
  <c r="AR96" i="2"/>
  <c r="AR187" i="2"/>
  <c r="AR244" i="2"/>
  <c r="AR70" i="2"/>
  <c r="AR300" i="2"/>
  <c r="AR193" i="2"/>
  <c r="AU681" i="2"/>
  <c r="AU689" i="2"/>
  <c r="AU615" i="2"/>
  <c r="AU337" i="2"/>
  <c r="AU88" i="2"/>
  <c r="AU305" i="2"/>
  <c r="AU512" i="2"/>
  <c r="AU609" i="2"/>
  <c r="AU401" i="2"/>
  <c r="AU464" i="2"/>
  <c r="AU58" i="2"/>
  <c r="AU155" i="2"/>
  <c r="AU653" i="2"/>
  <c r="AU132" i="2"/>
  <c r="AU102" i="2"/>
  <c r="AU185" i="2"/>
  <c r="AU163" i="2"/>
  <c r="AU112" i="2"/>
  <c r="AU26" i="2"/>
  <c r="AU520" i="2"/>
  <c r="AU726" i="2"/>
  <c r="AU641" i="2"/>
  <c r="AU485" i="2"/>
  <c r="AU18" i="2"/>
  <c r="AU608" i="2"/>
  <c r="AU135" i="2"/>
  <c r="AU274" i="2"/>
  <c r="AU472" i="2"/>
  <c r="AU45" i="2"/>
  <c r="AU534" i="2"/>
  <c r="AU214" i="2"/>
  <c r="AU547" i="2"/>
  <c r="AU239" i="2"/>
  <c r="AU330" i="2"/>
  <c r="AU218" i="2"/>
  <c r="AU175" i="2"/>
  <c r="AU422" i="2"/>
  <c r="AU535" i="2"/>
  <c r="AU369" i="2"/>
  <c r="AU458" i="2"/>
  <c r="AU373" i="2"/>
  <c r="AU140" i="2"/>
  <c r="AU152" i="2"/>
  <c r="AU362" i="2"/>
  <c r="AU670" i="2"/>
  <c r="AU412" i="2"/>
  <c r="AU332" i="2"/>
  <c r="AU189" i="2"/>
  <c r="AU702" i="2"/>
  <c r="AU145" i="2"/>
  <c r="AU356" i="2"/>
  <c r="AU34" i="2"/>
  <c r="AU118" i="2"/>
  <c r="AU528" i="2"/>
  <c r="AU544" i="2"/>
  <c r="AU215" i="2"/>
  <c r="AU237" i="2"/>
  <c r="AU97" i="2"/>
  <c r="AU541" i="2"/>
  <c r="AU382" i="2"/>
  <c r="AT628" i="2"/>
  <c r="AT463" i="2"/>
  <c r="AT701" i="2"/>
  <c r="AT320" i="2"/>
  <c r="AT646" i="2"/>
  <c r="AT602" i="2"/>
  <c r="AT539" i="2"/>
  <c r="AT692" i="2"/>
  <c r="AT721" i="2"/>
  <c r="AT389" i="2"/>
  <c r="AT526" i="2"/>
  <c r="AT126" i="2"/>
  <c r="AT148" i="2"/>
  <c r="AT398" i="2"/>
  <c r="AT599" i="2"/>
  <c r="AT447" i="2"/>
  <c r="AT94" i="2"/>
  <c r="AT294" i="2"/>
  <c r="AT529" i="2"/>
  <c r="AT31" i="2"/>
  <c r="AT232" i="2"/>
  <c r="AT166" i="2"/>
  <c r="AT686" i="2"/>
  <c r="AT325" i="2"/>
  <c r="AT316" i="2"/>
  <c r="AT522" i="2"/>
  <c r="AT213" i="2"/>
  <c r="AT626" i="2"/>
  <c r="AT531" i="2"/>
  <c r="AT141" i="2"/>
  <c r="AT121" i="2"/>
  <c r="AT545" i="2"/>
  <c r="AT346" i="2"/>
  <c r="AT355" i="2"/>
  <c r="AT63" i="2"/>
  <c r="AT137" i="2"/>
  <c r="AT494" i="2"/>
  <c r="AT540" i="2"/>
  <c r="AT388" i="2"/>
  <c r="AT623" i="2"/>
  <c r="AT371" i="2"/>
  <c r="AT421" i="2"/>
  <c r="AT505" i="2"/>
  <c r="AT68" i="2"/>
  <c r="AT65" i="2"/>
  <c r="AT76" i="2"/>
  <c r="AT221" i="2"/>
  <c r="AT204" i="2"/>
  <c r="AT241" i="2"/>
  <c r="AT21" i="2"/>
  <c r="AT379" i="2"/>
  <c r="AT235" i="2"/>
  <c r="AT480" i="2"/>
  <c r="AT10" i="2"/>
  <c r="AT530" i="2"/>
  <c r="AT363" i="2"/>
  <c r="AT496" i="2"/>
  <c r="AT403" i="2"/>
  <c r="AT233" i="2"/>
  <c r="AT431" i="2"/>
  <c r="AT665" i="2"/>
  <c r="AT559" i="2"/>
  <c r="AR181" i="2"/>
  <c r="AR133" i="2"/>
  <c r="AR124" i="2"/>
  <c r="AR203" i="2"/>
  <c r="AR543" i="2"/>
  <c r="AR22" i="2"/>
  <c r="AR16" i="2"/>
  <c r="AR423" i="2"/>
  <c r="AR100" i="2"/>
  <c r="AR238" i="2"/>
  <c r="AR251" i="2"/>
  <c r="AR44" i="2"/>
  <c r="AR561" i="2"/>
  <c r="AR190" i="2"/>
  <c r="AR455" i="2"/>
  <c r="AR71" i="2"/>
  <c r="AR380" i="2"/>
  <c r="AU716" i="2"/>
  <c r="AU604" i="2"/>
  <c r="AU285" i="2"/>
  <c r="AU321" i="2"/>
  <c r="AU250" i="2"/>
  <c r="AU123" i="2"/>
  <c r="AU737" i="2"/>
  <c r="AU106" i="2"/>
  <c r="AU236" i="2"/>
  <c r="AU310" i="2"/>
  <c r="AU614" i="2"/>
  <c r="AU62" i="2"/>
  <c r="AU340" i="2"/>
  <c r="AU95" i="2"/>
  <c r="AU558" i="2"/>
  <c r="AU479" i="2"/>
  <c r="AU595" i="2"/>
  <c r="AU725" i="2"/>
  <c r="AU567" i="2"/>
  <c r="AU96" i="2"/>
  <c r="AU187" i="2"/>
  <c r="AU134" i="2"/>
  <c r="AU119" i="2"/>
  <c r="AU699" i="2"/>
  <c r="AU516" i="2"/>
  <c r="AU244" i="2"/>
  <c r="AU440" i="2"/>
  <c r="AU715" i="2"/>
  <c r="AU276" i="2"/>
  <c r="AU35" i="2"/>
  <c r="AU639" i="2"/>
  <c r="AU172" i="2"/>
  <c r="AU729" i="2"/>
  <c r="AU80" i="2"/>
  <c r="AU394" i="2"/>
  <c r="AU224" i="2"/>
  <c r="AU70" i="2"/>
  <c r="AU138" i="2"/>
  <c r="AU481" i="2"/>
  <c r="AU525" i="2"/>
  <c r="AU392" i="2"/>
  <c r="AU150" i="2"/>
  <c r="AU300" i="2"/>
  <c r="AU519" i="2"/>
  <c r="AU597" i="2"/>
  <c r="AU101" i="2"/>
  <c r="AU598" i="2"/>
  <c r="AU500" i="2"/>
  <c r="AU240" i="2"/>
  <c r="AU206" i="2"/>
  <c r="AU193" i="2"/>
  <c r="AU79" i="2"/>
  <c r="AU32" i="2"/>
  <c r="AU318" i="2"/>
  <c r="AU183" i="2"/>
  <c r="AU515" i="2"/>
  <c r="AU510" i="2"/>
  <c r="AU186" i="2"/>
  <c r="AU707" i="2"/>
  <c r="AU405" i="2"/>
  <c r="AU607" i="2"/>
  <c r="AT727" i="2"/>
  <c r="AT673" i="2"/>
  <c r="AT384" i="2"/>
  <c r="AT261" i="2"/>
  <c r="AT687" i="2"/>
  <c r="AT664" i="2"/>
  <c r="AT243" i="2"/>
  <c r="AT712" i="2"/>
  <c r="AT573" i="2"/>
  <c r="AT99" i="2"/>
  <c r="AT217" i="2"/>
  <c r="AT465" i="2"/>
  <c r="AT735" i="2"/>
  <c r="AT299" i="2"/>
  <c r="AT454" i="2"/>
  <c r="AT61" i="2"/>
  <c r="AT353" i="2"/>
  <c r="AT352" i="2"/>
  <c r="AT245" i="2"/>
  <c r="AT328" i="2"/>
  <c r="AT73" i="2"/>
  <c r="AT502" i="2"/>
  <c r="AT415" i="2"/>
  <c r="AT644" i="2"/>
  <c r="AT435" i="2"/>
  <c r="AT564" i="2"/>
  <c r="AT685" i="2"/>
  <c r="AT40" i="2"/>
  <c r="AT349" i="2"/>
  <c r="AT370" i="2"/>
  <c r="AT246" i="2"/>
  <c r="AT313" i="2"/>
  <c r="AT182" i="2"/>
  <c r="AT280" i="2"/>
  <c r="AT484" i="2"/>
  <c r="AT339" i="2"/>
  <c r="AT91" i="2"/>
  <c r="AT231" i="2"/>
  <c r="AT69" i="2"/>
  <c r="AT358" i="2"/>
  <c r="AT637" i="2"/>
  <c r="AT471" i="2"/>
  <c r="AT619" i="2"/>
  <c r="AT33" i="2"/>
  <c r="AT557" i="2"/>
  <c r="AT159" i="2"/>
  <c r="AT467" i="2"/>
  <c r="AT532" i="2"/>
  <c r="AT110" i="2"/>
  <c r="AT345" i="2"/>
  <c r="AT395" i="2"/>
  <c r="AT290" i="2"/>
  <c r="AT254" i="2"/>
  <c r="AT378" i="2"/>
  <c r="AT291" i="2"/>
  <c r="AT648" i="2"/>
  <c r="AR507" i="2"/>
  <c r="AR120" i="2"/>
  <c r="AR282" i="2"/>
  <c r="AR308" i="2"/>
  <c r="AR36" i="2"/>
  <c r="AR15" i="2"/>
  <c r="AR171" i="2"/>
  <c r="AR220" i="2"/>
  <c r="AR625" i="2"/>
  <c r="AR149" i="2"/>
  <c r="AR578" i="2"/>
  <c r="AR174" i="2"/>
  <c r="AR488" i="2"/>
  <c r="AR24" i="2"/>
  <c r="AR46" i="2"/>
  <c r="AR8" i="2"/>
  <c r="AR84" i="2"/>
  <c r="AR449" i="2"/>
  <c r="AR263" i="2"/>
  <c r="AR56" i="2"/>
  <c r="AR344" i="2"/>
  <c r="AR341" i="2"/>
  <c r="AU678" i="2"/>
  <c r="AU688" i="2"/>
  <c r="AU521" i="2"/>
  <c r="AU413" i="2"/>
  <c r="AU351" i="2"/>
  <c r="AU709" i="2"/>
  <c r="AU181" i="2"/>
  <c r="AU133" i="2"/>
  <c r="AU267" i="2"/>
  <c r="AU589" i="2"/>
  <c r="AU634" i="2"/>
  <c r="AU723" i="2"/>
  <c r="AU124" i="2"/>
  <c r="AU537" i="2"/>
  <c r="AU203" i="2"/>
  <c r="AU583" i="2"/>
  <c r="AU543" i="2"/>
  <c r="AU593" i="2"/>
  <c r="AU582" i="2"/>
  <c r="AU22" i="2"/>
  <c r="AU704" i="2"/>
  <c r="AU16" i="2"/>
  <c r="AU662" i="2"/>
  <c r="AU733" i="2"/>
  <c r="AU129" i="2"/>
  <c r="AU252" i="2"/>
  <c r="AU177" i="2"/>
  <c r="AU184" i="2"/>
  <c r="AU518" i="2"/>
  <c r="AU307" i="2"/>
  <c r="AU423" i="2"/>
  <c r="AU100" i="2"/>
  <c r="AU253" i="2"/>
  <c r="AU513" i="2"/>
  <c r="AU176" i="2"/>
  <c r="AU636" i="2"/>
  <c r="AU581" i="2"/>
  <c r="AU238" i="2"/>
  <c r="AU251" i="2"/>
  <c r="AT713" i="2"/>
  <c r="AT482" i="2"/>
  <c r="AT546" i="2"/>
  <c r="AT527" i="2"/>
  <c r="AT638" i="2"/>
  <c r="AT86" i="2"/>
  <c r="AT38" i="2"/>
  <c r="AT122" i="2"/>
  <c r="AT222" i="2"/>
  <c r="AT372" i="2"/>
  <c r="AT270" i="2"/>
  <c r="AT281" i="2"/>
  <c r="AT49" i="2"/>
  <c r="AT585" i="2"/>
  <c r="AT195" i="2"/>
  <c r="AT475" i="2"/>
  <c r="AT572" i="2"/>
  <c r="AT651" i="2"/>
  <c r="AT131" i="2"/>
  <c r="AT654" i="2"/>
  <c r="AT139" i="2"/>
  <c r="AT618" i="2"/>
  <c r="AT592" i="2"/>
  <c r="AT706" i="2"/>
  <c r="AT27" i="2"/>
  <c r="AT13" i="2"/>
  <c r="AT399" i="2"/>
  <c r="AT169" i="2"/>
  <c r="AT111" i="2"/>
  <c r="AT209" i="2"/>
  <c r="AT326" i="2"/>
  <c r="AT165" i="2"/>
  <c r="AT78" i="2"/>
  <c r="AT82" i="2"/>
  <c r="AT434" i="2"/>
  <c r="AT462" i="2"/>
  <c r="AT143" i="2"/>
  <c r="AT19" i="2"/>
  <c r="AT591" i="2"/>
  <c r="AT41" i="2"/>
  <c r="AT39" i="2"/>
  <c r="AT443" i="2"/>
  <c r="AT649" i="2"/>
  <c r="AT312" i="2"/>
  <c r="AT103" i="2"/>
  <c r="AT226" i="2"/>
  <c r="AT731" i="2"/>
  <c r="AT296" i="2"/>
  <c r="AT25" i="2"/>
  <c r="AT732" i="2"/>
  <c r="AT144" i="2"/>
  <c r="AT642" i="2"/>
  <c r="AT142" i="2"/>
  <c r="AT367" i="2"/>
  <c r="AT359" i="2"/>
  <c r="AT566" i="2"/>
  <c r="AT11" i="2"/>
  <c r="AT275" i="2"/>
  <c r="AT258" i="2"/>
  <c r="AR211" i="2"/>
  <c r="AR393" i="2"/>
  <c r="AR283" i="2"/>
  <c r="AR295" i="2"/>
  <c r="AR136" i="2"/>
  <c r="AR228" i="2"/>
  <c r="AR20" i="2"/>
  <c r="AR575" i="2"/>
  <c r="AR4" i="2"/>
  <c r="AR108" i="2"/>
  <c r="AR37" i="2"/>
  <c r="AR247" i="2"/>
  <c r="AR376" i="2"/>
  <c r="AR216" i="2"/>
  <c r="AR343" i="2"/>
  <c r="AR230" i="2"/>
  <c r="AU696" i="2"/>
  <c r="AU710" i="2"/>
  <c r="AU695" i="2"/>
  <c r="AU507" i="2"/>
  <c r="AU461" i="2"/>
  <c r="AU730" i="2"/>
  <c r="AU259" i="2"/>
  <c r="AU120" i="2"/>
  <c r="AU402" i="2"/>
  <c r="AU282" i="2"/>
  <c r="AU308" i="2"/>
  <c r="AU229" i="2"/>
  <c r="AU451" i="2"/>
  <c r="AU466" i="2"/>
  <c r="AU414" i="2"/>
  <c r="AU580" i="2"/>
  <c r="AU105" i="2"/>
  <c r="AU632" i="2"/>
  <c r="AU408" i="2"/>
  <c r="AU36" i="2"/>
  <c r="AU446" i="2"/>
  <c r="AU453" i="2"/>
  <c r="AU374" i="2"/>
  <c r="AU433" i="2"/>
  <c r="AU336" i="2"/>
  <c r="AU15" i="2"/>
  <c r="AU456" i="2"/>
  <c r="AU611" i="2"/>
  <c r="AU171" i="2"/>
  <c r="AU220" i="2"/>
  <c r="AU77" i="2"/>
  <c r="AU227" i="2"/>
  <c r="AU635" i="2"/>
  <c r="AU569" i="2"/>
  <c r="AU625" i="2"/>
  <c r="AU149" i="2"/>
  <c r="AU578" i="2"/>
  <c r="AU174" i="2"/>
  <c r="AU488" i="2"/>
  <c r="AU24" i="2"/>
  <c r="AU555" i="2"/>
  <c r="AU46" i="2"/>
  <c r="AU8" i="2"/>
  <c r="AU437" i="2"/>
  <c r="AU444" i="2"/>
  <c r="AU84" i="2"/>
  <c r="AT681" i="2"/>
  <c r="AT689" i="2"/>
  <c r="AT615" i="2"/>
  <c r="AT337" i="2"/>
  <c r="AT88" i="2"/>
  <c r="AT511" i="2"/>
  <c r="AT305" i="2"/>
  <c r="AT512" i="2"/>
  <c r="AT609" i="2"/>
  <c r="AT401" i="2"/>
  <c r="AT464" i="2"/>
  <c r="AT58" i="2"/>
  <c r="AT155" i="2"/>
  <c r="AT653" i="2"/>
  <c r="AT132" i="2"/>
  <c r="AT102" i="2"/>
  <c r="AT185" i="2"/>
  <c r="AT163" i="2"/>
  <c r="AT112" i="2"/>
  <c r="AT26" i="2"/>
  <c r="AT520" i="2"/>
  <c r="AT726" i="2"/>
  <c r="AT641" i="2"/>
  <c r="AT485" i="2"/>
  <c r="AT18" i="2"/>
  <c r="AT608" i="2"/>
  <c r="AT135" i="2"/>
  <c r="AT274" i="2"/>
  <c r="AT472" i="2"/>
  <c r="AT45" i="2"/>
  <c r="AT534" i="2"/>
  <c r="AT214" i="2"/>
  <c r="AT547" i="2"/>
  <c r="AT239" i="2"/>
  <c r="AT330" i="2"/>
  <c r="AT218" i="2"/>
  <c r="AT175" i="2"/>
  <c r="AT422" i="2"/>
  <c r="AT535" i="2"/>
  <c r="AT458" i="2"/>
  <c r="AT373" i="2"/>
  <c r="AT140" i="2"/>
  <c r="AT152" i="2"/>
  <c r="AT362" i="2"/>
  <c r="AT670" i="2"/>
  <c r="AT412" i="2"/>
  <c r="AT332" i="2"/>
  <c r="AT189" i="2"/>
  <c r="AT702" i="2"/>
  <c r="AT145" i="2"/>
  <c r="AT356" i="2"/>
  <c r="AT34" i="2"/>
  <c r="AT118" i="2"/>
  <c r="AT528" i="2"/>
  <c r="AT544" i="2"/>
  <c r="AT215" i="2"/>
  <c r="AT237" i="2"/>
  <c r="AT97" i="2"/>
  <c r="AT382" i="2"/>
  <c r="AR164" i="2"/>
  <c r="AR43" i="2"/>
  <c r="AR309" i="2"/>
  <c r="AR5" i="2"/>
  <c r="AR6" i="2"/>
  <c r="AR29" i="2"/>
  <c r="AR72" i="2"/>
  <c r="AR273" i="2"/>
  <c r="AR66" i="2"/>
  <c r="AR3" i="2"/>
  <c r="AR53" i="2"/>
  <c r="AR167" i="2"/>
  <c r="AR306" i="2"/>
  <c r="AR279" i="2"/>
  <c r="AR411" i="2"/>
  <c r="AR200" i="2"/>
  <c r="AR278" i="2"/>
  <c r="AR335" i="2"/>
  <c r="AU694" i="2"/>
  <c r="AU679" i="2"/>
  <c r="AU501" i="2"/>
  <c r="AU211" i="2"/>
  <c r="AU287" i="2"/>
  <c r="AU477" i="2"/>
  <c r="AU629" i="2"/>
  <c r="AU661" i="2"/>
  <c r="AU700" i="2"/>
  <c r="AU657" i="2"/>
  <c r="AU647" i="2"/>
  <c r="AU393" i="2"/>
  <c r="AU89" i="2"/>
  <c r="AU523" i="2"/>
  <c r="AU495" i="2"/>
  <c r="AU429" i="2"/>
  <c r="AU409" i="2"/>
  <c r="AU283" i="2"/>
  <c r="AU676" i="2"/>
  <c r="AU295" i="2"/>
  <c r="AU630" i="2"/>
  <c r="AU416" i="2"/>
  <c r="AU136" i="2"/>
  <c r="AU228" i="2"/>
  <c r="AU20" i="2"/>
  <c r="AU201" i="2"/>
  <c r="AU493" i="2"/>
  <c r="AU675" i="2"/>
  <c r="AU30" i="2"/>
  <c r="AU575" i="2"/>
  <c r="AU551" i="2"/>
  <c r="AU4" i="2"/>
  <c r="AU108" i="2"/>
  <c r="AU37" i="2"/>
  <c r="AU613" i="2"/>
  <c r="AU347" i="2"/>
  <c r="AU114" i="2"/>
  <c r="AU410" i="2"/>
  <c r="AU430" i="2"/>
  <c r="AU210" i="2"/>
  <c r="AU424" i="2"/>
  <c r="AU668" i="2"/>
  <c r="AU565" i="2"/>
  <c r="AU586" i="2"/>
  <c r="AU491" i="2"/>
  <c r="AU247" i="2"/>
  <c r="AU550" i="2"/>
  <c r="AU533" i="2"/>
  <c r="AU552" i="2"/>
  <c r="AU288" i="2"/>
  <c r="AU376" i="2"/>
  <c r="AU14" i="2"/>
  <c r="AU396" i="2"/>
  <c r="AU216" i="2"/>
  <c r="AU55" i="2"/>
  <c r="AU343" i="2"/>
  <c r="AU230" i="2"/>
  <c r="AU549" i="2"/>
  <c r="AU672" i="2"/>
  <c r="AU381" i="2"/>
  <c r="AU441" i="2"/>
  <c r="AT716" i="2"/>
  <c r="AT604" i="2"/>
  <c r="AT285" i="2"/>
  <c r="AT321" i="2"/>
  <c r="AT250" i="2"/>
  <c r="AT123" i="2"/>
  <c r="AT737" i="2"/>
  <c r="AT106" i="2"/>
  <c r="AT236" i="2"/>
  <c r="AT310" i="2"/>
  <c r="AT614" i="2"/>
  <c r="AT62" i="2"/>
  <c r="AT340" i="2"/>
  <c r="AT95" i="2"/>
  <c r="AT558" i="2"/>
  <c r="AT479" i="2"/>
  <c r="AT595" i="2"/>
  <c r="AT725" i="2"/>
  <c r="AT567" i="2"/>
  <c r="AT96" i="2"/>
  <c r="AT187" i="2"/>
  <c r="AT134" i="2"/>
  <c r="AT119" i="2"/>
  <c r="AT699" i="2"/>
  <c r="AT516" i="2"/>
  <c r="AT244" i="2"/>
  <c r="AT440" i="2"/>
  <c r="AT715" i="2"/>
  <c r="AT276" i="2"/>
  <c r="AT35" i="2"/>
  <c r="AT639" i="2"/>
  <c r="AT172" i="2"/>
  <c r="AT729" i="2"/>
  <c r="AT80" i="2"/>
  <c r="AT394" i="2"/>
  <c r="AT224" i="2"/>
  <c r="AT70" i="2"/>
  <c r="AT138" i="2"/>
  <c r="AT481" i="2"/>
  <c r="AT525" i="2"/>
  <c r="AT392" i="2"/>
  <c r="AT150" i="2"/>
  <c r="AT300" i="2"/>
  <c r="AT519" i="2"/>
  <c r="AT597" i="2"/>
  <c r="AT101" i="2"/>
  <c r="AT598" i="2"/>
  <c r="AT500" i="2"/>
  <c r="AT240" i="2"/>
  <c r="AT206" i="2"/>
  <c r="AT193" i="2"/>
  <c r="AT79" i="2"/>
  <c r="AT32" i="2"/>
  <c r="AT318" i="2"/>
  <c r="AT183" i="2"/>
  <c r="AT515" i="2"/>
  <c r="AT510" i="2"/>
  <c r="AT186" i="2"/>
  <c r="AT707" i="2"/>
  <c r="AT405" i="2"/>
  <c r="AT607" i="2"/>
  <c r="AR400" i="2"/>
  <c r="AR277" i="2"/>
  <c r="AR64" i="2"/>
  <c r="AR292" i="2"/>
  <c r="AR262" i="2"/>
  <c r="AR85" i="2"/>
  <c r="AR147" i="2"/>
  <c r="AR81" i="2"/>
  <c r="AR631" i="2"/>
  <c r="AR23" i="2"/>
  <c r="AR269" i="2"/>
  <c r="AR2" i="2"/>
  <c r="AR125" i="2"/>
  <c r="AR130" i="2"/>
  <c r="AR317" i="2"/>
  <c r="AR428" i="2"/>
  <c r="AR60" i="2"/>
  <c r="AR293" i="2"/>
  <c r="AU691" i="2"/>
  <c r="AU284" i="2"/>
  <c r="AU596" i="2"/>
  <c r="AU164" i="2"/>
  <c r="AU327" i="2"/>
  <c r="AU489" i="2"/>
  <c r="AU643" i="2"/>
  <c r="AU563" i="2"/>
  <c r="AU387" i="2"/>
  <c r="AU587" i="2"/>
  <c r="AU47" i="2"/>
  <c r="AU43" i="2"/>
  <c r="AU324" i="2"/>
  <c r="AU418" i="2"/>
  <c r="AU698" i="2"/>
  <c r="AU538" i="2"/>
  <c r="AU268" i="2"/>
  <c r="AU333" i="2"/>
  <c r="AU303" i="2"/>
  <c r="AU722" i="2"/>
  <c r="AU5" i="2"/>
  <c r="AU590" i="2"/>
  <c r="AU6" i="2"/>
  <c r="AU617" i="2"/>
  <c r="AU194" i="2"/>
  <c r="AU29" i="2"/>
  <c r="AU350" i="2"/>
  <c r="AU72" i="2"/>
  <c r="AU67" i="2"/>
  <c r="AU659" i="2"/>
  <c r="AU42" i="2"/>
  <c r="AU273" i="2"/>
  <c r="AU66" i="2"/>
  <c r="AU219" i="2"/>
  <c r="AU407" i="2"/>
  <c r="AU127" i="2"/>
  <c r="AU3" i="2"/>
  <c r="AU53" i="2"/>
  <c r="AU406" i="2"/>
  <c r="AU452" i="2"/>
  <c r="AT176" i="2"/>
  <c r="AT636" i="2"/>
  <c r="AT581" i="2"/>
  <c r="AT238" i="2"/>
  <c r="AT251" i="2"/>
  <c r="AT568" i="2"/>
  <c r="AT44" i="2"/>
  <c r="AT354" i="2"/>
  <c r="AT633" i="2"/>
  <c r="AT104" i="2"/>
  <c r="AT561" i="2"/>
  <c r="AT190" i="2"/>
  <c r="AT669" i="2"/>
  <c r="AT311" i="2"/>
  <c r="AT212" i="2"/>
  <c r="AT383" i="2"/>
  <c r="AT455" i="2"/>
  <c r="AT71" i="2"/>
  <c r="AT419" i="2"/>
  <c r="AT380" i="2"/>
  <c r="AT478" i="2"/>
  <c r="AT162" i="2"/>
  <c r="AT161" i="2"/>
  <c r="AT476" i="2"/>
  <c r="AT361" i="2"/>
  <c r="AT439" i="2"/>
  <c r="AT509" i="2"/>
  <c r="AR205" i="2"/>
  <c r="AR115" i="2"/>
  <c r="AR157" i="2"/>
  <c r="AR17" i="2"/>
  <c r="AR98" i="2"/>
  <c r="AR342" i="2"/>
  <c r="AR107" i="2"/>
  <c r="AU719" i="2"/>
  <c r="AU660" i="2"/>
  <c r="AU658" i="2"/>
  <c r="AU724" i="2"/>
  <c r="AU594" i="2"/>
  <c r="AU680" i="2"/>
  <c r="AU400" i="2"/>
  <c r="AU711" i="2"/>
  <c r="AU277" i="2"/>
  <c r="AU64" i="2"/>
  <c r="AU116" i="2"/>
  <c r="AU292" i="2"/>
  <c r="AU663" i="2"/>
  <c r="AU426" i="2"/>
  <c r="AU331" i="2"/>
  <c r="AU720" i="2"/>
  <c r="AU499" i="2"/>
  <c r="AU262" i="2"/>
  <c r="AU364" i="2"/>
  <c r="AU556" i="2"/>
  <c r="AU436" i="2"/>
  <c r="AU85" i="2"/>
  <c r="AU153" i="2"/>
  <c r="AU147" i="2"/>
  <c r="AU81" i="2"/>
  <c r="AU631" i="2"/>
  <c r="AU397" i="2"/>
  <c r="AU375" i="2"/>
  <c r="AU23" i="2"/>
  <c r="AU269" i="2"/>
  <c r="AU9" i="2"/>
  <c r="AU2" i="2"/>
  <c r="AU170" i="2"/>
  <c r="AU12" i="2"/>
  <c r="AU125" i="2"/>
  <c r="AU457" i="2"/>
  <c r="AU242" i="2"/>
  <c r="AU524" i="2"/>
  <c r="AU54" i="2"/>
  <c r="AU728" i="2"/>
  <c r="AU705" i="2"/>
  <c r="AU130" i="2"/>
  <c r="AU536" i="2"/>
  <c r="AU74" i="2"/>
  <c r="AU317" i="2"/>
  <c r="AU202" i="2"/>
  <c r="AU674" i="2"/>
  <c r="AU570" i="2"/>
  <c r="AT730" i="2"/>
  <c r="AT259" i="2"/>
  <c r="AT120" i="2"/>
  <c r="AT402" i="2"/>
  <c r="AT282" i="2"/>
  <c r="AT308" i="2"/>
  <c r="AT229" i="2"/>
  <c r="AT451" i="2"/>
  <c r="AT466" i="2"/>
  <c r="AT414" i="2"/>
  <c r="AT580" i="2"/>
  <c r="AT105" i="2"/>
  <c r="AT632" i="2"/>
  <c r="AT408" i="2"/>
  <c r="AT36" i="2"/>
  <c r="AT446" i="2"/>
  <c r="AT453" i="2"/>
  <c r="AT374" i="2"/>
  <c r="AT433" i="2"/>
  <c r="AT336" i="2"/>
  <c r="AT15" i="2"/>
  <c r="AT456" i="2"/>
  <c r="AT611" i="2"/>
  <c r="AT171" i="2"/>
  <c r="AT220" i="2"/>
  <c r="AT77" i="2"/>
  <c r="AT227" i="2"/>
  <c r="AT635" i="2"/>
  <c r="AT569" i="2"/>
  <c r="AT625" i="2"/>
  <c r="AT149" i="2"/>
  <c r="AT578" i="2"/>
  <c r="AT174" i="2"/>
  <c r="AT488" i="2"/>
  <c r="AT24" i="2"/>
  <c r="AT555" i="2"/>
  <c r="AT46" i="2"/>
  <c r="AT8" i="2"/>
  <c r="AT437" i="2"/>
  <c r="AT444" i="2"/>
  <c r="AT84" i="2"/>
  <c r="AT449" i="2"/>
  <c r="AT264" i="2"/>
  <c r="AT266" i="2"/>
  <c r="AT263" i="2"/>
  <c r="AT360" i="2"/>
  <c r="AT666" i="2"/>
  <c r="AT56" i="2"/>
  <c r="AT344" i="2"/>
  <c r="AT341" i="2"/>
  <c r="AT338" i="2"/>
  <c r="AT391" i="2"/>
  <c r="AT357" i="2"/>
  <c r="AT645" i="2"/>
  <c r="AT365" i="2"/>
  <c r="AR51" i="2"/>
  <c r="AR158" i="2"/>
  <c r="AR191" i="2"/>
  <c r="AR198" i="2"/>
  <c r="AR93" i="2"/>
  <c r="AR7" i="2"/>
  <c r="AR28" i="2"/>
  <c r="AR289" i="2"/>
  <c r="AR90" i="2"/>
  <c r="AR128" i="2"/>
  <c r="AR548" i="2"/>
  <c r="AU717" i="2"/>
  <c r="AU560" i="2"/>
  <c r="AU368" i="2"/>
  <c r="AU622" i="2"/>
  <c r="AU612" i="2"/>
  <c r="AU257" i="2"/>
  <c r="AU473" i="2"/>
  <c r="AU255" i="2"/>
  <c r="AU234" i="2"/>
  <c r="AU652" i="2"/>
  <c r="AU683" i="2"/>
  <c r="AU87" i="2"/>
  <c r="AU655" i="2"/>
  <c r="AU574" i="2"/>
  <c r="AU621" i="2"/>
  <c r="AU714" i="2"/>
  <c r="AU180" i="2"/>
  <c r="AU92" i="2"/>
  <c r="AU718" i="2"/>
  <c r="AU508" i="2"/>
  <c r="AU173" i="2"/>
  <c r="AU298" i="2"/>
  <c r="AU487" i="2"/>
  <c r="AU610" i="2"/>
  <c r="AU390" i="2"/>
  <c r="AU205" i="2"/>
  <c r="AU459" i="2"/>
  <c r="AU554" i="2"/>
  <c r="AU113" i="2"/>
  <c r="AU109" i="2"/>
  <c r="AU690" i="2"/>
  <c r="AU50" i="2"/>
  <c r="AU697" i="2"/>
  <c r="AU314" i="2"/>
  <c r="AU115" i="2"/>
  <c r="AU157" i="2"/>
  <c r="AU196" i="2"/>
  <c r="AU734" i="2"/>
  <c r="AU584" i="2"/>
  <c r="AU334" i="2"/>
  <c r="AU568" i="2"/>
  <c r="AU44" i="2"/>
  <c r="AU354" i="2"/>
  <c r="AU633" i="2"/>
  <c r="AU104" i="2"/>
  <c r="AU561" i="2"/>
  <c r="AU190" i="2"/>
  <c r="AU669" i="2"/>
  <c r="AU311" i="2"/>
  <c r="AU212" i="2"/>
  <c r="AU383" i="2"/>
  <c r="AU455" i="2"/>
  <c r="AU71" i="2"/>
  <c r="AU419" i="2"/>
  <c r="AU380" i="2"/>
  <c r="AU478" i="2"/>
  <c r="AU162" i="2"/>
  <c r="AU161" i="2"/>
  <c r="AU476" i="2"/>
  <c r="AU361" i="2"/>
  <c r="AU439" i="2"/>
  <c r="AU509" i="2"/>
  <c r="AU542" i="2"/>
  <c r="AU449" i="2"/>
  <c r="AU264" i="2"/>
  <c r="AU266" i="2"/>
  <c r="AU263" i="2"/>
  <c r="AU360" i="2"/>
  <c r="AU666" i="2"/>
  <c r="AU56" i="2"/>
  <c r="AU344" i="2"/>
  <c r="AU341" i="2"/>
  <c r="AU338" i="2"/>
  <c r="AU391" i="2"/>
  <c r="AU357" i="2"/>
  <c r="AU645" i="2"/>
  <c r="AU365" i="2"/>
  <c r="AU427" i="2"/>
  <c r="AU167" i="2"/>
  <c r="AU146" i="2"/>
  <c r="AU306" i="2"/>
  <c r="AU620" i="2"/>
  <c r="AU693" i="2"/>
  <c r="AU302" i="2"/>
  <c r="AU667" i="2"/>
  <c r="AU650" i="2"/>
  <c r="AU417" i="2"/>
  <c r="AU272" i="2"/>
  <c r="AU279" i="2"/>
  <c r="AU411" i="2"/>
  <c r="AU200" i="2"/>
  <c r="AU420" i="2"/>
  <c r="AU470" i="2"/>
  <c r="AU278" i="2"/>
  <c r="AU600" i="2"/>
  <c r="AU59" i="2"/>
  <c r="AU335" i="2"/>
  <c r="AU497" i="2"/>
  <c r="AU428" i="2"/>
  <c r="AU677" i="2"/>
  <c r="AU329" i="2"/>
  <c r="AU60" i="2"/>
  <c r="AU297" i="2"/>
  <c r="AU248" i="2"/>
  <c r="AU117" i="2"/>
  <c r="AU265" i="2"/>
  <c r="AU469" i="2"/>
  <c r="AU671" i="2"/>
  <c r="AU151" i="2"/>
  <c r="AU576" i="2"/>
  <c r="AU293" i="2"/>
  <c r="AU562" i="2"/>
  <c r="AU304" i="2"/>
  <c r="AU271" i="2"/>
  <c r="AU385" i="2"/>
  <c r="AU601" i="2"/>
  <c r="AU474" i="2"/>
  <c r="AU577" i="2"/>
  <c r="AU460" i="2"/>
  <c r="AU17" i="2"/>
  <c r="AU315" i="2"/>
  <c r="AU223" i="2"/>
  <c r="AU404" i="2"/>
  <c r="AU98" i="2"/>
  <c r="AU432" i="2"/>
  <c r="AU256" i="2"/>
  <c r="AU348" i="2"/>
  <c r="AU342" i="2"/>
  <c r="AU48" i="2"/>
  <c r="AU624" i="2"/>
  <c r="AU498" i="2"/>
  <c r="AU107" i="2"/>
  <c r="AU448" i="2"/>
  <c r="AU93" i="2"/>
  <c r="AU450" i="2"/>
  <c r="AU504" i="2"/>
  <c r="AU57" i="2"/>
  <c r="AU7" i="2"/>
  <c r="AU28" i="2"/>
  <c r="AU579" i="2"/>
  <c r="AU154" i="2"/>
  <c r="AU442" i="2"/>
  <c r="AU289" i="2"/>
  <c r="AU627" i="2"/>
  <c r="AU682" i="2"/>
  <c r="AU301" i="2"/>
  <c r="AU90" i="2"/>
  <c r="AU199" i="2"/>
  <c r="AU179" i="2"/>
  <c r="AU517" i="2"/>
  <c r="AU156" i="2"/>
  <c r="AU75" i="2"/>
  <c r="AU128" i="2"/>
  <c r="AU548" i="2"/>
  <c r="AU623" i="2"/>
  <c r="AU371" i="2"/>
  <c r="AU421" i="2"/>
  <c r="AU505" i="2"/>
  <c r="AU68" i="2"/>
  <c r="AU65" i="2"/>
  <c r="AU76" i="2"/>
  <c r="AU221" i="2"/>
  <c r="AU204" i="2"/>
  <c r="AU241" i="2"/>
  <c r="AU21" i="2"/>
  <c r="AU379" i="2"/>
  <c r="AU235" i="2"/>
  <c r="AU480" i="2"/>
  <c r="AU10" i="2"/>
  <c r="AU530" i="2"/>
  <c r="AU363" i="2"/>
  <c r="AU496" i="2"/>
  <c r="AU403" i="2"/>
  <c r="AU233" i="2"/>
  <c r="AU431" i="2"/>
  <c r="AU665" i="2"/>
  <c r="AU559" i="2"/>
  <c r="AU564" i="2"/>
  <c r="AU685" i="2"/>
  <c r="AU40" i="2"/>
  <c r="AU349" i="2"/>
  <c r="AU370" i="2"/>
  <c r="AU246" i="2"/>
  <c r="AU313" i="2"/>
  <c r="AU182" i="2"/>
  <c r="AU280" i="2"/>
  <c r="AU484" i="2"/>
  <c r="AU339" i="2"/>
  <c r="AU656" i="2"/>
  <c r="AU91" i="2"/>
  <c r="AU231" i="2"/>
  <c r="AU69" i="2"/>
  <c r="AU358" i="2"/>
  <c r="AU637" i="2"/>
  <c r="AU471" i="2"/>
  <c r="AU619" i="2"/>
  <c r="AU33" i="2"/>
  <c r="AU557" i="2"/>
  <c r="AU159" i="2"/>
  <c r="AU467" i="2"/>
  <c r="AU532" i="2"/>
  <c r="AU110" i="2"/>
  <c r="AU345" i="2"/>
  <c r="AU395" i="2"/>
  <c r="AU290" i="2"/>
  <c r="AU254" i="2"/>
  <c r="AU378" i="2"/>
  <c r="AU291" i="2"/>
  <c r="AU160" i="2"/>
  <c r="AU648" i="2"/>
  <c r="AU618" i="2"/>
  <c r="AU592" i="2"/>
  <c r="AU706" i="2"/>
  <c r="AU27" i="2"/>
  <c r="AU13" i="2"/>
  <c r="AU169" i="2"/>
  <c r="AU111" i="2"/>
  <c r="AU209" i="2"/>
  <c r="AU326" i="2"/>
  <c r="AU165" i="2"/>
  <c r="AU78" i="2"/>
  <c r="AU82" i="2"/>
  <c r="AU434" i="2"/>
  <c r="AU462" i="2"/>
  <c r="AU143" i="2"/>
  <c r="AU19" i="2"/>
  <c r="AU591" i="2"/>
  <c r="AU41" i="2"/>
  <c r="AU39" i="2"/>
  <c r="AU443" i="2"/>
  <c r="AU649" i="2"/>
  <c r="AU312" i="2"/>
  <c r="AU103" i="2"/>
  <c r="AU226" i="2"/>
  <c r="AU731" i="2"/>
  <c r="AU296" i="2"/>
  <c r="AU25" i="2"/>
  <c r="AU732" i="2"/>
  <c r="AU144" i="2"/>
  <c r="AU642" i="2"/>
  <c r="AU142" i="2"/>
  <c r="AU367" i="2"/>
  <c r="AU359" i="2"/>
  <c r="AU566" i="2"/>
  <c r="AU11" i="2"/>
  <c r="AU275" i="2"/>
  <c r="AU258" i="2"/>
  <c r="Y57" i="3" l="1"/>
  <c r="W91" i="3"/>
  <c r="W23" i="3"/>
  <c r="W116" i="3"/>
  <c r="Y58" i="3"/>
  <c r="AV236" i="2"/>
  <c r="Y93" i="3"/>
  <c r="Y49" i="3"/>
  <c r="Y37" i="3"/>
  <c r="Y80" i="3"/>
  <c r="Y35" i="3"/>
  <c r="W28" i="3"/>
  <c r="W93" i="3"/>
  <c r="W9" i="3"/>
  <c r="W13" i="3"/>
  <c r="Y113" i="3"/>
  <c r="W6" i="3"/>
  <c r="Y53" i="3"/>
  <c r="W31" i="3"/>
  <c r="W57" i="3"/>
  <c r="W58" i="3"/>
  <c r="W11" i="3"/>
  <c r="W42" i="3"/>
  <c r="Y19" i="3"/>
  <c r="W50" i="3"/>
  <c r="W78" i="3"/>
  <c r="Y126" i="3"/>
  <c r="W38" i="3"/>
  <c r="W85" i="3"/>
  <c r="W40" i="3"/>
  <c r="Y106" i="3"/>
  <c r="W71" i="3"/>
  <c r="Y83" i="3"/>
  <c r="W70" i="3"/>
  <c r="Y42" i="3"/>
  <c r="W52" i="3"/>
  <c r="Y81" i="3"/>
  <c r="Y71" i="3"/>
  <c r="W110" i="3"/>
  <c r="W44" i="3"/>
  <c r="W66" i="3"/>
  <c r="W27" i="3"/>
  <c r="W95" i="3"/>
  <c r="Y77" i="3"/>
  <c r="W102" i="3"/>
  <c r="W101" i="3"/>
  <c r="W64" i="3"/>
  <c r="Y78" i="3"/>
  <c r="Y56" i="3"/>
  <c r="Y122" i="3"/>
  <c r="W54" i="3"/>
  <c r="Y46" i="3"/>
  <c r="W10" i="3"/>
  <c r="W96" i="3"/>
  <c r="W92" i="3"/>
  <c r="Y14" i="3"/>
  <c r="Y3" i="3"/>
  <c r="Y18" i="3"/>
  <c r="Y54" i="3"/>
  <c r="W77" i="3"/>
  <c r="W36" i="3"/>
  <c r="Y44" i="3"/>
  <c r="W63" i="3"/>
  <c r="W53" i="3"/>
  <c r="Y13" i="3"/>
  <c r="W94" i="3"/>
  <c r="W62" i="3"/>
  <c r="W45" i="3"/>
  <c r="Y91" i="3"/>
  <c r="W79" i="3"/>
  <c r="W103" i="3"/>
  <c r="W47" i="3"/>
  <c r="Y74" i="3"/>
  <c r="Y105" i="3"/>
  <c r="Y25" i="3"/>
  <c r="W124" i="3"/>
  <c r="W104" i="3"/>
  <c r="Y82" i="3"/>
  <c r="W18" i="3"/>
  <c r="Y68" i="3"/>
  <c r="Y88" i="3"/>
  <c r="Y36" i="3"/>
  <c r="W25" i="3"/>
  <c r="W17" i="3"/>
  <c r="Y110" i="3"/>
  <c r="Y86" i="3"/>
  <c r="Y22" i="3"/>
  <c r="W113" i="3"/>
  <c r="Y61" i="3"/>
  <c r="W109" i="3"/>
  <c r="Y31" i="3"/>
  <c r="W32" i="3"/>
  <c r="W121" i="3"/>
  <c r="W86" i="3"/>
  <c r="Y20" i="3"/>
  <c r="Y115" i="3"/>
  <c r="Y108" i="3"/>
  <c r="W61" i="3"/>
  <c r="Y120" i="3"/>
  <c r="Y51" i="3"/>
  <c r="W21" i="3"/>
  <c r="Y7" i="3"/>
  <c r="W112" i="3"/>
  <c r="Y116" i="3"/>
  <c r="Y107" i="3"/>
  <c r="Y63" i="3"/>
  <c r="W67" i="3"/>
  <c r="Y111" i="3"/>
  <c r="Y8" i="3"/>
  <c r="W107" i="3"/>
  <c r="Y6" i="3"/>
  <c r="Y109" i="3"/>
  <c r="Y50" i="3"/>
  <c r="Y59" i="3"/>
  <c r="Y124" i="3"/>
  <c r="W115" i="3"/>
  <c r="Y15" i="3"/>
  <c r="Y104" i="3"/>
  <c r="Y55" i="3"/>
  <c r="W49" i="3"/>
  <c r="Y45" i="3"/>
  <c r="W73" i="3"/>
  <c r="Y94" i="3"/>
  <c r="W48" i="3"/>
  <c r="Y76" i="3"/>
  <c r="Y34" i="3"/>
  <c r="Y47" i="3"/>
  <c r="Y65" i="3"/>
  <c r="Y28" i="3"/>
  <c r="W59" i="3"/>
  <c r="Y29" i="3"/>
  <c r="W8" i="3"/>
  <c r="Y118" i="3"/>
  <c r="W22" i="3"/>
  <c r="Y32" i="3"/>
  <c r="Y43" i="3"/>
  <c r="W76" i="3"/>
  <c r="W2" i="3"/>
  <c r="W120" i="3"/>
  <c r="Y27" i="3"/>
  <c r="W83" i="3"/>
  <c r="W111" i="3"/>
  <c r="W60" i="3"/>
  <c r="Y114" i="3"/>
  <c r="W80" i="3"/>
  <c r="W19" i="3"/>
  <c r="Y23" i="3"/>
  <c r="Y21" i="3"/>
  <c r="Y12" i="3"/>
  <c r="Y38" i="3"/>
  <c r="Y95" i="3"/>
  <c r="W46" i="3"/>
  <c r="W125" i="3"/>
  <c r="W88" i="3"/>
  <c r="Y33" i="3"/>
  <c r="Y87" i="3"/>
  <c r="W74" i="3"/>
  <c r="W105" i="3"/>
  <c r="W4" i="3"/>
  <c r="Y26" i="3"/>
  <c r="W34" i="3"/>
  <c r="Y125" i="3"/>
  <c r="Y5" i="3"/>
  <c r="Y60" i="3"/>
  <c r="Y119" i="3"/>
  <c r="Y2" i="3"/>
  <c r="Y90" i="3"/>
  <c r="Y89" i="3"/>
  <c r="W55" i="3"/>
  <c r="Y84" i="3"/>
  <c r="Y85" i="3"/>
  <c r="W97" i="3"/>
  <c r="W117" i="3"/>
  <c r="W16" i="3"/>
  <c r="Y117" i="3"/>
  <c r="W39" i="3"/>
  <c r="W51" i="3"/>
  <c r="Y69" i="3"/>
  <c r="Y73" i="3"/>
  <c r="W30" i="3"/>
  <c r="Y97" i="3"/>
  <c r="Y103" i="3"/>
  <c r="Y30" i="3"/>
  <c r="W5" i="3"/>
  <c r="W119" i="3"/>
  <c r="Y41" i="3"/>
  <c r="Y92" i="3"/>
  <c r="W7" i="3"/>
  <c r="Y66" i="3"/>
  <c r="Y70" i="3"/>
  <c r="W69" i="3"/>
  <c r="W100" i="3"/>
  <c r="W123" i="3"/>
  <c r="Y52" i="3"/>
  <c r="W99" i="3"/>
  <c r="Y9" i="3"/>
  <c r="W15" i="3"/>
  <c r="W72" i="3"/>
  <c r="W114" i="3"/>
  <c r="W33" i="3"/>
  <c r="Y102" i="3"/>
  <c r="W98" i="3"/>
  <c r="W24" i="3"/>
  <c r="Y16" i="3"/>
  <c r="Y11" i="3"/>
  <c r="W56" i="3"/>
  <c r="Y48" i="3"/>
  <c r="W87" i="3"/>
  <c r="W108" i="3"/>
  <c r="W14" i="3"/>
  <c r="Y121" i="3"/>
  <c r="W12" i="3"/>
  <c r="Y39" i="3"/>
  <c r="Y40" i="3"/>
  <c r="Y98" i="3"/>
  <c r="W41" i="3"/>
  <c r="Y24" i="3"/>
  <c r="W122" i="3"/>
  <c r="W75" i="3"/>
  <c r="W3" i="3"/>
  <c r="W29" i="3"/>
  <c r="Y72" i="3"/>
  <c r="W81" i="3"/>
  <c r="W118" i="3"/>
  <c r="Y79" i="3"/>
  <c r="Y100" i="3"/>
  <c r="Y4" i="3"/>
  <c r="W106" i="3"/>
  <c r="W37" i="3"/>
  <c r="Y75" i="3"/>
  <c r="Y67" i="3"/>
  <c r="W82" i="3"/>
  <c r="Y101" i="3"/>
  <c r="W68" i="3"/>
  <c r="W90" i="3"/>
  <c r="Y64" i="3"/>
  <c r="W84" i="3"/>
  <c r="Y10" i="3"/>
  <c r="W65" i="3"/>
  <c r="Y112" i="3"/>
  <c r="Y123" i="3"/>
  <c r="W20" i="3"/>
  <c r="Y99" i="3"/>
  <c r="W43" i="3"/>
  <c r="W26" i="3"/>
  <c r="W89" i="3"/>
  <c r="W35" i="3"/>
  <c r="Y62" i="3"/>
  <c r="W126" i="3"/>
  <c r="Y17" i="3"/>
  <c r="Y96" i="3"/>
  <c r="AV208" i="2"/>
  <c r="AV605" i="2"/>
  <c r="AV736" i="2"/>
  <c r="AV678" i="2"/>
  <c r="AV201" i="2"/>
  <c r="AV377" i="2"/>
  <c r="AV413" i="2"/>
  <c r="AV34" i="2"/>
  <c r="AV458" i="2"/>
  <c r="AV333" i="2"/>
  <c r="AV259" i="2"/>
  <c r="AV462" i="2"/>
  <c r="AV592" i="2"/>
  <c r="AV573" i="2"/>
  <c r="AV650" i="2"/>
  <c r="AV587" i="2"/>
  <c r="AV251" i="2"/>
  <c r="AV607" i="2"/>
  <c r="AV240" i="2"/>
  <c r="AV70" i="2"/>
  <c r="AV516" i="2"/>
  <c r="AV340" i="2"/>
  <c r="AV653" i="2"/>
  <c r="AV629" i="2"/>
  <c r="AV521" i="2"/>
  <c r="AV39" i="2"/>
  <c r="AV317" i="2"/>
  <c r="AV179" i="2"/>
  <c r="AV57" i="2"/>
  <c r="AV168" i="2"/>
  <c r="AV83" i="2"/>
  <c r="AV612" i="2"/>
  <c r="AV647" i="2"/>
  <c r="AV120" i="2"/>
  <c r="AV624" i="2"/>
  <c r="AV577" i="2"/>
  <c r="AV610" i="2"/>
  <c r="AV497" i="2"/>
  <c r="AV662" i="2"/>
  <c r="AV671" i="2"/>
  <c r="AV667" i="2"/>
  <c r="AV423" i="2"/>
  <c r="AV478" i="2"/>
  <c r="AV706" i="2"/>
  <c r="AV403" i="2"/>
  <c r="AV76" i="2"/>
  <c r="AV355" i="2"/>
  <c r="AV166" i="2"/>
  <c r="AV389" i="2"/>
  <c r="AV588" i="2"/>
  <c r="AV655" i="2"/>
  <c r="AV331" i="2"/>
  <c r="AV47" i="2"/>
  <c r="AV416" i="2"/>
  <c r="AV408" i="2"/>
  <c r="AV688" i="2"/>
  <c r="AV291" i="2"/>
  <c r="AV619" i="2"/>
  <c r="AV313" i="2"/>
  <c r="AV465" i="2"/>
  <c r="AV439" i="2"/>
  <c r="AV90" i="2"/>
  <c r="AV450" i="2"/>
  <c r="AV191" i="2"/>
  <c r="AV483" i="2"/>
  <c r="AV570" i="2"/>
  <c r="AV342" i="2"/>
  <c r="AV601" i="2"/>
  <c r="AV298" i="2"/>
  <c r="AV242" i="2"/>
  <c r="AV273" i="2"/>
  <c r="AV625" i="2"/>
  <c r="AV265" i="2"/>
  <c r="AV125" i="2"/>
  <c r="AV407" i="2"/>
  <c r="AV216" i="2"/>
  <c r="AV542" i="2"/>
  <c r="AV267" i="2"/>
  <c r="AV645" i="2"/>
  <c r="AV253" i="2"/>
  <c r="AV365" i="2"/>
  <c r="AV709" i="2"/>
  <c r="AV528" i="2"/>
  <c r="AV140" i="2"/>
  <c r="AV485" i="2"/>
  <c r="AV66" i="2"/>
  <c r="AV108" i="2"/>
  <c r="AV456" i="2"/>
  <c r="AV19" i="2"/>
  <c r="AV735" i="2"/>
  <c r="AV363" i="2"/>
  <c r="AV68" i="2"/>
  <c r="AV545" i="2"/>
  <c r="AV31" i="2"/>
  <c r="AV692" i="2"/>
  <c r="AV603" i="2"/>
  <c r="AV473" i="2"/>
  <c r="AV724" i="2"/>
  <c r="AV679" i="2"/>
  <c r="AV704" i="2"/>
  <c r="AV193" i="2"/>
  <c r="AV481" i="2"/>
  <c r="AV440" i="2"/>
  <c r="AV558" i="2"/>
  <c r="AV163" i="2"/>
  <c r="AV418" i="2"/>
  <c r="AV433" i="2"/>
  <c r="AV351" i="2"/>
  <c r="AV254" i="2"/>
  <c r="AV637" i="2"/>
  <c r="AV712" i="2"/>
  <c r="AV417" i="2"/>
  <c r="AV238" i="2"/>
  <c r="AV115" i="2"/>
  <c r="AV693" i="2"/>
  <c r="AV344" i="2"/>
  <c r="AV476" i="2"/>
  <c r="AV589" i="2"/>
  <c r="AV206" i="2"/>
  <c r="AV138" i="2"/>
  <c r="AV244" i="2"/>
  <c r="AV95" i="2"/>
  <c r="AV716" i="2"/>
  <c r="AV102" i="2"/>
  <c r="AV489" i="2"/>
  <c r="AV409" i="2"/>
  <c r="AV466" i="2"/>
  <c r="AV118" i="2"/>
  <c r="AV373" i="2"/>
  <c r="AV726" i="2"/>
  <c r="AV194" i="2"/>
  <c r="AV136" i="2"/>
  <c r="AV105" i="2"/>
  <c r="AV732" i="2"/>
  <c r="AV143" i="2"/>
  <c r="AV27" i="2"/>
  <c r="AV49" i="2"/>
  <c r="AV482" i="2"/>
  <c r="AV217" i="2"/>
  <c r="AV420" i="2"/>
  <c r="AV383" i="2"/>
  <c r="AV378" i="2"/>
  <c r="AV471" i="2"/>
  <c r="AV246" i="2"/>
  <c r="AV99" i="2"/>
  <c r="AV470" i="2"/>
  <c r="AV212" i="2"/>
  <c r="AV496" i="2"/>
  <c r="AV65" i="2"/>
  <c r="AV346" i="2"/>
  <c r="AV232" i="2"/>
  <c r="AV721" i="2"/>
  <c r="AV703" i="2"/>
  <c r="AV652" i="2"/>
  <c r="AV277" i="2"/>
  <c r="AV596" i="2"/>
  <c r="AV393" i="2"/>
  <c r="AV402" i="2"/>
  <c r="AV199" i="2"/>
  <c r="AV504" i="2"/>
  <c r="AV490" i="2"/>
  <c r="AV438" i="2"/>
  <c r="AV560" i="2"/>
  <c r="AV694" i="2"/>
  <c r="AV48" i="2"/>
  <c r="AV474" i="2"/>
  <c r="AV314" i="2"/>
  <c r="AV487" i="2"/>
  <c r="AV705" i="2"/>
  <c r="AV406" i="2"/>
  <c r="AV55" i="2"/>
  <c r="AV444" i="2"/>
  <c r="AV723" i="2"/>
  <c r="AV469" i="2"/>
  <c r="AV54" i="2"/>
  <c r="AV146" i="2"/>
  <c r="AV338" i="2"/>
  <c r="AV22" i="2"/>
  <c r="AV104" i="2"/>
  <c r="AV669" i="2"/>
  <c r="AV697" i="2"/>
  <c r="AV405" i="2"/>
  <c r="AV500" i="2"/>
  <c r="AV224" i="2"/>
  <c r="AV699" i="2"/>
  <c r="AV62" i="2"/>
  <c r="AV330" i="2"/>
  <c r="AV58" i="2"/>
  <c r="AV356" i="2"/>
  <c r="AV369" i="2"/>
  <c r="AV185" i="2"/>
  <c r="AV284" i="2"/>
  <c r="AV501" i="2"/>
  <c r="AV296" i="2"/>
  <c r="AV434" i="2"/>
  <c r="AV618" i="2"/>
  <c r="AV270" i="2"/>
  <c r="AV349" i="2"/>
  <c r="AV243" i="2"/>
  <c r="AV620" i="2"/>
  <c r="AV666" i="2"/>
  <c r="AV184" i="2"/>
  <c r="AV290" i="2"/>
  <c r="AV358" i="2"/>
  <c r="AV40" i="2"/>
  <c r="AV738" i="2"/>
  <c r="AV306" i="2"/>
  <c r="AV381" i="2"/>
  <c r="AV360" i="2"/>
  <c r="AV177" i="2"/>
  <c r="AV530" i="2"/>
  <c r="AV505" i="2"/>
  <c r="AV121" i="2"/>
  <c r="AV529" i="2"/>
  <c r="AV539" i="2"/>
  <c r="AV178" i="2"/>
  <c r="AV622" i="2"/>
  <c r="AV301" i="2"/>
  <c r="AV93" i="2"/>
  <c r="AV606" i="2"/>
  <c r="AV225" i="2"/>
  <c r="AV74" i="2"/>
  <c r="AV348" i="2"/>
  <c r="AV385" i="2"/>
  <c r="AV50" i="2"/>
  <c r="AV173" i="2"/>
  <c r="AV170" i="2"/>
  <c r="AV617" i="2"/>
  <c r="AV613" i="2"/>
  <c r="AV336" i="2"/>
  <c r="AV117" i="2"/>
  <c r="AV9" i="2"/>
  <c r="AV350" i="2"/>
  <c r="AV586" i="2"/>
  <c r="AV149" i="2"/>
  <c r="AV549" i="2"/>
  <c r="AV266" i="2"/>
  <c r="AV16" i="2"/>
  <c r="AV263" i="2"/>
  <c r="AV129" i="2"/>
  <c r="AV585" i="2"/>
  <c r="AV491" i="2"/>
  <c r="AV636" i="2"/>
  <c r="AV707" i="2"/>
  <c r="AV598" i="2"/>
  <c r="AV394" i="2"/>
  <c r="AV119" i="2"/>
  <c r="AV614" i="2"/>
  <c r="AV547" i="2"/>
  <c r="AV401" i="2"/>
  <c r="AV145" i="2"/>
  <c r="AV535" i="2"/>
  <c r="AV132" i="2"/>
  <c r="AV258" i="2"/>
  <c r="AV731" i="2"/>
  <c r="AV82" i="2"/>
  <c r="AV139" i="2"/>
  <c r="AV372" i="2"/>
  <c r="AV685" i="2"/>
  <c r="AV664" i="2"/>
  <c r="AV53" i="2"/>
  <c r="AV672" i="2"/>
  <c r="AV8" i="2"/>
  <c r="AV543" i="2"/>
  <c r="AV395" i="2"/>
  <c r="AV69" i="2"/>
  <c r="AV564" i="2"/>
  <c r="AV687" i="2"/>
  <c r="AV3" i="2"/>
  <c r="AV288" i="2"/>
  <c r="AV46" i="2"/>
  <c r="AV583" i="2"/>
  <c r="AV10" i="2"/>
  <c r="AV421" i="2"/>
  <c r="AV141" i="2"/>
  <c r="AV294" i="2"/>
  <c r="AV602" i="2"/>
  <c r="AV197" i="2"/>
  <c r="AV717" i="2"/>
  <c r="AV682" i="2"/>
  <c r="AV448" i="2"/>
  <c r="AV158" i="2"/>
  <c r="AV207" i="2"/>
  <c r="AV728" i="2"/>
  <c r="AV600" i="2"/>
  <c r="AV455" i="2"/>
  <c r="AV256" i="2"/>
  <c r="AV271" i="2"/>
  <c r="AV690" i="2"/>
  <c r="AV508" i="2"/>
  <c r="AV23" i="2"/>
  <c r="AV268" i="2"/>
  <c r="AV20" i="2"/>
  <c r="AV414" i="2"/>
  <c r="AV248" i="2"/>
  <c r="AV397" i="2"/>
  <c r="AV303" i="2"/>
  <c r="AV37" i="2"/>
  <c r="AV15" i="2"/>
  <c r="AV533" i="2"/>
  <c r="AV24" i="2"/>
  <c r="AV634" i="2"/>
  <c r="AV343" i="2"/>
  <c r="AV555" i="2"/>
  <c r="AV124" i="2"/>
  <c r="AV713" i="2"/>
  <c r="AV186" i="2"/>
  <c r="AV101" i="2"/>
  <c r="AV80" i="2"/>
  <c r="AV134" i="2"/>
  <c r="AV310" i="2"/>
  <c r="AV534" i="2"/>
  <c r="AV512" i="2"/>
  <c r="AV702" i="2"/>
  <c r="AV422" i="2"/>
  <c r="AV155" i="2"/>
  <c r="AV275" i="2"/>
  <c r="AV226" i="2"/>
  <c r="AV78" i="2"/>
  <c r="AV654" i="2"/>
  <c r="AV222" i="2"/>
  <c r="AV435" i="2"/>
  <c r="AV261" i="2"/>
  <c r="AV659" i="2"/>
  <c r="AV552" i="2"/>
  <c r="AV635" i="2"/>
  <c r="AV345" i="2"/>
  <c r="AV231" i="2"/>
  <c r="AV644" i="2"/>
  <c r="AV384" i="2"/>
  <c r="AV67" i="2"/>
  <c r="AV210" i="2"/>
  <c r="AV227" i="2"/>
  <c r="AV480" i="2"/>
  <c r="AV371" i="2"/>
  <c r="AV531" i="2"/>
  <c r="AV94" i="2"/>
  <c r="AV646" i="2"/>
  <c r="AV192" i="2"/>
  <c r="AV202" i="2"/>
  <c r="AV59" i="2"/>
  <c r="AV627" i="2"/>
  <c r="AV52" i="2"/>
  <c r="AV51" i="2"/>
  <c r="AV506" i="2"/>
  <c r="AV457" i="2"/>
  <c r="AV279" i="2"/>
  <c r="AV568" i="2"/>
  <c r="AV432" i="2"/>
  <c r="AV304" i="2"/>
  <c r="AV109" i="2"/>
  <c r="AV718" i="2"/>
  <c r="AV153" i="2"/>
  <c r="AV387" i="2"/>
  <c r="AV495" i="2"/>
  <c r="AV461" i="2"/>
  <c r="AV297" i="2"/>
  <c r="AV556" i="2"/>
  <c r="AV43" i="2"/>
  <c r="AV228" i="2"/>
  <c r="AV580" i="2"/>
  <c r="AV410" i="2"/>
  <c r="AV220" i="2"/>
  <c r="AV247" i="2"/>
  <c r="AV77" i="2"/>
  <c r="AV13" i="2"/>
  <c r="AV25" i="2"/>
  <c r="AV510" i="2"/>
  <c r="AV597" i="2"/>
  <c r="AV729" i="2"/>
  <c r="AV187" i="2"/>
  <c r="AV106" i="2"/>
  <c r="AV472" i="2"/>
  <c r="AV511" i="2"/>
  <c r="AV161" i="2"/>
  <c r="AV382" i="2"/>
  <c r="AV189" i="2"/>
  <c r="AV218" i="2"/>
  <c r="AV464" i="2"/>
  <c r="AV11" i="2"/>
  <c r="AV103" i="2"/>
  <c r="AV165" i="2"/>
  <c r="AV131" i="2"/>
  <c r="AV122" i="2"/>
  <c r="AV415" i="2"/>
  <c r="AV673" i="2"/>
  <c r="AV590" i="2"/>
  <c r="AV430" i="2"/>
  <c r="AV374" i="2"/>
  <c r="AV110" i="2"/>
  <c r="AV91" i="2"/>
  <c r="AV502" i="2"/>
  <c r="AV5" i="2"/>
  <c r="AV575" i="2"/>
  <c r="AV453" i="2"/>
  <c r="AV235" i="2"/>
  <c r="AV623" i="2"/>
  <c r="AV626" i="2"/>
  <c r="AV447" i="2"/>
  <c r="AV320" i="2"/>
  <c r="AV553" i="2"/>
  <c r="AV130" i="2"/>
  <c r="AV411" i="2"/>
  <c r="AV361" i="2"/>
  <c r="AV289" i="2"/>
  <c r="AV198" i="2"/>
  <c r="AV188" i="2"/>
  <c r="AV386" i="2"/>
  <c r="AV2" i="2"/>
  <c r="AV302" i="2"/>
  <c r="AV518" i="2"/>
  <c r="AV98" i="2"/>
  <c r="AV562" i="2"/>
  <c r="AV113" i="2"/>
  <c r="AV92" i="2"/>
  <c r="AV262" i="2"/>
  <c r="AV691" i="2"/>
  <c r="AV287" i="2"/>
  <c r="AV60" i="2"/>
  <c r="AV426" i="2"/>
  <c r="AV164" i="2"/>
  <c r="AV523" i="2"/>
  <c r="AV730" i="2"/>
  <c r="AV675" i="2"/>
  <c r="AV36" i="2"/>
  <c r="AV347" i="2"/>
  <c r="AV446" i="2"/>
  <c r="AV515" i="2"/>
  <c r="AV519" i="2"/>
  <c r="AV172" i="2"/>
  <c r="AV96" i="2"/>
  <c r="AV737" i="2"/>
  <c r="AV135" i="2"/>
  <c r="AV337" i="2"/>
  <c r="AV190" i="2"/>
  <c r="AV541" i="2"/>
  <c r="AV332" i="2"/>
  <c r="AV239" i="2"/>
  <c r="AV609" i="2"/>
  <c r="AV419" i="2"/>
  <c r="AV566" i="2"/>
  <c r="AV312" i="2"/>
  <c r="AV326" i="2"/>
  <c r="AV651" i="2"/>
  <c r="AV38" i="2"/>
  <c r="AV727" i="2"/>
  <c r="AV698" i="2"/>
  <c r="AV30" i="2"/>
  <c r="AV451" i="2"/>
  <c r="AV532" i="2"/>
  <c r="AV656" i="2"/>
  <c r="AV73" i="2"/>
  <c r="AV81" i="2"/>
  <c r="AV324" i="2"/>
  <c r="AV295" i="2"/>
  <c r="AV229" i="2"/>
  <c r="AV379" i="2"/>
  <c r="AV388" i="2"/>
  <c r="AV213" i="2"/>
  <c r="AV599" i="2"/>
  <c r="AV701" i="2"/>
  <c r="AV468" i="2"/>
  <c r="AV524" i="2"/>
  <c r="AV452" i="2"/>
  <c r="AV311" i="2"/>
  <c r="AV548" i="2"/>
  <c r="AV442" i="2"/>
  <c r="AV425" i="2"/>
  <c r="AV260" i="2"/>
  <c r="AV708" i="2"/>
  <c r="AV375" i="2"/>
  <c r="AV427" i="2"/>
  <c r="AV441" i="2"/>
  <c r="AV357" i="2"/>
  <c r="AV593" i="2"/>
  <c r="AV404" i="2"/>
  <c r="AV334" i="2"/>
  <c r="AV554" i="2"/>
  <c r="AV621" i="2"/>
  <c r="AV663" i="2"/>
  <c r="AV329" i="2"/>
  <c r="AV711" i="2"/>
  <c r="AV211" i="2"/>
  <c r="AV283" i="2"/>
  <c r="AV282" i="2"/>
  <c r="AV429" i="2"/>
  <c r="AV308" i="2"/>
  <c r="AV144" i="2"/>
  <c r="AV509" i="2"/>
  <c r="AV175" i="2"/>
  <c r="AV281" i="2"/>
  <c r="AV370" i="2"/>
  <c r="AV183" i="2"/>
  <c r="AV300" i="2"/>
  <c r="AV639" i="2"/>
  <c r="AV567" i="2"/>
  <c r="AV123" i="2"/>
  <c r="AV18" i="2"/>
  <c r="AV689" i="2"/>
  <c r="AV176" i="2"/>
  <c r="AV97" i="2"/>
  <c r="AV412" i="2"/>
  <c r="AV214" i="2"/>
  <c r="AV305" i="2"/>
  <c r="AV354" i="2"/>
  <c r="AV359" i="2"/>
  <c r="AV649" i="2"/>
  <c r="AV209" i="2"/>
  <c r="AV572" i="2"/>
  <c r="AV86" i="2"/>
  <c r="AV328" i="2"/>
  <c r="AV147" i="2"/>
  <c r="AV643" i="2"/>
  <c r="AV676" i="2"/>
  <c r="AV695" i="2"/>
  <c r="AV467" i="2"/>
  <c r="AV339" i="2"/>
  <c r="AV245" i="2"/>
  <c r="AV364" i="2"/>
  <c r="AV327" i="2"/>
  <c r="AV657" i="2"/>
  <c r="AV710" i="2"/>
  <c r="AV559" i="2"/>
  <c r="AV21" i="2"/>
  <c r="AV540" i="2"/>
  <c r="AV522" i="2"/>
  <c r="AV398" i="2"/>
  <c r="AV463" i="2"/>
  <c r="AV514" i="2"/>
  <c r="AV12" i="2"/>
  <c r="AV167" i="2"/>
  <c r="AV391" i="2"/>
  <c r="AV581" i="2"/>
  <c r="AV128" i="2"/>
  <c r="AV154" i="2"/>
  <c r="AV684" i="2"/>
  <c r="AV640" i="2"/>
  <c r="AV180" i="2"/>
  <c r="AV85" i="2"/>
  <c r="AV42" i="2"/>
  <c r="AV376" i="2"/>
  <c r="AV264" i="2"/>
  <c r="AV181" i="2"/>
  <c r="AV223" i="2"/>
  <c r="AV584" i="2"/>
  <c r="AV319" i="2"/>
  <c r="AV87" i="2"/>
  <c r="AV400" i="2"/>
  <c r="AV677" i="2"/>
  <c r="AV660" i="2"/>
  <c r="AV661" i="2"/>
  <c r="AV477" i="2"/>
  <c r="AV696" i="2"/>
  <c r="AV493" i="2"/>
  <c r="AV26" i="2"/>
  <c r="AV380" i="2"/>
  <c r="AV318" i="2"/>
  <c r="AV150" i="2"/>
  <c r="AV35" i="2"/>
  <c r="AV725" i="2"/>
  <c r="AV250" i="2"/>
  <c r="AV641" i="2"/>
  <c r="AV127" i="2"/>
  <c r="AV230" i="2"/>
  <c r="AV56" i="2"/>
  <c r="AV733" i="2"/>
  <c r="AV237" i="2"/>
  <c r="AV670" i="2"/>
  <c r="AV45" i="2"/>
  <c r="AV88" i="2"/>
  <c r="AV341" i="2"/>
  <c r="AV307" i="2"/>
  <c r="AV367" i="2"/>
  <c r="AV443" i="2"/>
  <c r="AV111" i="2"/>
  <c r="AV475" i="2"/>
  <c r="AV638" i="2"/>
  <c r="AV352" i="2"/>
  <c r="AV499" i="2"/>
  <c r="AV700" i="2"/>
  <c r="AV159" i="2"/>
  <c r="AV484" i="2"/>
  <c r="AV353" i="2"/>
  <c r="AV64" i="2"/>
  <c r="AV665" i="2"/>
  <c r="AV241" i="2"/>
  <c r="AV494" i="2"/>
  <c r="AV316" i="2"/>
  <c r="AV148" i="2"/>
  <c r="AV628" i="2"/>
  <c r="AV249" i="2"/>
  <c r="AV269" i="2"/>
  <c r="AV219" i="2"/>
  <c r="AV14" i="2"/>
  <c r="AV449" i="2"/>
  <c r="AV252" i="2"/>
  <c r="AV75" i="2"/>
  <c r="AV579" i="2"/>
  <c r="AV323" i="2"/>
  <c r="AV445" i="2"/>
  <c r="AV574" i="2"/>
  <c r="AV720" i="2"/>
  <c r="AV6" i="2"/>
  <c r="AV424" i="2"/>
  <c r="AV488" i="2"/>
  <c r="AV315" i="2"/>
  <c r="AV734" i="2"/>
  <c r="AV459" i="2"/>
  <c r="AV234" i="2"/>
  <c r="AV719" i="2"/>
  <c r="AV162" i="2"/>
  <c r="AV293" i="2"/>
  <c r="AV428" i="2"/>
  <c r="AV546" i="2"/>
  <c r="AV507" i="2"/>
  <c r="AV89" i="2"/>
  <c r="AV633" i="2"/>
  <c r="AV32" i="2"/>
  <c r="AV392" i="2"/>
  <c r="AV276" i="2"/>
  <c r="AV595" i="2"/>
  <c r="AV321" i="2"/>
  <c r="AV520" i="2"/>
  <c r="AV72" i="2"/>
  <c r="AV550" i="2"/>
  <c r="AV437" i="2"/>
  <c r="AV537" i="2"/>
  <c r="AV215" i="2"/>
  <c r="AV362" i="2"/>
  <c r="AV274" i="2"/>
  <c r="AV615" i="2"/>
  <c r="AV396" i="2"/>
  <c r="AV84" i="2"/>
  <c r="AV582" i="2"/>
  <c r="AV142" i="2"/>
  <c r="AV41" i="2"/>
  <c r="AV169" i="2"/>
  <c r="AV195" i="2"/>
  <c r="AV527" i="2"/>
  <c r="AV61" i="2"/>
  <c r="AV292" i="2"/>
  <c r="AV648" i="2"/>
  <c r="AV557" i="2"/>
  <c r="AV280" i="2"/>
  <c r="AV454" i="2"/>
  <c r="AV658" i="2"/>
  <c r="AV431" i="2"/>
  <c r="AV204" i="2"/>
  <c r="AV137" i="2"/>
  <c r="AV325" i="2"/>
  <c r="AV126" i="2"/>
  <c r="AV571" i="2"/>
  <c r="AV631" i="2"/>
  <c r="AV29" i="2"/>
  <c r="AV668" i="2"/>
  <c r="AV174" i="2"/>
  <c r="AV203" i="2"/>
  <c r="AV156" i="2"/>
  <c r="AV28" i="2"/>
  <c r="AV616" i="2"/>
  <c r="AV322" i="2"/>
  <c r="AV683" i="2"/>
  <c r="AV116" i="2"/>
  <c r="AV538" i="2"/>
  <c r="AV551" i="2"/>
  <c r="AV611" i="2"/>
  <c r="AV107" i="2"/>
  <c r="AV17" i="2"/>
  <c r="AV196" i="2"/>
  <c r="AV205" i="2"/>
  <c r="AV257" i="2"/>
  <c r="AV278" i="2"/>
  <c r="AV561" i="2"/>
  <c r="AV576" i="2"/>
  <c r="AV674" i="2"/>
  <c r="AV335" i="2"/>
  <c r="AV71" i="2"/>
  <c r="AV604" i="2"/>
  <c r="AV100" i="2"/>
  <c r="AV79" i="2"/>
  <c r="AV525" i="2"/>
  <c r="AV715" i="2"/>
  <c r="AV479" i="2"/>
  <c r="AV285" i="2"/>
  <c r="AV112" i="2"/>
  <c r="AV722" i="2"/>
  <c r="AV114" i="2"/>
  <c r="AV569" i="2"/>
  <c r="AV544" i="2"/>
  <c r="AV152" i="2"/>
  <c r="AV608" i="2"/>
  <c r="AV681" i="2"/>
  <c r="AV565" i="2"/>
  <c r="AV578" i="2"/>
  <c r="AV133" i="2"/>
  <c r="AV642" i="2"/>
  <c r="AV591" i="2"/>
  <c r="AV399" i="2"/>
  <c r="AV492" i="2"/>
  <c r="AV286" i="2"/>
  <c r="AV299" i="2"/>
  <c r="AV680" i="2"/>
  <c r="AV160" i="2"/>
  <c r="AV33" i="2"/>
  <c r="AV182" i="2"/>
  <c r="AV233" i="2"/>
  <c r="AV221" i="2"/>
  <c r="AV63" i="2"/>
  <c r="AV686" i="2"/>
  <c r="AV526" i="2"/>
  <c r="AV486" i="2"/>
  <c r="AV714" i="2"/>
  <c r="AV436" i="2"/>
  <c r="AV309" i="2"/>
  <c r="AV4" i="2"/>
  <c r="AV171" i="2"/>
  <c r="AV517" i="2"/>
  <c r="AV7" i="2"/>
  <c r="AV503" i="2"/>
  <c r="AV366" i="2"/>
  <c r="AV255" i="2"/>
  <c r="AV594" i="2"/>
  <c r="AV563" i="2"/>
  <c r="AV630" i="2"/>
  <c r="AV632" i="2"/>
  <c r="AV498" i="2"/>
  <c r="AV460" i="2"/>
  <c r="AV157" i="2"/>
  <c r="AV390" i="2"/>
  <c r="AV368" i="2"/>
  <c r="AV272" i="2"/>
  <c r="AV513" i="2"/>
  <c r="AV151" i="2"/>
  <c r="AV536" i="2"/>
  <c r="AV200" i="2"/>
  <c r="AV44" i="2"/>
  <c r="Z123" i="3" l="1"/>
  <c r="X37" i="3"/>
  <c r="Z24" i="3"/>
  <c r="X80" i="3"/>
  <c r="Z56" i="3"/>
  <c r="Z16" i="3"/>
  <c r="X77" i="3"/>
  <c r="X52" i="3"/>
  <c r="X50" i="3"/>
  <c r="X93" i="3"/>
  <c r="Z8" i="3"/>
  <c r="X41" i="3"/>
  <c r="Z114" i="3"/>
  <c r="Z96" i="3"/>
  <c r="Z90" i="3"/>
  <c r="X103" i="3"/>
  <c r="Z19" i="3"/>
  <c r="Z17" i="3"/>
  <c r="Z10" i="3"/>
  <c r="Z100" i="3"/>
  <c r="Z40" i="3"/>
  <c r="X98" i="3"/>
  <c r="Z70" i="3"/>
  <c r="Z69" i="3"/>
  <c r="Z2" i="3"/>
  <c r="X88" i="3"/>
  <c r="X111" i="3"/>
  <c r="X59" i="3"/>
  <c r="Z104" i="3"/>
  <c r="Z63" i="3"/>
  <c r="X86" i="3"/>
  <c r="Z36" i="3"/>
  <c r="X79" i="3"/>
  <c r="Z18" i="3"/>
  <c r="X101" i="3"/>
  <c r="X70" i="3"/>
  <c r="X42" i="3"/>
  <c r="Z35" i="3"/>
  <c r="Z118" i="3"/>
  <c r="Z81" i="3"/>
  <c r="X8" i="3"/>
  <c r="X24" i="3"/>
  <c r="X67" i="3"/>
  <c r="X28" i="3"/>
  <c r="X126" i="3"/>
  <c r="X84" i="3"/>
  <c r="Z79" i="3"/>
  <c r="Z39" i="3"/>
  <c r="Z102" i="3"/>
  <c r="Z66" i="3"/>
  <c r="X51" i="3"/>
  <c r="Z119" i="3"/>
  <c r="X125" i="3"/>
  <c r="X83" i="3"/>
  <c r="Z28" i="3"/>
  <c r="Z15" i="3"/>
  <c r="Z107" i="3"/>
  <c r="X121" i="3"/>
  <c r="Z88" i="3"/>
  <c r="Z91" i="3"/>
  <c r="Z3" i="3"/>
  <c r="X102" i="3"/>
  <c r="Z83" i="3"/>
  <c r="X11" i="3"/>
  <c r="Z80" i="3"/>
  <c r="Z97" i="3"/>
  <c r="Z110" i="3"/>
  <c r="X100" i="3"/>
  <c r="Z111" i="3"/>
  <c r="Z4" i="3"/>
  <c r="Z33" i="3"/>
  <c r="Z20" i="3"/>
  <c r="Z42" i="3"/>
  <c r="Z62" i="3"/>
  <c r="Z64" i="3"/>
  <c r="X118" i="3"/>
  <c r="X12" i="3"/>
  <c r="X33" i="3"/>
  <c r="X7" i="3"/>
  <c r="X39" i="3"/>
  <c r="Z60" i="3"/>
  <c r="X46" i="3"/>
  <c r="Z27" i="3"/>
  <c r="Z65" i="3"/>
  <c r="X115" i="3"/>
  <c r="Z116" i="3"/>
  <c r="X32" i="3"/>
  <c r="Z68" i="3"/>
  <c r="X45" i="3"/>
  <c r="Z14" i="3"/>
  <c r="Z77" i="3"/>
  <c r="X71" i="3"/>
  <c r="X58" i="3"/>
  <c r="Z37" i="3"/>
  <c r="X36" i="3"/>
  <c r="X47" i="3"/>
  <c r="X35" i="3"/>
  <c r="X81" i="3"/>
  <c r="Z121" i="3"/>
  <c r="X114" i="3"/>
  <c r="Z92" i="3"/>
  <c r="Z117" i="3"/>
  <c r="Z5" i="3"/>
  <c r="Z95" i="3"/>
  <c r="X120" i="3"/>
  <c r="Z47" i="3"/>
  <c r="Z124" i="3"/>
  <c r="X112" i="3"/>
  <c r="Z31" i="3"/>
  <c r="X18" i="3"/>
  <c r="X62" i="3"/>
  <c r="X92" i="3"/>
  <c r="X95" i="3"/>
  <c r="Z106" i="3"/>
  <c r="X57" i="3"/>
  <c r="Z49" i="3"/>
  <c r="Z45" i="3"/>
  <c r="X106" i="3"/>
  <c r="X17" i="3"/>
  <c r="Z98" i="3"/>
  <c r="X25" i="3"/>
  <c r="Z72" i="3"/>
  <c r="X14" i="3"/>
  <c r="X72" i="3"/>
  <c r="Z41" i="3"/>
  <c r="X16" i="3"/>
  <c r="Z125" i="3"/>
  <c r="Z38" i="3"/>
  <c r="X2" i="3"/>
  <c r="Z34" i="3"/>
  <c r="Z59" i="3"/>
  <c r="Z7" i="3"/>
  <c r="X109" i="3"/>
  <c r="Z82" i="3"/>
  <c r="X94" i="3"/>
  <c r="X96" i="3"/>
  <c r="X27" i="3"/>
  <c r="X40" i="3"/>
  <c r="X31" i="3"/>
  <c r="Z93" i="3"/>
  <c r="X123" i="3"/>
  <c r="X78" i="3"/>
  <c r="X49" i="3"/>
  <c r="X69" i="3"/>
  <c r="X64" i="3"/>
  <c r="X68" i="3"/>
  <c r="X26" i="3"/>
  <c r="Z101" i="3"/>
  <c r="X29" i="3"/>
  <c r="X108" i="3"/>
  <c r="X15" i="3"/>
  <c r="X119" i="3"/>
  <c r="X117" i="3"/>
  <c r="X34" i="3"/>
  <c r="Z12" i="3"/>
  <c r="X76" i="3"/>
  <c r="Z76" i="3"/>
  <c r="Z50" i="3"/>
  <c r="X21" i="3"/>
  <c r="Z61" i="3"/>
  <c r="X104" i="3"/>
  <c r="Z13" i="3"/>
  <c r="X10" i="3"/>
  <c r="X66" i="3"/>
  <c r="X85" i="3"/>
  <c r="Z53" i="3"/>
  <c r="X23" i="3"/>
  <c r="X55" i="3"/>
  <c r="X9" i="3"/>
  <c r="Z89" i="3"/>
  <c r="X65" i="3"/>
  <c r="Z29" i="3"/>
  <c r="X90" i="3"/>
  <c r="X43" i="3"/>
  <c r="X82" i="3"/>
  <c r="X3" i="3"/>
  <c r="X87" i="3"/>
  <c r="Z9" i="3"/>
  <c r="X5" i="3"/>
  <c r="X97" i="3"/>
  <c r="Z26" i="3"/>
  <c r="Z21" i="3"/>
  <c r="Z43" i="3"/>
  <c r="X48" i="3"/>
  <c r="Z109" i="3"/>
  <c r="Z51" i="3"/>
  <c r="X113" i="3"/>
  <c r="X124" i="3"/>
  <c r="X53" i="3"/>
  <c r="Z46" i="3"/>
  <c r="X44" i="3"/>
  <c r="X38" i="3"/>
  <c r="X6" i="3"/>
  <c r="Z57" i="3"/>
  <c r="X74" i="3"/>
  <c r="Z74" i="3"/>
  <c r="Z112" i="3"/>
  <c r="Z87" i="3"/>
  <c r="Z78" i="3"/>
  <c r="Z73" i="3"/>
  <c r="Z55" i="3"/>
  <c r="X89" i="3"/>
  <c r="Z99" i="3"/>
  <c r="Z67" i="3"/>
  <c r="X75" i="3"/>
  <c r="Z48" i="3"/>
  <c r="X99" i="3"/>
  <c r="Z30" i="3"/>
  <c r="Z85" i="3"/>
  <c r="X4" i="3"/>
  <c r="Z23" i="3"/>
  <c r="Z32" i="3"/>
  <c r="Z94" i="3"/>
  <c r="Z6" i="3"/>
  <c r="Z120" i="3"/>
  <c r="Z22" i="3"/>
  <c r="Z25" i="3"/>
  <c r="X63" i="3"/>
  <c r="X54" i="3"/>
  <c r="X110" i="3"/>
  <c r="X91" i="3"/>
  <c r="Z113" i="3"/>
  <c r="Z58" i="3"/>
  <c r="Z11" i="3"/>
  <c r="Z108" i="3"/>
  <c r="X30" i="3"/>
  <c r="Z115" i="3"/>
  <c r="X60" i="3"/>
  <c r="Z54" i="3"/>
  <c r="X20" i="3"/>
  <c r="Z75" i="3"/>
  <c r="X122" i="3"/>
  <c r="X56" i="3"/>
  <c r="Z52" i="3"/>
  <c r="Z103" i="3"/>
  <c r="Z84" i="3"/>
  <c r="X105" i="3"/>
  <c r="X19" i="3"/>
  <c r="X22" i="3"/>
  <c r="X73" i="3"/>
  <c r="X107" i="3"/>
  <c r="X61" i="3"/>
  <c r="Z86" i="3"/>
  <c r="Z105" i="3"/>
  <c r="Z44" i="3"/>
  <c r="Z122" i="3"/>
  <c r="Z71" i="3"/>
  <c r="Z126" i="3"/>
  <c r="X13" i="3"/>
  <c r="X116" i="3"/>
</calcChain>
</file>

<file path=xl/sharedStrings.xml><?xml version="1.0" encoding="utf-8"?>
<sst xmlns="http://schemas.openxmlformats.org/spreadsheetml/2006/main" count="10569" uniqueCount="3219">
  <si>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</si>
  <si>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</si>
  <si>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</si>
  <si>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</si>
  <si>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</si>
  <si>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</si>
  <si>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</si>
  <si>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</si>
  <si>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</si>
  <si>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</si>
  <si>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</si>
  <si>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</si>
  <si>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</si>
  <si>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</si>
  <si>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</si>
  <si>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</si>
  <si>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</si>
  <si>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</si>
  <si>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</si>
  <si>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</si>
  <si>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</si>
  <si>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</si>
  <si>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</si>
  <si>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</si>
  <si>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</si>
  <si>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</si>
  <si>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</si>
  <si>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</si>
  <si>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</si>
  <si>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</si>
  <si>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</si>
  <si>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</si>
  <si>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</si>
  <si>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</si>
  <si>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</si>
  <si>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</si>
  <si>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</si>
  <si>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</si>
  <si>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</si>
  <si>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</si>
  <si>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</si>
  <si>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</si>
  <si>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</si>
  <si>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</si>
  <si>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</si>
  <si>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</si>
  <si>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</si>
  <si>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</si>
  <si>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</si>
  <si>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</si>
  <si>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</si>
  <si>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</si>
  <si>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</si>
  <si>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</si>
  <si>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</si>
  <si>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</si>
  <si>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</si>
  <si>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</si>
  <si>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</si>
  <si>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</si>
  <si>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</si>
  <si>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</si>
  <si>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</si>
  <si>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Mahindra and Mahindra Ltd</t>
  </si>
  <si>
    <t>M&amp;M</t>
  </si>
  <si>
    <t>Adani Enterprises Ltd</t>
  </si>
  <si>
    <t>ADANIENT</t>
  </si>
  <si>
    <t>Commodities Trading</t>
  </si>
  <si>
    <t>Kotak Mahindra Bank Ltd</t>
  </si>
  <si>
    <t>KOTAKBANK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</si>
  <si>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</si>
  <si>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</si>
  <si>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</si>
  <si>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</si>
  <si>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</si>
  <si>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</si>
  <si>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</si>
  <si>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</si>
  <si>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</si>
  <si>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</si>
  <si>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</si>
  <si>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</si>
  <si>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</si>
  <si>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</si>
  <si>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Wipro Ltd</t>
  </si>
  <si>
    <t>WIPRO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</si>
  <si>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</si>
  <si>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</si>
  <si>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</si>
  <si>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</si>
  <si>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</si>
  <si>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</si>
  <si>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</si>
  <si>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</si>
  <si>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</si>
  <si>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</si>
  <si>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</si>
  <si>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</si>
  <si>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</si>
  <si>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</si>
  <si>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</si>
  <si>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</si>
  <si>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</si>
  <si>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</si>
  <si>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</si>
  <si>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</si>
  <si>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</si>
  <si>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</si>
  <si>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</si>
  <si>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</si>
  <si>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</si>
  <si>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</si>
  <si>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Trent Ltd</t>
  </si>
  <si>
    <t>TRENT</t>
  </si>
  <si>
    <t>Retail - Apparel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</si>
  <si>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</si>
  <si>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</si>
  <si>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</si>
  <si>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</si>
  <si>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</si>
  <si>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</si>
  <si>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</si>
  <si>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</si>
  <si>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Bharat Electronics Ltd</t>
  </si>
  <si>
    <t>BEL</t>
  </si>
  <si>
    <t>Electronic Equipments</t>
  </si>
  <si>
    <t>Nestle India Ltd</t>
  </si>
  <si>
    <t>NESTLEIND</t>
  </si>
  <si>
    <t>FMCG - Foods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</si>
  <si>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</si>
  <si>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</si>
  <si>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</si>
  <si>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</si>
  <si>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</si>
  <si>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</si>
  <si>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</si>
  <si>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</si>
  <si>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</si>
  <si>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</si>
  <si>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</si>
  <si>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</si>
  <si>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</si>
  <si>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</si>
  <si>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</si>
  <si>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</si>
  <si>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</si>
  <si>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</si>
  <si>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</si>
  <si>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</si>
  <si>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</si>
  <si>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</si>
  <si>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</si>
  <si>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</si>
  <si>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</si>
  <si>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Tech Mahindra Ltd</t>
  </si>
  <si>
    <t>TECHM</t>
  </si>
  <si>
    <t>Pidilite Industries Ltd</t>
  </si>
  <si>
    <t>PIDILITIND</t>
  </si>
  <si>
    <t>Diversified Chemicals</t>
  </si>
  <si>
    <t>SBI Life Insurance Company Ltd</t>
  </si>
  <si>
    <t>SBILIFE</t>
  </si>
  <si>
    <t>Divi's Laboratories Ltd</t>
  </si>
  <si>
    <t>DIVISLAB</t>
  </si>
  <si>
    <t>Labs &amp; Life Sciences Services</t>
  </si>
  <si>
    <t>Interglobe Aviation Ltd</t>
  </si>
  <si>
    <t>INDIGO</t>
  </si>
  <si>
    <t>Airlines</t>
  </si>
  <si>
    <t>Power Finance Corporation Ltd</t>
  </si>
  <si>
    <t>PFC</t>
  </si>
  <si>
    <t>HDFC Life Insurance Company Ltd</t>
  </si>
  <si>
    <t>HDFCLIFE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</si>
  <si>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</si>
  <si>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</si>
  <si>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</si>
  <si>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</si>
  <si>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</si>
  <si>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</si>
  <si>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Hyundai Motor India Ltd</t>
  </si>
  <si>
    <t>HYUNDAI</t>
  </si>
  <si>
    <t>Tata Power Company Ltd</t>
  </si>
  <si>
    <t>TATAPOWER</t>
  </si>
  <si>
    <t>Ambuja Cements Ltd</t>
  </si>
  <si>
    <t>AMBUJACEM</t>
  </si>
  <si>
    <t>REC Limited</t>
  </si>
  <si>
    <t>RECLTD</t>
  </si>
  <si>
    <t>Bharat Petroleum Corporation Ltd</t>
  </si>
  <si>
    <t>BPCL</t>
  </si>
  <si>
    <t>Gail (India) Ltd</t>
  </si>
  <si>
    <t>GAIL</t>
  </si>
  <si>
    <t>Gas Distribution</t>
  </si>
  <si>
    <t>Britannia Industries Ltd</t>
  </si>
  <si>
    <t>BRITANNIA</t>
  </si>
  <si>
    <t>Bank of Baroda Ltd</t>
  </si>
  <si>
    <t>BANKBARODA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</si>
  <si>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</si>
  <si>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</si>
  <si>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</si>
  <si>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</si>
  <si>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</si>
  <si>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</si>
  <si>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Godrej Consumer Products Ltd</t>
  </si>
  <si>
    <t>GODREJCP</t>
  </si>
  <si>
    <t>FMCG - Personal Products</t>
  </si>
  <si>
    <t>Adani Energy Solutions Ltd</t>
  </si>
  <si>
    <t>ADANIENSOL</t>
  </si>
  <si>
    <t>Power Infrastructure</t>
  </si>
  <si>
    <t>Cipla Ltd</t>
  </si>
  <si>
    <t>CIPLA</t>
  </si>
  <si>
    <t>Punjab National Bank</t>
  </si>
  <si>
    <t>PNB</t>
  </si>
  <si>
    <t>Macrotech Developers Ltd</t>
  </si>
  <si>
    <t>LODHA</t>
  </si>
  <si>
    <t>Shriram Finance Ltd</t>
  </si>
  <si>
    <t>SHRIRAMFIN</t>
  </si>
  <si>
    <t>JSW Energy Ltd</t>
  </si>
  <si>
    <t>JSWENERGY</t>
  </si>
  <si>
    <t>TVS Motor Company Ltd</t>
  </si>
  <si>
    <t>TVSMOTOR</t>
  </si>
  <si>
    <t>Bajaj Holdings and Investment Ltd</t>
  </si>
  <si>
    <t>BAJAJHLDNG</t>
  </si>
  <si>
    <t>Asset Management</t>
  </si>
  <si>
    <t>Bajaj Housing Finance Ltd</t>
  </si>
  <si>
    <t>BAJAJHFL</t>
  </si>
  <si>
    <t>CG Power and Industrial Solutions Ltd</t>
  </si>
  <si>
    <t>CGPOWER</t>
  </si>
  <si>
    <t>Mankind Pharma Ltd</t>
  </si>
  <si>
    <t>MANKIND</t>
  </si>
  <si>
    <t>Cholamandalam Investment and Finance Company Ltd</t>
  </si>
  <si>
    <t>CHOLAFIN</t>
  </si>
  <si>
    <t>Torrent Pharmaceuticals Ltd</t>
  </si>
  <si>
    <t>TORNTPHARM</t>
  </si>
  <si>
    <t>Dr Reddy's Laboratories Ltd</t>
  </si>
  <si>
    <t>DRREDDY</t>
  </si>
  <si>
    <t>Bosch Ltd</t>
  </si>
  <si>
    <t>BOSCHLTD</t>
  </si>
  <si>
    <t>United Spirits Ltd</t>
  </si>
  <si>
    <t>UNITDSPR</t>
  </si>
  <si>
    <t>Alcoholic Beverages</t>
  </si>
  <si>
    <t>Havells India Ltd</t>
  </si>
  <si>
    <t>HAVELLS</t>
  </si>
  <si>
    <t>Electrical Components &amp; Equipments</t>
  </si>
  <si>
    <t>Max Healthcare Institute Ltd</t>
  </si>
  <si>
    <t>MAXHEALTH</t>
  </si>
  <si>
    <t>Hospitals &amp; Diagnostic Centres</t>
  </si>
  <si>
    <t>Waaree Energies Ltd</t>
  </si>
  <si>
    <t>WAAREEENER</t>
  </si>
  <si>
    <t>Renewable Energy Equipment &amp; Services</t>
  </si>
  <si>
    <t>Indian Overseas Bank</t>
  </si>
  <si>
    <t>IOB</t>
  </si>
  <si>
    <t>Polycab India Ltd</t>
  </si>
  <si>
    <t>POLYCAB</t>
  </si>
  <si>
    <t>ICICI Prudential Life Insurance Company Ltd</t>
  </si>
  <si>
    <t>ICICIPRULI</t>
  </si>
  <si>
    <t>Info Edge (India) Ltd</t>
  </si>
  <si>
    <t>NAUKRI</t>
  </si>
  <si>
    <t>Oracle Financial Services Software Ltd</t>
  </si>
  <si>
    <t>OFSS</t>
  </si>
  <si>
    <t>Software Services</t>
  </si>
  <si>
    <t>Apollo Hospitals Enterprise Ltd</t>
  </si>
  <si>
    <t>APOLLOHOSP</t>
  </si>
  <si>
    <t>Zydus Lifesciences Ltd</t>
  </si>
  <si>
    <t>ZYDUSLIFE</t>
  </si>
  <si>
    <t>Cummins India Ltd</t>
  </si>
  <si>
    <t>CUMMINSIND</t>
  </si>
  <si>
    <t>Industrial Machinery</t>
  </si>
  <si>
    <t>Tata Consumer Products Ltd</t>
  </si>
  <si>
    <t>TATACONSUM</t>
  </si>
  <si>
    <t>Tea &amp; Coffee</t>
  </si>
  <si>
    <t>Lupin Ltd</t>
  </si>
  <si>
    <t>LUPIN</t>
  </si>
  <si>
    <t>Rail Vikas Nigam Ltd</t>
  </si>
  <si>
    <t>RVNL</t>
  </si>
  <si>
    <t>Hero MotoCorp Ltd</t>
  </si>
  <si>
    <t>HEROMOTOCO</t>
  </si>
  <si>
    <t>Indian Hotels Company Ltd</t>
  </si>
  <si>
    <t>INDHOTEL</t>
  </si>
  <si>
    <t>Hotels, Resorts &amp; Cruise Lines</t>
  </si>
  <si>
    <t>Jindal Steel And Power Ltd</t>
  </si>
  <si>
    <t>JINDALSTEL</t>
  </si>
  <si>
    <t>HDFC Asset Management Company Ltd</t>
  </si>
  <si>
    <t>HDFCAMC</t>
  </si>
  <si>
    <t>ICICI Lombard General Insurance Company Ltd</t>
  </si>
  <si>
    <t>ICICIGI</t>
  </si>
  <si>
    <t>Dabur India Ltd</t>
  </si>
  <si>
    <t>DABUR</t>
  </si>
  <si>
    <t>Canara Bank Ltd</t>
  </si>
  <si>
    <t>CANBK</t>
  </si>
  <si>
    <t>Suzlon Energy Ltd</t>
  </si>
  <si>
    <t>SUZLON</t>
  </si>
  <si>
    <t>Dixon Technologies (India) Ltd</t>
  </si>
  <si>
    <t>DIXON</t>
  </si>
  <si>
    <t>Home Electronics &amp; Appliances</t>
  </si>
  <si>
    <t>Solar Industries India Ltd</t>
  </si>
  <si>
    <t>SOLARINDS</t>
  </si>
  <si>
    <t>Commodity Chemicals</t>
  </si>
  <si>
    <t>Union Bank of India Ltd</t>
  </si>
  <si>
    <t>UNIONBANK</t>
  </si>
  <si>
    <t>IDBI Bank Ltd</t>
  </si>
  <si>
    <t>IDBI</t>
  </si>
  <si>
    <t>Private Bank</t>
  </si>
  <si>
    <t>Shree Cement Ltd</t>
  </si>
  <si>
    <t>SHREECEM</t>
  </si>
  <si>
    <t>Indus Towers Ltd</t>
  </si>
  <si>
    <t>INDUSTOWER</t>
  </si>
  <si>
    <t>Telecom Infrastructure</t>
  </si>
  <si>
    <t>Persistent Systems Ltd</t>
  </si>
  <si>
    <t>PERSISTENT</t>
  </si>
  <si>
    <t>Bharat Heavy Electricals Ltd</t>
  </si>
  <si>
    <t>BHEL</t>
  </si>
  <si>
    <t>Mazagon Dock Shipbuilders Ltd</t>
  </si>
  <si>
    <t>MAZDOCK</t>
  </si>
  <si>
    <t>Shipbuilding</t>
  </si>
  <si>
    <t>GMR Airports Ltd</t>
  </si>
  <si>
    <t>GMRINFRA</t>
  </si>
  <si>
    <t>Torrent Power Ltd</t>
  </si>
  <si>
    <t>TORNTPOWER</t>
  </si>
  <si>
    <t>Oil India Ltd</t>
  </si>
  <si>
    <t>OIL</t>
  </si>
  <si>
    <t>NHPC Ltd</t>
  </si>
  <si>
    <t>NHPC</t>
  </si>
  <si>
    <t>Indusind Bank Ltd</t>
  </si>
  <si>
    <t>INDUSINDBK</t>
  </si>
  <si>
    <t>Marico Ltd</t>
  </si>
  <si>
    <t>MARICO</t>
  </si>
  <si>
    <t>Hindustan Petroleum Corp Ltd</t>
  </si>
  <si>
    <t>HINDPETRO</t>
  </si>
  <si>
    <t>Adani Total Gas Ltd</t>
  </si>
  <si>
    <t>ATGL</t>
  </si>
  <si>
    <t>Aurobindo Pharma Ltd</t>
  </si>
  <si>
    <t>AUROPHARMA</t>
  </si>
  <si>
    <t>Colgate-Palmolive (India) Ltd</t>
  </si>
  <si>
    <t>COLPAL</t>
  </si>
  <si>
    <t>Godrej Properties Ltd</t>
  </si>
  <si>
    <t>GODREJPROP</t>
  </si>
  <si>
    <t>Tube Investments of India Ltd</t>
  </si>
  <si>
    <t>TIINDIA</t>
  </si>
  <si>
    <t>Cycles</t>
  </si>
  <si>
    <t>Indian Bank</t>
  </si>
  <si>
    <t>INDIANB</t>
  </si>
  <si>
    <t>Muthoot Finance Ltd</t>
  </si>
  <si>
    <t>MUTHOOTFIN</t>
  </si>
  <si>
    <t>PB Fintech Ltd</t>
  </si>
  <si>
    <t>POLICYBZR</t>
  </si>
  <si>
    <t>Oberoi Realty Ltd</t>
  </si>
  <si>
    <t>OBEROIRLTY</t>
  </si>
  <si>
    <t>Bharti Hexacom Ltd</t>
  </si>
  <si>
    <t>BHARTIHEXA</t>
  </si>
  <si>
    <t>Kalyan Jewellers India Ltd</t>
  </si>
  <si>
    <t>KALYANKJIL</t>
  </si>
  <si>
    <t>Prestige Estates Projects Ltd</t>
  </si>
  <si>
    <t>PRESTIGE</t>
  </si>
  <si>
    <t>NMDC Ltd</t>
  </si>
  <si>
    <t>NMDC</t>
  </si>
  <si>
    <t>Mining - Iron Ore</t>
  </si>
  <si>
    <t>PI Industries Ltd</t>
  </si>
  <si>
    <t>PIIND</t>
  </si>
  <si>
    <t>Alkem Laboratories Ltd</t>
  </si>
  <si>
    <t>ALKEM</t>
  </si>
  <si>
    <t>SRF Ltd</t>
  </si>
  <si>
    <t>SRF</t>
  </si>
  <si>
    <t>Indian Railway Catering and Tourism Corporation Ltd</t>
  </si>
  <si>
    <t>IRCTC</t>
  </si>
  <si>
    <t>Bharat Forge Ltd</t>
  </si>
  <si>
    <t>BHARATFORG</t>
  </si>
  <si>
    <t>Patanjali Foods Ltd</t>
  </si>
  <si>
    <t>PATANJALI</t>
  </si>
  <si>
    <t>Packaged Foods &amp; Meats</t>
  </si>
  <si>
    <t>Linde India Ltd</t>
  </si>
  <si>
    <t>LINDEINDIA</t>
  </si>
  <si>
    <t>General Insurance Corporation of India</t>
  </si>
  <si>
    <t>GICRE</t>
  </si>
  <si>
    <t>SBI Cards and Payment Services Ltd</t>
  </si>
  <si>
    <t>SBICARD</t>
  </si>
  <si>
    <t>Payment Infrastructure</t>
  </si>
  <si>
    <t>JSW Infrastructure Ltd</t>
  </si>
  <si>
    <t>JSWINFRA</t>
  </si>
  <si>
    <t>Yes Bank Ltd</t>
  </si>
  <si>
    <t>YESBANK</t>
  </si>
  <si>
    <t>BSE Ltd</t>
  </si>
  <si>
    <t>BSE</t>
  </si>
  <si>
    <t>Stock Exchanges &amp; Ratings</t>
  </si>
  <si>
    <t>Ashok Leyland Ltd</t>
  </si>
  <si>
    <t>ASHOKLEY</t>
  </si>
  <si>
    <t>Hitachi Energy India Ltd</t>
  </si>
  <si>
    <t>POWERINDIA</t>
  </si>
  <si>
    <t>Abbott India Ltd</t>
  </si>
  <si>
    <t>ABBOTINDIA</t>
  </si>
  <si>
    <t>Berger Paints India Ltd</t>
  </si>
  <si>
    <t>BERGEPAINT</t>
  </si>
  <si>
    <t>Supreme Industries Ltd</t>
  </si>
  <si>
    <t>SUPREMEIND</t>
  </si>
  <si>
    <t>Plastic Products</t>
  </si>
  <si>
    <t>Jindal Stainless Ltd</t>
  </si>
  <si>
    <t>JSL</t>
  </si>
  <si>
    <t>Fertilisers And Chemicals Travancore Ltd</t>
  </si>
  <si>
    <t>FACT</t>
  </si>
  <si>
    <t>Fertilizers &amp; Agro Chemicals</t>
  </si>
  <si>
    <t>Voltas Ltd</t>
  </si>
  <si>
    <t>VOLTAS</t>
  </si>
  <si>
    <t>Thermax Limited</t>
  </si>
  <si>
    <t>THERMAX</t>
  </si>
  <si>
    <t>Vodafone Idea Ltd</t>
  </si>
  <si>
    <t>IDEA</t>
  </si>
  <si>
    <t>Motilal Oswal Financial Services Ltd</t>
  </si>
  <si>
    <t>MOTILALOFS</t>
  </si>
  <si>
    <t>Diversified Financials</t>
  </si>
  <si>
    <t>Indian Renewable Energy Development Agency Ltd</t>
  </si>
  <si>
    <t>IREDA</t>
  </si>
  <si>
    <t>UNO Minda Ltd</t>
  </si>
  <si>
    <t>UNOMINDA</t>
  </si>
  <si>
    <t>UCO Bank</t>
  </si>
  <si>
    <t>UCOBANK</t>
  </si>
  <si>
    <t>Balkrishna Industries Ltd</t>
  </si>
  <si>
    <t>BALKRISIND</t>
  </si>
  <si>
    <t>Tires &amp; Rubber</t>
  </si>
  <si>
    <t>Schaeffler India Ltd</t>
  </si>
  <si>
    <t>SCHAEFFLER</t>
  </si>
  <si>
    <t>L&amp;T Technology Services Ltd</t>
  </si>
  <si>
    <t>LTTS</t>
  </si>
  <si>
    <t>Mphasis Ltd</t>
  </si>
  <si>
    <t>MPHASIS</t>
  </si>
  <si>
    <t>Phoenix Mills Ltd</t>
  </si>
  <si>
    <t>PHOENIXLTD</t>
  </si>
  <si>
    <t>Aditya Birla Capital Ltd</t>
  </si>
  <si>
    <t>ABCAPITAL</t>
  </si>
  <si>
    <t>Sundaram Finance Ltd</t>
  </si>
  <si>
    <t>SUNDARMFIN</t>
  </si>
  <si>
    <t>Premier Energies Ltd</t>
  </si>
  <si>
    <t>PREMIERENE</t>
  </si>
  <si>
    <t>Lloyds Metals And Energy Ltd</t>
  </si>
  <si>
    <t>LLOYDSME</t>
  </si>
  <si>
    <t>Container Corporation of India Ltd</t>
  </si>
  <si>
    <t>CONCOR</t>
  </si>
  <si>
    <t>Logistics</t>
  </si>
  <si>
    <t>Coforge Ltd</t>
  </si>
  <si>
    <t>COFORGE</t>
  </si>
  <si>
    <t>United Breweries Ltd</t>
  </si>
  <si>
    <t>UBL</t>
  </si>
  <si>
    <t>Fsn E-Commerce Ventures Ltd</t>
  </si>
  <si>
    <t>NYKAA</t>
  </si>
  <si>
    <t>Wellness Services</t>
  </si>
  <si>
    <t>Bank of India Ltd</t>
  </si>
  <si>
    <t>BANKINDIA</t>
  </si>
  <si>
    <t>Petronet LNG Ltd</t>
  </si>
  <si>
    <t>PETRONET</t>
  </si>
  <si>
    <t>Oil &amp; Gas - Storage &amp; Transportation</t>
  </si>
  <si>
    <t>MRF Ltd</t>
  </si>
  <si>
    <t>MRF</t>
  </si>
  <si>
    <t>Tata Communications Ltd</t>
  </si>
  <si>
    <t>TATACOMM</t>
  </si>
  <si>
    <t>Procter &amp; Gamble Hygiene and Health Care Ltd</t>
  </si>
  <si>
    <t>PGHH</t>
  </si>
  <si>
    <t>Steel Authority of India Ltd</t>
  </si>
  <si>
    <t>SAIL</t>
  </si>
  <si>
    <t>Central Bank of India Ltd</t>
  </si>
  <si>
    <t>CENTRALBK</t>
  </si>
  <si>
    <t>Coromandel International Ltd</t>
  </si>
  <si>
    <t>COROMANDEL</t>
  </si>
  <si>
    <t>One 97 Communications Ltd</t>
  </si>
  <si>
    <t>PAYTM</t>
  </si>
  <si>
    <t>Business Support Services</t>
  </si>
  <si>
    <t>Federal Bank Ltd</t>
  </si>
  <si>
    <t>FEDERALBNK</t>
  </si>
  <si>
    <t>Glenmark Pharmaceuticals Ltd</t>
  </si>
  <si>
    <t>GLENMARK</t>
  </si>
  <si>
    <t>Page Industries Ltd</t>
  </si>
  <si>
    <t>PAGEIND</t>
  </si>
  <si>
    <t>Apparel &amp; Accessories</t>
  </si>
  <si>
    <t>IDFC First Bank Ltd</t>
  </si>
  <si>
    <t>IDFCFIRSTB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</si>
  <si>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</si>
  <si>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</si>
  <si>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</si>
  <si>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</si>
  <si>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</si>
  <si>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</si>
  <si>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</si>
  <si>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</si>
  <si>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Nippon Life India Asset Management Ltd</t>
  </si>
  <si>
    <t>NAM-INDIA</t>
  </si>
  <si>
    <t>Housing and Urban Development Corporation Ltd</t>
  </si>
  <si>
    <t>HUDCO</t>
  </si>
  <si>
    <t>AU Small Finance Bank Ltd</t>
  </si>
  <si>
    <t>AUBANK</t>
  </si>
  <si>
    <t>SJVN Ltd</t>
  </si>
  <si>
    <t>SJVN</t>
  </si>
  <si>
    <t>Tata Elxsi Ltd</t>
  </si>
  <si>
    <t>TATAELXSI</t>
  </si>
  <si>
    <t>National Aluminium Co Ltd</t>
  </si>
  <si>
    <t>NATIONALUM</t>
  </si>
  <si>
    <t>GE Vernova T&amp;D India Ltd</t>
  </si>
  <si>
    <t>GVT&amp;D</t>
  </si>
  <si>
    <t>Adani Wilmar Ltd</t>
  </si>
  <si>
    <t>AWL</t>
  </si>
  <si>
    <t>GlaxoSmithKline Pharmaceuticals Ltd</t>
  </si>
  <si>
    <t>GLAXO</t>
  </si>
  <si>
    <t>ACC Ltd</t>
  </si>
  <si>
    <t>ACC</t>
  </si>
  <si>
    <t>Sona BLW Precision Forgings Ltd</t>
  </si>
  <si>
    <t>SONACOMS</t>
  </si>
  <si>
    <t>Bank of Maharashtra Ltd</t>
  </si>
  <si>
    <t>MAHABANK</t>
  </si>
  <si>
    <t>APL Apollo Tubes Ltd</t>
  </si>
  <si>
    <t>APLAPOLLO</t>
  </si>
  <si>
    <t>UPL Ltd</t>
  </si>
  <si>
    <t>UPL</t>
  </si>
  <si>
    <t>Max Financial Services Ltd</t>
  </si>
  <si>
    <t>MFSL</t>
  </si>
  <si>
    <t>Tata Technologies Ltd</t>
  </si>
  <si>
    <t>TATATECH</t>
  </si>
  <si>
    <t>Escorts Kubota Ltd</t>
  </si>
  <si>
    <t>ESCORTS</t>
  </si>
  <si>
    <t>Tractors</t>
  </si>
  <si>
    <t>360 One Wam Ltd</t>
  </si>
  <si>
    <t>360ONE</t>
  </si>
  <si>
    <t>Investment Banking &amp; Brokerage</t>
  </si>
  <si>
    <t>Cochin Shipyard Ltd</t>
  </si>
  <si>
    <t>COCHINSHIP</t>
  </si>
  <si>
    <t>KPIT Technologies Ltd</t>
  </si>
  <si>
    <t>KPITTECH</t>
  </si>
  <si>
    <t>CRISIL Ltd</t>
  </si>
  <si>
    <t>CRISIL</t>
  </si>
  <si>
    <t>IPCA Laboratories Ltd</t>
  </si>
  <si>
    <t>IPCALAB</t>
  </si>
  <si>
    <t>Honeywell Automation India Ltd</t>
  </si>
  <si>
    <t>HONAUT</t>
  </si>
  <si>
    <t>3M India Ltd</t>
  </si>
  <si>
    <t>3MINDIA</t>
  </si>
  <si>
    <t>Stationery</t>
  </si>
  <si>
    <t>Bharat Dynamics Ltd</t>
  </si>
  <si>
    <t>BDL</t>
  </si>
  <si>
    <t>Jubilant Foodworks Ltd</t>
  </si>
  <si>
    <t>JUBLFOOD</t>
  </si>
  <si>
    <t>Restaurants &amp; Cafes</t>
  </si>
  <si>
    <t>Ajanta Pharma Ltd</t>
  </si>
  <si>
    <t>AJANTPHARM</t>
  </si>
  <si>
    <t>Deepak Nitrite Ltd</t>
  </si>
  <si>
    <t>DEEPAKNTR</t>
  </si>
  <si>
    <t>Piramal Pharma Ltd</t>
  </si>
  <si>
    <t>PPLPHARMA</t>
  </si>
  <si>
    <t>Blue Star Ltd</t>
  </si>
  <si>
    <t>BLUESTARCO</t>
  </si>
  <si>
    <t>Biocon Ltd</t>
  </si>
  <si>
    <t>BIOCON</t>
  </si>
  <si>
    <t>Biotechnology</t>
  </si>
  <si>
    <t>Exide Industries Ltd</t>
  </si>
  <si>
    <t>EXIDEIND</t>
  </si>
  <si>
    <t>Batteries</t>
  </si>
  <si>
    <t>Apar Industries Ltd</t>
  </si>
  <si>
    <t>APARINDS</t>
  </si>
  <si>
    <t>Kaynes Technology India Ltd</t>
  </si>
  <si>
    <t>KAYNES</t>
  </si>
  <si>
    <t>L&amp;T Finance Ltd</t>
  </si>
  <si>
    <t>LTF</t>
  </si>
  <si>
    <t>Godfrey Phillips India Ltd</t>
  </si>
  <si>
    <t>GODFRYPHLP</t>
  </si>
  <si>
    <t>Punjab &amp; Sind Bank</t>
  </si>
  <si>
    <t>PSB</t>
  </si>
  <si>
    <t>Gujarat Gas Ltd</t>
  </si>
  <si>
    <t>GUJGASLTD</t>
  </si>
  <si>
    <t>Syngene International Ltd</t>
  </si>
  <si>
    <t>SYNGENE</t>
  </si>
  <si>
    <t>NLC India Ltd</t>
  </si>
  <si>
    <t>NLCINDIA</t>
  </si>
  <si>
    <t>BASF India Ltd</t>
  </si>
  <si>
    <t>BASF</t>
  </si>
  <si>
    <t>KEI Industries Ltd</t>
  </si>
  <si>
    <t>KEI</t>
  </si>
  <si>
    <t>Cables</t>
  </si>
  <si>
    <t>AIA Engineering Ltd</t>
  </si>
  <si>
    <t>AIAENG</t>
  </si>
  <si>
    <t>LIC Housing Finance Ltd</t>
  </si>
  <si>
    <t>LICHSGFIN</t>
  </si>
  <si>
    <t>Home Financing</t>
  </si>
  <si>
    <t>Godrej Industries Ltd</t>
  </si>
  <si>
    <t>GODREJIND</t>
  </si>
  <si>
    <t>Mahindra and Mahindra Financial Services Ltd</t>
  </si>
  <si>
    <t>M&amp;MFIN</t>
  </si>
  <si>
    <t>Tata Investment Corporation Ltd</t>
  </si>
  <si>
    <t>TATAINVEST</t>
  </si>
  <si>
    <t>Dalmia Bharat Ltd</t>
  </si>
  <si>
    <t>DALBHARAT</t>
  </si>
  <si>
    <t>Suven Pharmaceuticals Ltd</t>
  </si>
  <si>
    <t>SUVENPHAR</t>
  </si>
  <si>
    <t>Endurance Technologies Ltd</t>
  </si>
  <si>
    <t>ENDURANCE</t>
  </si>
  <si>
    <t>Gillette India Ltd</t>
  </si>
  <si>
    <t>GILLETTE</t>
  </si>
  <si>
    <t>Vedant Fashions Ltd</t>
  </si>
  <si>
    <t>MANYAVAR</t>
  </si>
  <si>
    <t>Textiles</t>
  </si>
  <si>
    <t>Multi Commodity Exchange of India Ltd</t>
  </si>
  <si>
    <t>MCX</t>
  </si>
  <si>
    <t>Central Depository Services (India) Ltd</t>
  </si>
  <si>
    <t>CDSL</t>
  </si>
  <si>
    <t>Brainbees Solutions Ltd</t>
  </si>
  <si>
    <t>FIRSTCRY</t>
  </si>
  <si>
    <t>Metro Brands Ltd</t>
  </si>
  <si>
    <t>METROBRAND</t>
  </si>
  <si>
    <t>Footwear</t>
  </si>
  <si>
    <t>Radico Khaitan Ltd</t>
  </si>
  <si>
    <t>RADICO</t>
  </si>
  <si>
    <t>Embassy Office Parks REIT</t>
  </si>
  <si>
    <t>EMBASSY</t>
  </si>
  <si>
    <t>J K Cement Ltd</t>
  </si>
  <si>
    <t>JKCEMENT</t>
  </si>
  <si>
    <t>Cholamandalam Financial Holdings Ltd</t>
  </si>
  <si>
    <t>CHOLAHLDNG</t>
  </si>
  <si>
    <t>Aditya Birla Fashion and Retail Ltd</t>
  </si>
  <si>
    <t>ABFRL</t>
  </si>
  <si>
    <t>IRB Infrastructure Developers Ltd</t>
  </si>
  <si>
    <t>IRB</t>
  </si>
  <si>
    <t>New India Assurance Company Ltd</t>
  </si>
  <si>
    <t>NIACL</t>
  </si>
  <si>
    <t>Aditya Birla Real Estate Ltd</t>
  </si>
  <si>
    <t>ABREL</t>
  </si>
  <si>
    <t>Apollo Tyres Ltd</t>
  </si>
  <si>
    <t>APOLLOTYRE</t>
  </si>
  <si>
    <t>Go Digit General Insurance Ltd</t>
  </si>
  <si>
    <t>GODIGIT</t>
  </si>
  <si>
    <t>KPR Mill Ltd</t>
  </si>
  <si>
    <t>KPRMILL</t>
  </si>
  <si>
    <t>Ola Electric Mobility Ltd</t>
  </si>
  <si>
    <t>OLAELEC</t>
  </si>
  <si>
    <t>Gland Pharma Ltd</t>
  </si>
  <si>
    <t>GLAND</t>
  </si>
  <si>
    <t>Indraprastha Gas Ltd</t>
  </si>
  <si>
    <t>IGL</t>
  </si>
  <si>
    <t>Bayer Cropscience Ltd</t>
  </si>
  <si>
    <t>BAYERCROP</t>
  </si>
  <si>
    <t>Sun Tv Network Ltd</t>
  </si>
  <si>
    <t>SUNTV</t>
  </si>
  <si>
    <t>TV Channels &amp; Broadcasters</t>
  </si>
  <si>
    <t>Emami Ltd</t>
  </si>
  <si>
    <t>EMAMILTD</t>
  </si>
  <si>
    <t>Bandhan Bank Ltd</t>
  </si>
  <si>
    <t>BANDHANBNK</t>
  </si>
  <si>
    <t>Authum Investment &amp; Infrastructure Ltd</t>
  </si>
  <si>
    <t>AIIL</t>
  </si>
  <si>
    <t>Mangalore Refinery and Petrochemicals Ltd</t>
  </si>
  <si>
    <t>MRPL</t>
  </si>
  <si>
    <t>Brigade Enterprises Ltd</t>
  </si>
  <si>
    <t>BRIGADE</t>
  </si>
  <si>
    <t>Inox Wind Ltd</t>
  </si>
  <si>
    <t>INOXWIND</t>
  </si>
  <si>
    <t>Poonawalla Fincorp Ltd</t>
  </si>
  <si>
    <t>POONAWALLA</t>
  </si>
  <si>
    <t>Tata Chemicals Ltd</t>
  </si>
  <si>
    <t>TATACHEM</t>
  </si>
  <si>
    <t>J B Chemicals and Pharmaceuticals Ltd</t>
  </si>
  <si>
    <t>JBCHEPHARM</t>
  </si>
  <si>
    <t>Himadri Speciality Chemical Ltd</t>
  </si>
  <si>
    <t>HSCL</t>
  </si>
  <si>
    <t>Hindustan Copper Ltd</t>
  </si>
  <si>
    <t>HINDCOPPER</t>
  </si>
  <si>
    <t>Mining - Copper</t>
  </si>
  <si>
    <t>Global Health Ltd</t>
  </si>
  <si>
    <t>MEDANTA</t>
  </si>
  <si>
    <t>Poly Medicure Ltd</t>
  </si>
  <si>
    <t>POLYMED</t>
  </si>
  <si>
    <t>Health Care Equipment &amp; Supplies</t>
  </si>
  <si>
    <t>Motherson Sumi Wiring India Ltd</t>
  </si>
  <si>
    <t>MSUMI</t>
  </si>
  <si>
    <t>Star Health and Allied Insurance Company Ltd</t>
  </si>
  <si>
    <t>STARHEALTH</t>
  </si>
  <si>
    <t>Aegis Logistics Ltd</t>
  </si>
  <si>
    <t>AEGISLOG</t>
  </si>
  <si>
    <t>Sundram Fasteners Ltd</t>
  </si>
  <si>
    <t>SUNDRMFAST</t>
  </si>
  <si>
    <t>ICICI Securities Ltd</t>
  </si>
  <si>
    <t>ISEC</t>
  </si>
  <si>
    <t>Sumitomo Chemical India Ltd</t>
  </si>
  <si>
    <t>SUMICHEM</t>
  </si>
  <si>
    <t>TVS Holdings Ltd</t>
  </si>
  <si>
    <t>TVSHLTD</t>
  </si>
  <si>
    <t>Carborundum Universal Ltd</t>
  </si>
  <si>
    <t>CARBORUNIV</t>
  </si>
  <si>
    <t>ZF Commercial Vehicle Control Systems India Ltd</t>
  </si>
  <si>
    <t>ZFCVINDIA</t>
  </si>
  <si>
    <t>NBCC (India) Ltd</t>
  </si>
  <si>
    <t>NBCC</t>
  </si>
  <si>
    <t>Emcure Pharmaceuticals Ltd</t>
  </si>
  <si>
    <t>EMCURE</t>
  </si>
  <si>
    <t>Laurus Labs Ltd</t>
  </si>
  <si>
    <t>LAURUSLABS</t>
  </si>
  <si>
    <t>Angel One Ltd</t>
  </si>
  <si>
    <t>ANGELONE</t>
  </si>
  <si>
    <t>Nuvama Wealth Management Ltd</t>
  </si>
  <si>
    <t>NUVAMA</t>
  </si>
  <si>
    <t>Delhivery Ltd</t>
  </si>
  <si>
    <t>DELHIVERY</t>
  </si>
  <si>
    <t>Firstsource Solutions Ltd</t>
  </si>
  <si>
    <t>FSL</t>
  </si>
  <si>
    <t>Outsourced services</t>
  </si>
  <si>
    <t>Anant Raj Ltd</t>
  </si>
  <si>
    <t>ANANTRAJ</t>
  </si>
  <si>
    <t>Whirlpool of India Ltd</t>
  </si>
  <si>
    <t>WHIRLPOOL</t>
  </si>
  <si>
    <t>Hatsun Agro Product Ltd</t>
  </si>
  <si>
    <t>HATSUN</t>
  </si>
  <si>
    <t>KEC International Ltd</t>
  </si>
  <si>
    <t>KEC</t>
  </si>
  <si>
    <t>PNB Housing Finance Ltd</t>
  </si>
  <si>
    <t>PNBHOUSING</t>
  </si>
  <si>
    <t>Natco Pharma Ltd</t>
  </si>
  <si>
    <t>NATCOPHARM</t>
  </si>
  <si>
    <t>Crompton Greaves Consumer Electricals Ltd</t>
  </si>
  <si>
    <t>CROMPTON</t>
  </si>
  <si>
    <t>Dr. Lal PathLabs Ltd</t>
  </si>
  <si>
    <t>LALPATHLAB</t>
  </si>
  <si>
    <t>Ratnamani Metals and Tubes Ltd</t>
  </si>
  <si>
    <t>RATNAMANI</t>
  </si>
  <si>
    <t>SKF India Ltd</t>
  </si>
  <si>
    <t>SKFINDIA</t>
  </si>
  <si>
    <t>Narayana Hrudayalaya Ltd</t>
  </si>
  <si>
    <t>NH</t>
  </si>
  <si>
    <t>Jyoti CNC Automation Ltd</t>
  </si>
  <si>
    <t>JYOTICNC</t>
  </si>
  <si>
    <t>Computer Hardware</t>
  </si>
  <si>
    <t>Timken India Ltd</t>
  </si>
  <si>
    <t>TIMKEN</t>
  </si>
  <si>
    <t>Tejas Networks Ltd</t>
  </si>
  <si>
    <t>TEJASNET</t>
  </si>
  <si>
    <t>Telecom Equipments</t>
  </si>
  <si>
    <t>CESC Ltd</t>
  </si>
  <si>
    <t>CESC</t>
  </si>
  <si>
    <t>Piramal Enterprises Ltd</t>
  </si>
  <si>
    <t>PEL</t>
  </si>
  <si>
    <t>Grindwell Norton Ltd</t>
  </si>
  <si>
    <t>GRINDWELL</t>
  </si>
  <si>
    <t>Shyam Metalics and Energy Ltd</t>
  </si>
  <si>
    <t>SHYAMMETL</t>
  </si>
  <si>
    <t>Amara Raja Energy &amp; Mobility Ltd</t>
  </si>
  <si>
    <t>ARE&amp;M</t>
  </si>
  <si>
    <t>Pfizer Ltd</t>
  </si>
  <si>
    <t>PFIZER</t>
  </si>
  <si>
    <t>Aditya Birla Sun Life AMC Ltd</t>
  </si>
  <si>
    <t>ABSLAMC</t>
  </si>
  <si>
    <t>Atul Ltd</t>
  </si>
  <si>
    <t>ATUL</t>
  </si>
  <si>
    <t>Kansai Nerolac Paints Ltd</t>
  </si>
  <si>
    <t>KANSAINER</t>
  </si>
  <si>
    <t>Computer Age Management Services Ltd</t>
  </si>
  <si>
    <t>CAMS</t>
  </si>
  <si>
    <t>CPSE ETF</t>
  </si>
  <si>
    <t>CPSEETF</t>
  </si>
  <si>
    <t>Equity</t>
  </si>
  <si>
    <t>Affle (India) Ltd</t>
  </si>
  <si>
    <t>AFFLE</t>
  </si>
  <si>
    <t>Advertising</t>
  </si>
  <si>
    <t>EIH Ltd</t>
  </si>
  <si>
    <t>EIHOTEL</t>
  </si>
  <si>
    <t>Alembic Pharmaceuticals Ltd</t>
  </si>
  <si>
    <t>APLLTD</t>
  </si>
  <si>
    <t>Krishna Institute of Medical Sciences Ltd</t>
  </si>
  <si>
    <t>KIMS</t>
  </si>
  <si>
    <t>ITI Ltd</t>
  </si>
  <si>
    <t>ITI</t>
  </si>
  <si>
    <t>Aster DM Healthcare Ltd</t>
  </si>
  <si>
    <t>ASTERDM</t>
  </si>
  <si>
    <t>Bikaji Foods International Ltd</t>
  </si>
  <si>
    <t>BIKAJI</t>
  </si>
  <si>
    <t>Jupiter Wagons Ltd</t>
  </si>
  <si>
    <t>JWL</t>
  </si>
  <si>
    <t>Rail</t>
  </si>
  <si>
    <t>Gujarat State Petronet Ltd</t>
  </si>
  <si>
    <t>GSPL</t>
  </si>
  <si>
    <t>Triveni Turbine Ltd</t>
  </si>
  <si>
    <t>TRITURBINE</t>
  </si>
  <si>
    <t>Castrol India Ltd</t>
  </si>
  <si>
    <t>CASTROLIND</t>
  </si>
  <si>
    <t>Amber Enterprises India Ltd</t>
  </si>
  <si>
    <t>AMBER</t>
  </si>
  <si>
    <t>Cyient Ltd</t>
  </si>
  <si>
    <t>CYIENT</t>
  </si>
  <si>
    <t>Jindal SAW Ltd</t>
  </si>
  <si>
    <t>JINDALSAW</t>
  </si>
  <si>
    <t>Devyani International Ltd</t>
  </si>
  <si>
    <t>DEVYANI</t>
  </si>
  <si>
    <t>KIOCL Ltd</t>
  </si>
  <si>
    <t>KIOCL</t>
  </si>
  <si>
    <t>Ramco Cements Limited</t>
  </si>
  <si>
    <t>RAMCOCEM</t>
  </si>
  <si>
    <t>Kalpataru Projects International Ltd</t>
  </si>
  <si>
    <t>KPIL</t>
  </si>
  <si>
    <t>Elgi Equipments Ltd</t>
  </si>
  <si>
    <t>ELGIEQUIP</t>
  </si>
  <si>
    <t>Ircon International Ltd</t>
  </si>
  <si>
    <t>IRCON</t>
  </si>
  <si>
    <t>Welspun Corp Ltd</t>
  </si>
  <si>
    <t>WELCORP</t>
  </si>
  <si>
    <t>Nexus Select Trust</t>
  </si>
  <si>
    <t>NXST</t>
  </si>
  <si>
    <t>Chambal Fertilisers and Chemicals Ltd</t>
  </si>
  <si>
    <t>CHAMBLFERT</t>
  </si>
  <si>
    <t>Mindspace Business Parks REIT</t>
  </si>
  <si>
    <t>MINDSPACE</t>
  </si>
  <si>
    <t>Jubilant Pharmova Ltd</t>
  </si>
  <si>
    <t>JUBLPHARMA</t>
  </si>
  <si>
    <t>Kajaria Ceramics Ltd</t>
  </si>
  <si>
    <t>KAJARIACER</t>
  </si>
  <si>
    <t>Building Products - Ceramics</t>
  </si>
  <si>
    <t>Signatureglobal (India) Ltd</t>
  </si>
  <si>
    <t>SIGNATURE</t>
  </si>
  <si>
    <t>Aadhar Housing Finance Ltd</t>
  </si>
  <si>
    <t>AADHARHFC</t>
  </si>
  <si>
    <t>Jai Balaji Industries Ltd</t>
  </si>
  <si>
    <t>JAIBALAJI</t>
  </si>
  <si>
    <t>Bombay Burmah Trading Corporation</t>
  </si>
  <si>
    <t>BBTC</t>
  </si>
  <si>
    <t>Wockhardt Ltd</t>
  </si>
  <si>
    <t>WOCKPHARMA</t>
  </si>
  <si>
    <t>Vinati Organics Ltd</t>
  </si>
  <si>
    <t>VINATIORGA</t>
  </si>
  <si>
    <t>IIFL Finance Ltd</t>
  </si>
  <si>
    <t>IIFL</t>
  </si>
  <si>
    <t>NCC Ltd</t>
  </si>
  <si>
    <t>NCC</t>
  </si>
  <si>
    <t>V Guard Industries Ltd</t>
  </si>
  <si>
    <t>VGUARD</t>
  </si>
  <si>
    <t>Schneider Electric Infrastructure Ltd</t>
  </si>
  <si>
    <t>SCHNEIDER</t>
  </si>
  <si>
    <t>Relaxo Footwears Ltd</t>
  </si>
  <si>
    <t>RELAXO</t>
  </si>
  <si>
    <t>JBM Auto Ltd</t>
  </si>
  <si>
    <t>JBMA</t>
  </si>
  <si>
    <t>Akzo Nobel India Ltd</t>
  </si>
  <si>
    <t>AKZOINDIA</t>
  </si>
  <si>
    <t>Concord Biotech Ltd</t>
  </si>
  <si>
    <t>CONCORDBIO</t>
  </si>
  <si>
    <t>CIE Automotive India Ltd</t>
  </si>
  <si>
    <t>CIEINDIA</t>
  </si>
  <si>
    <t>Five-Star Business Finance Ltd</t>
  </si>
  <si>
    <t>FIVESTAR</t>
  </si>
  <si>
    <t>Techno Electric &amp; Engineering Company Ltd</t>
  </si>
  <si>
    <t>TECHNOE</t>
  </si>
  <si>
    <t>Chalet Hotels Ltd</t>
  </si>
  <si>
    <t>CHALET</t>
  </si>
  <si>
    <t>Astrazeneca Pharma India Ltd</t>
  </si>
  <si>
    <t>ASTRAZEN</t>
  </si>
  <si>
    <t>Cello World Ltd</t>
  </si>
  <si>
    <t>CELLO</t>
  </si>
  <si>
    <t>Finolex Cables Ltd</t>
  </si>
  <si>
    <t>FINCABLES</t>
  </si>
  <si>
    <t>Aarti Industries Ltd</t>
  </si>
  <si>
    <t>AARTIIND</t>
  </si>
  <si>
    <t>Blue Dart Express Ltd</t>
  </si>
  <si>
    <t>BLUEDART</t>
  </si>
  <si>
    <t>Sobha Ltd</t>
  </si>
  <si>
    <t>SOBHA</t>
  </si>
  <si>
    <t>Century Plyboards (India) Ltd</t>
  </si>
  <si>
    <t>CENTURYPLY</t>
  </si>
  <si>
    <t>Wood Products</t>
  </si>
  <si>
    <t>Finolex Industries Ltd</t>
  </si>
  <si>
    <t>FINPIPE</t>
  </si>
  <si>
    <t>HFCL Ltd</t>
  </si>
  <si>
    <t>HFCL</t>
  </si>
  <si>
    <t>Newgen Software Technologies Ltd</t>
  </si>
  <si>
    <t>NEWGEN</t>
  </si>
  <si>
    <t>Karur Vysya Bank Ltd</t>
  </si>
  <si>
    <t>KARURVYSYA</t>
  </si>
  <si>
    <t>Garden Reach Shipbuilders &amp; Engineers Ltd</t>
  </si>
  <si>
    <t>GRSE</t>
  </si>
  <si>
    <t>Neuland Laboratories Ltd</t>
  </si>
  <si>
    <t>NEULANDLAB</t>
  </si>
  <si>
    <t>Waaree Renewable Technologies Ltd</t>
  </si>
  <si>
    <t>WAAREERTL</t>
  </si>
  <si>
    <t>Jyothy Labs Ltd</t>
  </si>
  <si>
    <t>JYOTHYLAB</t>
  </si>
  <si>
    <t>Afcons Infrastructure Ltd</t>
  </si>
  <si>
    <t>AFCONS</t>
  </si>
  <si>
    <t>Great Eastern Shipping Company Ltd</t>
  </si>
  <si>
    <t>GESHIP</t>
  </si>
  <si>
    <t>PTC Industries Ltd</t>
  </si>
  <si>
    <t>PTCIL</t>
  </si>
  <si>
    <t>Kfin Technologies Ltd</t>
  </si>
  <si>
    <t>KFINTECH</t>
  </si>
  <si>
    <t>Eris Lifesciences Ltd</t>
  </si>
  <si>
    <t>ERIS</t>
  </si>
  <si>
    <t>Deepak Fertilisers and Petrochemicals Corp Ltd</t>
  </si>
  <si>
    <t>DEEPAKFERT</t>
  </si>
  <si>
    <t>Sonata Software Ltd</t>
  </si>
  <si>
    <t>SONATSOFTW</t>
  </si>
  <si>
    <t>LMW Ltd</t>
  </si>
  <si>
    <t>LMW</t>
  </si>
  <si>
    <t>Reliance Power Ltd</t>
  </si>
  <si>
    <t>RPOWER</t>
  </si>
  <si>
    <t>Bata India Ltd</t>
  </si>
  <si>
    <t>BATAINDIA</t>
  </si>
  <si>
    <t>PG Electroplast Ltd</t>
  </si>
  <si>
    <t>PGEL</t>
  </si>
  <si>
    <t>Navin Fluorine International Ltd</t>
  </si>
  <si>
    <t>NAVINFLUOR</t>
  </si>
  <si>
    <t>Capri Global Capital Ltd</t>
  </si>
  <si>
    <t>CGCL</t>
  </si>
  <si>
    <t>Kirloskar Oil Engines Ltd</t>
  </si>
  <si>
    <t>KIRLOSENG</t>
  </si>
  <si>
    <t>Asahi India Glass Ltd</t>
  </si>
  <si>
    <t>ASAHIINDIA</t>
  </si>
  <si>
    <t>R R Kabel Ltd</t>
  </si>
  <si>
    <t>RRKABEL</t>
  </si>
  <si>
    <t>DCM Shriram Ltd</t>
  </si>
  <si>
    <t>DCMSHRIRAM</t>
  </si>
  <si>
    <t>BEML Ltd</t>
  </si>
  <si>
    <t>BEML</t>
  </si>
  <si>
    <t>Trident Ltd</t>
  </si>
  <si>
    <t>TRIDENT</t>
  </si>
  <si>
    <t>Bls International Services Ltd</t>
  </si>
  <si>
    <t>BLS</t>
  </si>
  <si>
    <t>Doms Industries Ltd</t>
  </si>
  <si>
    <t>DOMS</t>
  </si>
  <si>
    <t>Office Supplies</t>
  </si>
  <si>
    <t>Ramkrishna Forgings Ltd</t>
  </si>
  <si>
    <t>RKFORGE</t>
  </si>
  <si>
    <t>Tbo Tek Ltd</t>
  </si>
  <si>
    <t>TBOTEK</t>
  </si>
  <si>
    <t>Tour &amp; Travel Services</t>
  </si>
  <si>
    <t>Zen Technologies Ltd</t>
  </si>
  <si>
    <t>ZENTEC</t>
  </si>
  <si>
    <t>IFCI Ltd</t>
  </si>
  <si>
    <t>IFCI</t>
  </si>
  <si>
    <t>Aptus Value Housing Finance India Ltd</t>
  </si>
  <si>
    <t>APTUS</t>
  </si>
  <si>
    <t>UTI Asset Management Company Ltd</t>
  </si>
  <si>
    <t>UTIAMC</t>
  </si>
  <si>
    <t>Zensar Technologies Ltd</t>
  </si>
  <si>
    <t>ZENSARTECH</t>
  </si>
  <si>
    <t>Kirloskar Brothers Ltd</t>
  </si>
  <si>
    <t>KIRLOSBROS</t>
  </si>
  <si>
    <t>PCBL Ltd</t>
  </si>
  <si>
    <t>PCBL</t>
  </si>
  <si>
    <t>Anand Rathi Wealth Ltd</t>
  </si>
  <si>
    <t>ANANDRATHI</t>
  </si>
  <si>
    <t>Clean Science and Technology Ltd</t>
  </si>
  <si>
    <t>CLEAN</t>
  </si>
  <si>
    <t>Indegene Ltd</t>
  </si>
  <si>
    <t>INDGN</t>
  </si>
  <si>
    <t>Titagarh Rail Systems Ltd</t>
  </si>
  <si>
    <t>TITAGARH</t>
  </si>
  <si>
    <t>Birlasoft Ltd</t>
  </si>
  <si>
    <t>BSOFT</t>
  </si>
  <si>
    <t>HBL Power Systems Ltd</t>
  </si>
  <si>
    <t>HBLPOWER</t>
  </si>
  <si>
    <t>Rainbow Children's Medicare Ltd</t>
  </si>
  <si>
    <t>RAINBOW</t>
  </si>
  <si>
    <t>Caplin Point Laboratories Ltd</t>
  </si>
  <si>
    <t>CAPLIPOINT</t>
  </si>
  <si>
    <t>Sarda Energy &amp; Minerals Ltd</t>
  </si>
  <si>
    <t>SARDAEN</t>
  </si>
  <si>
    <t>Netweb Technologies India Ltd</t>
  </si>
  <si>
    <t>NETWEB</t>
  </si>
  <si>
    <t>Indian Energy Exchange Ltd</t>
  </si>
  <si>
    <t>IEX</t>
  </si>
  <si>
    <t>Power Trading &amp; Consultancy</t>
  </si>
  <si>
    <t>Action Construction Equipment Ltd</t>
  </si>
  <si>
    <t>ACE</t>
  </si>
  <si>
    <t>Heavy Machinery</t>
  </si>
  <si>
    <t>G R Infraprojects Ltd</t>
  </si>
  <si>
    <t>GRINFRA</t>
  </si>
  <si>
    <t>Fine Organic Industries Ltd</t>
  </si>
  <si>
    <t>FINEORG</t>
  </si>
  <si>
    <t>Swan Energy Ltd</t>
  </si>
  <si>
    <t>SWANENERGY</t>
  </si>
  <si>
    <t>UTI S&amp;P BSE Sensex ETF</t>
  </si>
  <si>
    <t>UTISENSETF</t>
  </si>
  <si>
    <t>Redington Ltd</t>
  </si>
  <si>
    <t>REDINGTON</t>
  </si>
  <si>
    <t>Technology Hardware</t>
  </si>
  <si>
    <t>eClerx Services Limited</t>
  </si>
  <si>
    <t>ECLERX</t>
  </si>
  <si>
    <t>Welspun Living Ltd</t>
  </si>
  <si>
    <t>WELSPUNLIV</t>
  </si>
  <si>
    <t>Gravita India Ltd</t>
  </si>
  <si>
    <t>GRAVITA</t>
  </si>
  <si>
    <t>Metals - Lead</t>
  </si>
  <si>
    <t>Sanofi India Ltd</t>
  </si>
  <si>
    <t>SANOFI</t>
  </si>
  <si>
    <t>CreditAccess Grameen Ltd</t>
  </si>
  <si>
    <t>CREDITACC</t>
  </si>
  <si>
    <t>PVR INOX Ltd</t>
  </si>
  <si>
    <t>PVRINOX</t>
  </si>
  <si>
    <t>Theatres</t>
  </si>
  <si>
    <t>Inox Wind Energy Ltd</t>
  </si>
  <si>
    <t>IWEL</t>
  </si>
  <si>
    <t>E I D-Parry (India) Ltd</t>
  </si>
  <si>
    <t>EIDPARRY</t>
  </si>
  <si>
    <t>Sugar</t>
  </si>
  <si>
    <t>Indiamart Intermesh Ltd</t>
  </si>
  <si>
    <t>INDIAMART</t>
  </si>
  <si>
    <t>Supreme Petrochem Ltd</t>
  </si>
  <si>
    <t>SPLPETRO</t>
  </si>
  <si>
    <t>Transformers and Rectifiers (India) Ltd</t>
  </si>
  <si>
    <t>TARIL</t>
  </si>
  <si>
    <t>Nava Limited</t>
  </si>
  <si>
    <t>NAVA</t>
  </si>
  <si>
    <t>NMDC Steel Ltd</t>
  </si>
  <si>
    <t>NSLNISP</t>
  </si>
  <si>
    <t>Tata Teleservices (Maharashtra) Ltd</t>
  </si>
  <si>
    <t>TTML</t>
  </si>
  <si>
    <t>Tega Industries Ltd</t>
  </si>
  <si>
    <t>TEGA</t>
  </si>
  <si>
    <t>Godrej Agrovet Ltd</t>
  </si>
  <si>
    <t>GODREJAGRO</t>
  </si>
  <si>
    <t>Agro Products</t>
  </si>
  <si>
    <t>KSB Ltd</t>
  </si>
  <si>
    <t>KSB</t>
  </si>
  <si>
    <t>Strides Pharma Science Ltd</t>
  </si>
  <si>
    <t>STAR</t>
  </si>
  <si>
    <t>RITES Ltd</t>
  </si>
  <si>
    <t>RITES</t>
  </si>
  <si>
    <t>Mahanagar Gas Ltd</t>
  </si>
  <si>
    <t>MGL</t>
  </si>
  <si>
    <t>Granules India Ltd</t>
  </si>
  <si>
    <t>GRANULES</t>
  </si>
  <si>
    <t>Vardhman Textiles Ltd</t>
  </si>
  <si>
    <t>VTL</t>
  </si>
  <si>
    <t>JM Financial Ltd</t>
  </si>
  <si>
    <t>JMFINANCIL</t>
  </si>
  <si>
    <t>LT Foods Ltd</t>
  </si>
  <si>
    <t>LTFOODS</t>
  </si>
  <si>
    <t>Sterling and Wilson Renewable Energy Ltd</t>
  </si>
  <si>
    <t>SWSOLAR</t>
  </si>
  <si>
    <t>Elecon Engineering Company Ltd</t>
  </si>
  <si>
    <t>ELECON</t>
  </si>
  <si>
    <t>Godawari Power and Ispat Ltd</t>
  </si>
  <si>
    <t>GPIL</t>
  </si>
  <si>
    <t>Data Patterns (India) Ltd</t>
  </si>
  <si>
    <t>DATAPATTNS</t>
  </si>
  <si>
    <t>Olectra Greentech Ltd</t>
  </si>
  <si>
    <t>OLECTRA</t>
  </si>
  <si>
    <t>Glenmark Life Sciences Ltd</t>
  </si>
  <si>
    <t>GLS</t>
  </si>
  <si>
    <t>Railtel Corporation of India Ltd</t>
  </si>
  <si>
    <t>RAILTEL</t>
  </si>
  <si>
    <t>Communication &amp; Networking</t>
  </si>
  <si>
    <t>Marksans Pharma Ltd</t>
  </si>
  <si>
    <t>MARKSANS</t>
  </si>
  <si>
    <t>Praj Industries Ltd</t>
  </si>
  <si>
    <t>PRAJIND</t>
  </si>
  <si>
    <t>Ingersoll-Rand (India) Ltd</t>
  </si>
  <si>
    <t>INGERRAND</t>
  </si>
  <si>
    <t>Aavas Financiers Ltd</t>
  </si>
  <si>
    <t>AAVAS</t>
  </si>
  <si>
    <t>Manappuram Finance Ltd</t>
  </si>
  <si>
    <t>MANAPPURAM</t>
  </si>
  <si>
    <t>City Union Bank Ltd</t>
  </si>
  <si>
    <t>CUB</t>
  </si>
  <si>
    <t>Network18 Media &amp; Investments Ltd</t>
  </si>
  <si>
    <t>NETWORK18</t>
  </si>
  <si>
    <t>Movies &amp; TV Serials</t>
  </si>
  <si>
    <t>RedTape</t>
  </si>
  <si>
    <t>REDTAPE</t>
  </si>
  <si>
    <t>Genus Power Infrastructures Ltd</t>
  </si>
  <si>
    <t>GENUSPOWER</t>
  </si>
  <si>
    <t>Cube Highways Trust</t>
  </si>
  <si>
    <t>CUBEINVIT</t>
  </si>
  <si>
    <t>Roads</t>
  </si>
  <si>
    <t>Usha Martin Ltd</t>
  </si>
  <si>
    <t>USHAMART</t>
  </si>
  <si>
    <t>Nuvoco Vistas Corporation Ltd</t>
  </si>
  <si>
    <t>NUVOCO</t>
  </si>
  <si>
    <t>Akums Drugs and Pharmaceuticals Ltd</t>
  </si>
  <si>
    <t>AKUMS</t>
  </si>
  <si>
    <t>Honasa Consumer Ltd</t>
  </si>
  <si>
    <t>HONASA</t>
  </si>
  <si>
    <t>IIFL Capital Services Ltd</t>
  </si>
  <si>
    <t>IIFLSEC</t>
  </si>
  <si>
    <t>Jaiprakash Power Ventures Ltd</t>
  </si>
  <si>
    <t>JPPOWER</t>
  </si>
  <si>
    <t>Minda Corporation Ltd</t>
  </si>
  <si>
    <t>MINDACORP</t>
  </si>
  <si>
    <t>JSW Holdings Ltd</t>
  </si>
  <si>
    <t>JSWHL</t>
  </si>
  <si>
    <t>Zydus Wellness Ltd</t>
  </si>
  <si>
    <t>ZYDUSWELL</t>
  </si>
  <si>
    <t>Raymond Lifestyle Ltd</t>
  </si>
  <si>
    <t>RAYMONDLSL</t>
  </si>
  <si>
    <t>Prudent Corporate Advisory Services Ltd</t>
  </si>
  <si>
    <t>PRUDENT</t>
  </si>
  <si>
    <t>RHI Magnesita India Ltd</t>
  </si>
  <si>
    <t>RHIM</t>
  </si>
  <si>
    <t>Balrampur Chini Mills Ltd</t>
  </si>
  <si>
    <t>BALRAMCHIN</t>
  </si>
  <si>
    <t>MMTC Ltd</t>
  </si>
  <si>
    <t>MMTC</t>
  </si>
  <si>
    <t>Westlife Foodworld Ltd</t>
  </si>
  <si>
    <t>WESTLIFE</t>
  </si>
  <si>
    <t>TTK Prestige Ltd</t>
  </si>
  <si>
    <t>TTKPRESTIG</t>
  </si>
  <si>
    <t>Craftsman Automation Ltd</t>
  </si>
  <si>
    <t>CRAFTSMAN</t>
  </si>
  <si>
    <t>Reliance Infrastructure Ltd</t>
  </si>
  <si>
    <t>RELINFRA</t>
  </si>
  <si>
    <t>Tips Music Ltd</t>
  </si>
  <si>
    <t>TIPSMUSIC</t>
  </si>
  <si>
    <t>Maharashtra Scooters Ltd</t>
  </si>
  <si>
    <t>MAHSCOOTER</t>
  </si>
  <si>
    <t>Jubilant Ingrevia Ltd</t>
  </si>
  <si>
    <t>JUBLINGREA</t>
  </si>
  <si>
    <t>Gujarat Mineral Development Corporation Ltd</t>
  </si>
  <si>
    <t>GMDCLTD</t>
  </si>
  <si>
    <t>Zee Entertainment Enterprises Ltd</t>
  </si>
  <si>
    <t>ZEEL</t>
  </si>
  <si>
    <t>Happiest Minds Technologies Ltd</t>
  </si>
  <si>
    <t>HAPPSTMNDS</t>
  </si>
  <si>
    <t>Can Fin Homes Ltd</t>
  </si>
  <si>
    <t>CANFINHOME</t>
  </si>
  <si>
    <t>Aether Industries Ltd</t>
  </si>
  <si>
    <t>AETHER</t>
  </si>
  <si>
    <t>Powergrid Infrastructure Investment Trust</t>
  </si>
  <si>
    <t>PGINVIT</t>
  </si>
  <si>
    <t>Bengal &amp; Assam Company Ltd</t>
  </si>
  <si>
    <t>BENGALASM</t>
  </si>
  <si>
    <t>Mrs. Bectors Food Specialities Ltd</t>
  </si>
  <si>
    <t>BECTORFOOD</t>
  </si>
  <si>
    <t>CEAT Ltd</t>
  </si>
  <si>
    <t>CEATLTD</t>
  </si>
  <si>
    <t>Metropolis Healthcare Ltd</t>
  </si>
  <si>
    <t>METROPOLIS</t>
  </si>
  <si>
    <t>Sanofi Consumer Healthcare India Ltd</t>
  </si>
  <si>
    <t>SANOFICONR</t>
  </si>
  <si>
    <t>Alok Industries Ltd</t>
  </si>
  <si>
    <t>ALOKINDS</t>
  </si>
  <si>
    <t>India Cements Ltd</t>
  </si>
  <si>
    <t>INDIACEM</t>
  </si>
  <si>
    <t>ELANTAS Beck India Ltd</t>
  </si>
  <si>
    <t>ELANTAS</t>
  </si>
  <si>
    <t>Jammu and Kashmir Bank Ltd</t>
  </si>
  <si>
    <t>J&amp;KBANK</t>
  </si>
  <si>
    <t>Symphony Ltd</t>
  </si>
  <si>
    <t>SYMPHONY</t>
  </si>
  <si>
    <t>Engineers India Ltd</t>
  </si>
  <si>
    <t>ENGINERSIN</t>
  </si>
  <si>
    <t>Kirloskar Ferrous Industries Ltd</t>
  </si>
  <si>
    <t>KIRLFER</t>
  </si>
  <si>
    <t>Alkyl Amines Chemicals Ltd</t>
  </si>
  <si>
    <t>ALKYLAMINE</t>
  </si>
  <si>
    <t>Voltamp Transformers Ltd</t>
  </si>
  <si>
    <t>VOLTAMP</t>
  </si>
  <si>
    <t>Intellect Design Arena Ltd</t>
  </si>
  <si>
    <t>INTELLECT</t>
  </si>
  <si>
    <t>Vesuvius India Ltd</t>
  </si>
  <si>
    <t>VESUVIUS</t>
  </si>
  <si>
    <t>Safari Industries (India) Ltd</t>
  </si>
  <si>
    <t>SAFARI</t>
  </si>
  <si>
    <t>Sammaan Capital Ltd</t>
  </si>
  <si>
    <t>SAMMAANCAP</t>
  </si>
  <si>
    <t>CE Info Systems Ltd</t>
  </si>
  <si>
    <t>MAPMYINDIA</t>
  </si>
  <si>
    <t>Happy Forgings Ltd</t>
  </si>
  <si>
    <t>HAPPYFORGE</t>
  </si>
  <si>
    <t>Auto, Truck &amp; Motorcycle Parts</t>
  </si>
  <si>
    <t>Raymond Ltd</t>
  </si>
  <si>
    <t>RAYMOND</t>
  </si>
  <si>
    <t>KPI Green Energy Ltd</t>
  </si>
  <si>
    <t>KPIGREEN</t>
  </si>
  <si>
    <t>Va Tech Wabag Ltd</t>
  </si>
  <si>
    <t>WABAG</t>
  </si>
  <si>
    <t>Water Management</t>
  </si>
  <si>
    <t>Bharat 22 ETF</t>
  </si>
  <si>
    <t>ICICIB22</t>
  </si>
  <si>
    <t>Quess Corp Ltd</t>
  </si>
  <si>
    <t>QUESS</t>
  </si>
  <si>
    <t>Employment Services</t>
  </si>
  <si>
    <t>JK Tyre &amp; Industries Ltd</t>
  </si>
  <si>
    <t>JKTYRE</t>
  </si>
  <si>
    <t>Galaxy Surfactants Ltd</t>
  </si>
  <si>
    <t>GALAXYSURF</t>
  </si>
  <si>
    <t>Choice International Ltd</t>
  </si>
  <si>
    <t>CHOICEIN</t>
  </si>
  <si>
    <t>Nippon India ETF Nifty Bank BeES</t>
  </si>
  <si>
    <t>BANKBEES</t>
  </si>
  <si>
    <t>Puravankara Ltd</t>
  </si>
  <si>
    <t>PURVA</t>
  </si>
  <si>
    <t>RBL Bank Ltd</t>
  </si>
  <si>
    <t>RBLBANK</t>
  </si>
  <si>
    <t>Graphite India Ltd</t>
  </si>
  <si>
    <t>GRAPHITE</t>
  </si>
  <si>
    <t>Electrosteel Castings Ltd</t>
  </si>
  <si>
    <t>ELECTCAST</t>
  </si>
  <si>
    <t>Kirloskar Pneumatic Company Ltd</t>
  </si>
  <si>
    <t>KIRLPNU</t>
  </si>
  <si>
    <t>Home First Finance Company India Ltd</t>
  </si>
  <si>
    <t>HOMEFIRST</t>
  </si>
  <si>
    <t>shipping corporation of India Ltd</t>
  </si>
  <si>
    <t>SCI</t>
  </si>
  <si>
    <t>Edelweiss Financial Services Ltd</t>
  </si>
  <si>
    <t>EDELWEISS</t>
  </si>
  <si>
    <t>Tanla Platforms Ltd</t>
  </si>
  <si>
    <t>TANLA</t>
  </si>
  <si>
    <t>INOX India Ltd</t>
  </si>
  <si>
    <t>INOXINDIA</t>
  </si>
  <si>
    <t>Sea-Borne Tankers</t>
  </si>
  <si>
    <t>Sapphire Foods India Ltd</t>
  </si>
  <si>
    <t>SAPPHIRE</t>
  </si>
  <si>
    <t>Bajaj Electricals Ltd</t>
  </si>
  <si>
    <t>BAJAJELEC</t>
  </si>
  <si>
    <t>P N Gadgil Jewellers Ltd</t>
  </si>
  <si>
    <t>PNGJL</t>
  </si>
  <si>
    <t>Vijaya Diagnostic Centre Ltd</t>
  </si>
  <si>
    <t>VIJAYA</t>
  </si>
  <si>
    <t>Rattanindia Enterprises Ltd</t>
  </si>
  <si>
    <t>RTNINDIA</t>
  </si>
  <si>
    <t>Isgec Heavy Engineering Ltd</t>
  </si>
  <si>
    <t>ISGEC</t>
  </si>
  <si>
    <t>Just Dial Ltd</t>
  </si>
  <si>
    <t>JUSTDIAL</t>
  </si>
  <si>
    <t>Azad Engineering Ltd</t>
  </si>
  <si>
    <t>AZAD</t>
  </si>
  <si>
    <t>Chennai Petroleum Corporation Ltd</t>
  </si>
  <si>
    <t>CHENNPETRO</t>
  </si>
  <si>
    <t>Arvind Ltd</t>
  </si>
  <si>
    <t>ARVIND</t>
  </si>
  <si>
    <t>Syrma SGS Technology Ltd</t>
  </si>
  <si>
    <t>SYRMA</t>
  </si>
  <si>
    <t>Force Motors Ltd</t>
  </si>
  <si>
    <t>FORCEMOT</t>
  </si>
  <si>
    <t>Rategain Travel Technologies Ltd</t>
  </si>
  <si>
    <t>RATEGAIN</t>
  </si>
  <si>
    <t>Ganesh Housing Corp Ltd</t>
  </si>
  <si>
    <t>GANESHHOUC</t>
  </si>
  <si>
    <t>Garware Hi-Tech Films Ltd</t>
  </si>
  <si>
    <t>GRWRHITECH</t>
  </si>
  <si>
    <t>Sansera Engineering Ltd</t>
  </si>
  <si>
    <t>SANSERA</t>
  </si>
  <si>
    <t>Brookfield India Real Estate Trust</t>
  </si>
  <si>
    <t>BIRET</t>
  </si>
  <si>
    <t>ITD Cementation India Ltd</t>
  </si>
  <si>
    <t>ITDCEM</t>
  </si>
  <si>
    <t>Latent View Analytics Ltd</t>
  </si>
  <si>
    <t>LATENTVIEW</t>
  </si>
  <si>
    <t>ESAB India Ltd</t>
  </si>
  <si>
    <t>ESABINDIA</t>
  </si>
  <si>
    <t>CCL Products (India) Ltd</t>
  </si>
  <si>
    <t>CCL</t>
  </si>
  <si>
    <t>Time Technoplast Ltd</t>
  </si>
  <si>
    <t>TIMETECHNO</t>
  </si>
  <si>
    <t>Saregama India Ltd</t>
  </si>
  <si>
    <t>SAREGAMA</t>
  </si>
  <si>
    <t>India Grid Trust</t>
  </si>
  <si>
    <t>INDIGRID</t>
  </si>
  <si>
    <t>Procter &amp; Gamble Health Ltd</t>
  </si>
  <si>
    <t>PGHL</t>
  </si>
  <si>
    <t>Prism Johnson Ltd</t>
  </si>
  <si>
    <t>PRSMJOHNSN</t>
  </si>
  <si>
    <t>Valor Estate Ltd</t>
  </si>
  <si>
    <t>DBREALTY</t>
  </si>
  <si>
    <t>Blue Jet Healthcare Ltd</t>
  </si>
  <si>
    <t>BLUEJET</t>
  </si>
  <si>
    <t>Route Mobile Ltd</t>
  </si>
  <si>
    <t>ROUTE</t>
  </si>
  <si>
    <t>Gujarat Pipavav Port Ltd</t>
  </si>
  <si>
    <t>GPPL</t>
  </si>
  <si>
    <t>Eureka Forbes Ltd</t>
  </si>
  <si>
    <t>EUREKAFORB</t>
  </si>
  <si>
    <t>Household Appliances</t>
  </si>
  <si>
    <t>JK Lakshmi Cement Ltd</t>
  </si>
  <si>
    <t>JKLAKSHMI</t>
  </si>
  <si>
    <t>Lemon Tree Hotels Ltd</t>
  </si>
  <si>
    <t>LEMONTREE</t>
  </si>
  <si>
    <t>Aurionpro Solutions Ltd</t>
  </si>
  <si>
    <t>AURIONPRO</t>
  </si>
  <si>
    <t>Power Mech Projects Ltd</t>
  </si>
  <si>
    <t>POWERMECH</t>
  </si>
  <si>
    <t>Shree Renuka Sugars Ltd</t>
  </si>
  <si>
    <t>RENUKA</t>
  </si>
  <si>
    <t>Epigral Ltd</t>
  </si>
  <si>
    <t>EPIGRAL</t>
  </si>
  <si>
    <t>Campus Activewear Ltd</t>
  </si>
  <si>
    <t>CAMPUS</t>
  </si>
  <si>
    <t>Cera Sanitaryware Ltd</t>
  </si>
  <si>
    <t>CERA</t>
  </si>
  <si>
    <t>Keystone Realtors Ltd</t>
  </si>
  <si>
    <t>RUSTOMJEE</t>
  </si>
  <si>
    <t>Sheela Foam Ltd</t>
  </si>
  <si>
    <t>SFL</t>
  </si>
  <si>
    <t>Home Furnishing</t>
  </si>
  <si>
    <t>Thomas Cook (India) Ltd</t>
  </si>
  <si>
    <t>THOMASCOOK</t>
  </si>
  <si>
    <t>Allied Blenders and Distillers Ltd</t>
  </si>
  <si>
    <t>ABDL</t>
  </si>
  <si>
    <t>Transport Corporation of India Ltd</t>
  </si>
  <si>
    <t>TCI</t>
  </si>
  <si>
    <t>Rashtriya Chemicals and Fertilizers Ltd</t>
  </si>
  <si>
    <t>RCF</t>
  </si>
  <si>
    <t>Black Box Ltd</t>
  </si>
  <si>
    <t>BBOX</t>
  </si>
  <si>
    <t>Senco Gold Ltd</t>
  </si>
  <si>
    <t>SENCO</t>
  </si>
  <si>
    <t>Gujarat Narmada Valley Fertilizers &amp; Chemicals Ltd</t>
  </si>
  <si>
    <t>GNFC</t>
  </si>
  <si>
    <t>Shakti Pumps (India) Ltd</t>
  </si>
  <si>
    <t>SHAKTIPUMP</t>
  </si>
  <si>
    <t>SBFC Finance Ltd</t>
  </si>
  <si>
    <t>SBFC</t>
  </si>
  <si>
    <t>Birla Corporation Ltd</t>
  </si>
  <si>
    <t>BIRLACORPN</t>
  </si>
  <si>
    <t>Shriram Pistons &amp; Rings Ltd</t>
  </si>
  <si>
    <t>SHRIPISTON</t>
  </si>
  <si>
    <t>Mastek Ltd</t>
  </si>
  <si>
    <t>MASTEK</t>
  </si>
  <si>
    <t>Insolation Energy Ltd</t>
  </si>
  <si>
    <t>INA</t>
  </si>
  <si>
    <t>Semiconductors</t>
  </si>
  <si>
    <t>Jupiter Life Line Hospitals Ltd</t>
  </si>
  <si>
    <t>JLHL</t>
  </si>
  <si>
    <t>Max Estates Ltd</t>
  </si>
  <si>
    <t>MAXESTATES</t>
  </si>
  <si>
    <t>ASK Automotive Ltd</t>
  </si>
  <si>
    <t>ASKAUTOLTD</t>
  </si>
  <si>
    <t>Texmaco Rail &amp; Engineering Ltd</t>
  </si>
  <si>
    <t>TEXRAIL</t>
  </si>
  <si>
    <t>Paradeep Phosphates Ltd</t>
  </si>
  <si>
    <t>PARADEEP</t>
  </si>
  <si>
    <t>F D C Ltd</t>
  </si>
  <si>
    <t>FDC</t>
  </si>
  <si>
    <t>HG Infra Engineering Ltd</t>
  </si>
  <si>
    <t>HGINFRA</t>
  </si>
  <si>
    <t>National Standard (India) Ltd</t>
  </si>
  <si>
    <t>NATIONSTD</t>
  </si>
  <si>
    <t>Diamond Power Infrastructure Ltd</t>
  </si>
  <si>
    <t>DIACABS</t>
  </si>
  <si>
    <t>Triveni Engineering and Industries Ltd</t>
  </si>
  <si>
    <t>TRIVENI</t>
  </si>
  <si>
    <t>Lloyds Engineering Works Ltd</t>
  </si>
  <si>
    <t>LLOYDSENGG</t>
  </si>
  <si>
    <t>E2E Networks Ltd</t>
  </si>
  <si>
    <t>E2E</t>
  </si>
  <si>
    <t>HEG Ltd</t>
  </si>
  <si>
    <t>HEG</t>
  </si>
  <si>
    <t>HMT Ltd</t>
  </si>
  <si>
    <t>HMT</t>
  </si>
  <si>
    <t>Maharashtra Seamless Ltd</t>
  </si>
  <si>
    <t>MAHSEAMLES</t>
  </si>
  <si>
    <t>CMS Info Systems Ltd</t>
  </si>
  <si>
    <t>CMSINFO</t>
  </si>
  <si>
    <t>Bharat Global Developers Ltd</t>
  </si>
  <si>
    <t>BGDL</t>
  </si>
  <si>
    <t>Computer &amp; Electronics Retail</t>
  </si>
  <si>
    <t>Ion Exchange (India) Ltd</t>
  </si>
  <si>
    <t>IONEXCHANG</t>
  </si>
  <si>
    <t>Environmental Services</t>
  </si>
  <si>
    <t>Kotak Nifty Bank ETF</t>
  </si>
  <si>
    <t>BANKNIFTY1</t>
  </si>
  <si>
    <t>EPL Ltd</t>
  </si>
  <si>
    <t>EPL</t>
  </si>
  <si>
    <t>Packaging</t>
  </si>
  <si>
    <t>Balu Forge Industries Ltd</t>
  </si>
  <si>
    <t>BALUFORGE</t>
  </si>
  <si>
    <t>Ami Organics Ltd</t>
  </si>
  <si>
    <t>AMIORG</t>
  </si>
  <si>
    <t>PNC Infratech Ltd</t>
  </si>
  <si>
    <t>PNCINFRA</t>
  </si>
  <si>
    <t>V-mart Retail Ltd</t>
  </si>
  <si>
    <t>VMART</t>
  </si>
  <si>
    <t>Archean Chemical Industries Ltd</t>
  </si>
  <si>
    <t>ACI</t>
  </si>
  <si>
    <t>KNR Constructions Ltd</t>
  </si>
  <si>
    <t>KNRCON</t>
  </si>
  <si>
    <t>GMR Power and Urban Infra Ltd</t>
  </si>
  <si>
    <t>GMRP&amp;UI</t>
  </si>
  <si>
    <t>Religare Enterprises Ltd</t>
  </si>
  <si>
    <t>RELIGARE</t>
  </si>
  <si>
    <t>Gujarat State Fertilizers &amp; Chemicals Ltd</t>
  </si>
  <si>
    <t>GSFC</t>
  </si>
  <si>
    <t>TVS Supply Chain Solutions Ltd</t>
  </si>
  <si>
    <t>TVSSCS</t>
  </si>
  <si>
    <t>SBI Nifty 50 ETF</t>
  </si>
  <si>
    <t>SETFNIF50</t>
  </si>
  <si>
    <t>BHARAT Bond ETF-April 2023-Growth</t>
  </si>
  <si>
    <t>EBBETF0423</t>
  </si>
  <si>
    <t>Debt</t>
  </si>
  <si>
    <t>Star Cement Ltd</t>
  </si>
  <si>
    <t>STARCEMENT</t>
  </si>
  <si>
    <t>Kama Holdings Ltd</t>
  </si>
  <si>
    <t>KAMAHOLD</t>
  </si>
  <si>
    <t>Shilpa Medicare Ltd</t>
  </si>
  <si>
    <t>SHILPAMED</t>
  </si>
  <si>
    <t>Karnataka Bank Ltd</t>
  </si>
  <si>
    <t>KTKBANK</t>
  </si>
  <si>
    <t>Sunteck Realty Ltd</t>
  </si>
  <si>
    <t>SUNTECK</t>
  </si>
  <si>
    <t>Varroc Engineering Ltd</t>
  </si>
  <si>
    <t>VARROC</t>
  </si>
  <si>
    <t>Avanti Feeds Ltd</t>
  </si>
  <si>
    <t>AVANTIFEED</t>
  </si>
  <si>
    <t>Anupam Rasayan India Ltd</t>
  </si>
  <si>
    <t>ANURAS</t>
  </si>
  <si>
    <t>Garware Technical Fibres Ltd</t>
  </si>
  <si>
    <t>GARFIBRES</t>
  </si>
  <si>
    <t>Equitas Small Finance Bank Ltd</t>
  </si>
  <si>
    <t>EQUITASBNK</t>
  </si>
  <si>
    <t>Spicejet Ltd</t>
  </si>
  <si>
    <t>SPICEJET</t>
  </si>
  <si>
    <t>MedPlus Health Services Ltd</t>
  </si>
  <si>
    <t>MEDPLUS</t>
  </si>
  <si>
    <t>Protean eGov Technologies Ltd</t>
  </si>
  <si>
    <t>PROTEAN</t>
  </si>
  <si>
    <t>IT Consulting &amp; Other Services</t>
  </si>
  <si>
    <t>Gallantt Ispat Ltd</t>
  </si>
  <si>
    <t>GALLANTT</t>
  </si>
  <si>
    <t>Infibeam Avenues Ltd</t>
  </si>
  <si>
    <t>INFIBEAM</t>
  </si>
  <si>
    <t>PC Jeweller Ltd</t>
  </si>
  <si>
    <t>PCJEWELLER</t>
  </si>
  <si>
    <t>Indo Count Industries Ltd</t>
  </si>
  <si>
    <t>ICIL</t>
  </si>
  <si>
    <t>Arvind Fashions Ltd</t>
  </si>
  <si>
    <t>ARVINDFASN</t>
  </si>
  <si>
    <t>Indigo Paints Ltd</t>
  </si>
  <si>
    <t>INDIGOPNTS</t>
  </si>
  <si>
    <t>RattanIndia Power Ltd</t>
  </si>
  <si>
    <t>RTNPOWER</t>
  </si>
  <si>
    <t>Astra Microwave Products Ltd</t>
  </si>
  <si>
    <t>ASTRAMICRO</t>
  </si>
  <si>
    <t>Laxmi Organic Industries Ltd</t>
  </si>
  <si>
    <t>LXCHEM</t>
  </si>
  <si>
    <t>Rajesh Exports Ltd</t>
  </si>
  <si>
    <t>RAJESHEXPO</t>
  </si>
  <si>
    <t>PDS Limited</t>
  </si>
  <si>
    <t>PDSL</t>
  </si>
  <si>
    <t>Mahindra Lifespace Developers Ltd</t>
  </si>
  <si>
    <t>MAHLIFE</t>
  </si>
  <si>
    <t>Juniper Hotels Ltd</t>
  </si>
  <si>
    <t>JUNIPER</t>
  </si>
  <si>
    <t>Mahindra Holidays and Resorts India Ltd</t>
  </si>
  <si>
    <t>MHRIL</t>
  </si>
  <si>
    <t>Chemplast Sanmar Ltd</t>
  </si>
  <si>
    <t>CHEMPLASTS</t>
  </si>
  <si>
    <t>JK Paper Ltd</t>
  </si>
  <si>
    <t>JKPAPER</t>
  </si>
  <si>
    <t>Paper Products</t>
  </si>
  <si>
    <t>India Shelter Finance Corporation Ltd</t>
  </si>
  <si>
    <t>INDIASHLTR</t>
  </si>
  <si>
    <t>Privi Speciality Chemicals Ltd</t>
  </si>
  <si>
    <t>PRIVISCL</t>
  </si>
  <si>
    <t>Electronics Mart India Ltd</t>
  </si>
  <si>
    <t>EMIL</t>
  </si>
  <si>
    <t>Sandur Manganese and Iron Ores Ltd</t>
  </si>
  <si>
    <t>SANDUMA</t>
  </si>
  <si>
    <t>Mining - Manganese</t>
  </si>
  <si>
    <t>Equinox India Developments Ltd</t>
  </si>
  <si>
    <t>EMBDL</t>
  </si>
  <si>
    <t>Sundaram Finance Holdings Ltd</t>
  </si>
  <si>
    <t>SUNDARMHLD</t>
  </si>
  <si>
    <t>eMudhra Ltd</t>
  </si>
  <si>
    <t>EMUDHRA</t>
  </si>
  <si>
    <t>Ujjivan Small Finance Bank Ltd</t>
  </si>
  <si>
    <t>UJJIVANSFB</t>
  </si>
  <si>
    <t>Orchid Pharma Ltd</t>
  </si>
  <si>
    <t>ORCHPHARMA</t>
  </si>
  <si>
    <t>Dilip Buildcon Ltd</t>
  </si>
  <si>
    <t>DBL</t>
  </si>
  <si>
    <t>Surya Roshni Ltd</t>
  </si>
  <si>
    <t>SURYAROSNI</t>
  </si>
  <si>
    <t>Dhanuka Agritech Ltd</t>
  </si>
  <si>
    <t>DHANUKA</t>
  </si>
  <si>
    <t>Responsive Industries Ltd</t>
  </si>
  <si>
    <t>RESPONIND</t>
  </si>
  <si>
    <t>Building Products - Granite</t>
  </si>
  <si>
    <t>Nazara Technologies Ltd</t>
  </si>
  <si>
    <t>NAZARA</t>
  </si>
  <si>
    <t>Theme Parks &amp; Gaming</t>
  </si>
  <si>
    <t>Suprajit Engineering Ltd</t>
  </si>
  <si>
    <t>SUPRAJIT</t>
  </si>
  <si>
    <t>Ethos Ltd</t>
  </si>
  <si>
    <t>ETHOSLTD</t>
  </si>
  <si>
    <t>Shoppers Stop Ltd</t>
  </si>
  <si>
    <t>SHOPERSTOP</t>
  </si>
  <si>
    <t>Man Infraconstruction Ltd</t>
  </si>
  <si>
    <t>MANINFRA</t>
  </si>
  <si>
    <t>Sudarshan Chemical Industries Ltd</t>
  </si>
  <si>
    <t>SUDARSCHEM</t>
  </si>
  <si>
    <t>Anup Engineering Ltd</t>
  </si>
  <si>
    <t>ANUP</t>
  </si>
  <si>
    <t>Greenlam Industries Ltd</t>
  </si>
  <si>
    <t>GREENLAM</t>
  </si>
  <si>
    <t>Building Products - Laminates</t>
  </si>
  <si>
    <t>Ahluwalia Contracts (India) Ltd</t>
  </si>
  <si>
    <t>AHLUCONT</t>
  </si>
  <si>
    <t>Technocraft Industries (India) Ltd</t>
  </si>
  <si>
    <t>TIIL</t>
  </si>
  <si>
    <t>Nesco Ltd</t>
  </si>
  <si>
    <t>NESCO</t>
  </si>
  <si>
    <t>Dodla Dairy Ltd</t>
  </si>
  <si>
    <t>DODLA</t>
  </si>
  <si>
    <t>Orient Cement Ltd</t>
  </si>
  <si>
    <t>ORIENTCEM</t>
  </si>
  <si>
    <t>Piccadily Agro Industries Ltd</t>
  </si>
  <si>
    <t>PICCADIL</t>
  </si>
  <si>
    <t>Moil Ltd</t>
  </si>
  <si>
    <t>MOIL</t>
  </si>
  <si>
    <t>Sun Pharma Advanced Research Co Ltd</t>
  </si>
  <si>
    <t>SPARC</t>
  </si>
  <si>
    <t>Tamilnad Mercantile Bank Ltd</t>
  </si>
  <si>
    <t>TMB</t>
  </si>
  <si>
    <t>Sharda Cropchem Ltd</t>
  </si>
  <si>
    <t>SHARDACROP</t>
  </si>
  <si>
    <t>Skipper Ltd</t>
  </si>
  <si>
    <t>SKIPPER</t>
  </si>
  <si>
    <t>Balaji Amines Ltd</t>
  </si>
  <si>
    <t>BALAMINES</t>
  </si>
  <si>
    <t>Tarc Ltd</t>
  </si>
  <si>
    <t>TARC</t>
  </si>
  <si>
    <t>Hindustan Foods Ltd</t>
  </si>
  <si>
    <t>HNDFDS</t>
  </si>
  <si>
    <t>ICRA Ltd</t>
  </si>
  <si>
    <t>ICRA</t>
  </si>
  <si>
    <t>Hindustan Construction Company Ltd</t>
  </si>
  <si>
    <t>HCC</t>
  </si>
  <si>
    <t>V I P Industries Ltd</t>
  </si>
  <si>
    <t>VIPIND</t>
  </si>
  <si>
    <t>Welspun Enterprises Ltd</t>
  </si>
  <si>
    <t>WELENT</t>
  </si>
  <si>
    <t>TD Power Systems Ltd</t>
  </si>
  <si>
    <t>TDPOWERSYS</t>
  </si>
  <si>
    <t>IFB Industries Ltd</t>
  </si>
  <si>
    <t>IFBIND</t>
  </si>
  <si>
    <t>Tilaknagar Industries Ltd</t>
  </si>
  <si>
    <t>TI</t>
  </si>
  <si>
    <t>Ashoka Buildcon Ltd</t>
  </si>
  <si>
    <t>ASHOKA</t>
  </si>
  <si>
    <t>National Highways Infra Trust</t>
  </si>
  <si>
    <t>NHIT</t>
  </si>
  <si>
    <t>Gabriel India Ltd</t>
  </si>
  <si>
    <t>GABRIEL</t>
  </si>
  <si>
    <t>Kesoram Industries Ltd</t>
  </si>
  <si>
    <t>KESORAMIND</t>
  </si>
  <si>
    <t>BHARAT Bond ETF-April 2030-Growth</t>
  </si>
  <si>
    <t>EBBETF0430</t>
  </si>
  <si>
    <t>Rallis India Ltd</t>
  </si>
  <si>
    <t>RALLIS</t>
  </si>
  <si>
    <t>Kennametal India Ltd</t>
  </si>
  <si>
    <t>KENNAMET</t>
  </si>
  <si>
    <t>Pilani Investment And Industries Corporation Ltd</t>
  </si>
  <si>
    <t>PILANIINVS</t>
  </si>
  <si>
    <t>Sharda Motor Industries Ltd</t>
  </si>
  <si>
    <t>SHARDAMOTR</t>
  </si>
  <si>
    <t>Ujaas Energy Ltd</t>
  </si>
  <si>
    <t>UEL</t>
  </si>
  <si>
    <t>KRBL Ltd</t>
  </si>
  <si>
    <t>KRBL</t>
  </si>
  <si>
    <t>Bansal Wire Industries Ltd</t>
  </si>
  <si>
    <t>BANSALWIRE</t>
  </si>
  <si>
    <t>Healthcare Global Enterprises Ltd</t>
  </si>
  <si>
    <t>HCG</t>
  </si>
  <si>
    <t>Mishra Dhatu Nigam Ltd</t>
  </si>
  <si>
    <t>MIDHANI</t>
  </si>
  <si>
    <t>BHARAT Bond ETF-April 2032</t>
  </si>
  <si>
    <t>BBETF0432</t>
  </si>
  <si>
    <t>Websol Energy System Ltd</t>
  </si>
  <si>
    <t>WEBELSOLAR</t>
  </si>
  <si>
    <t>Share India Securities Ltd</t>
  </si>
  <si>
    <t>SHAREINDIA</t>
  </si>
  <si>
    <t>Gujarat Alkalies And Chemicals Ltd</t>
  </si>
  <si>
    <t>GUJALKALI</t>
  </si>
  <si>
    <t>Gokaldas Exports Ltd</t>
  </si>
  <si>
    <t>GOKEX</t>
  </si>
  <si>
    <t>Go Fashion (India) Ltd</t>
  </si>
  <si>
    <t>GOCOLORS</t>
  </si>
  <si>
    <t>Bondada Engineering Ltd</t>
  </si>
  <si>
    <t>BONDADA</t>
  </si>
  <si>
    <t>South Indian Bank Ltd</t>
  </si>
  <si>
    <t>SOUTHBANK</t>
  </si>
  <si>
    <t>India Infrastructure Trust</t>
  </si>
  <si>
    <t>INFRATRUST</t>
  </si>
  <si>
    <t>Entero Healthcare Solutions Ltd</t>
  </si>
  <si>
    <t>ENTERO</t>
  </si>
  <si>
    <t>Inox Green Energy Services Ltd</t>
  </si>
  <si>
    <t>INOXGREEN</t>
  </si>
  <si>
    <t>Gopal Snacks Ltd</t>
  </si>
  <si>
    <t>GOPAL</t>
  </si>
  <si>
    <t>Indinfravit Trust</t>
  </si>
  <si>
    <t>INDINFR</t>
  </si>
  <si>
    <t>GMM Pfaudler Ltd</t>
  </si>
  <si>
    <t>GMMPFAUDLR</t>
  </si>
  <si>
    <t>Gulf Oil Lubricants India Ltd</t>
  </si>
  <si>
    <t>GULFOILLUB</t>
  </si>
  <si>
    <t>Lloyds Enterprises Ltd</t>
  </si>
  <si>
    <t>LLOYDSENT</t>
  </si>
  <si>
    <t>Niit Learning Systems Ltd</t>
  </si>
  <si>
    <t>NIITMTS</t>
  </si>
  <si>
    <t>Education Services</t>
  </si>
  <si>
    <t>Shilchar Technologies Ltd</t>
  </si>
  <si>
    <t>SHILCTECH</t>
  </si>
  <si>
    <t>Gujarat Ambuja Exports Ltd</t>
  </si>
  <si>
    <t>GAEL</t>
  </si>
  <si>
    <t>Unichem Laboratories Ltd</t>
  </si>
  <si>
    <t>UNICHEMLAB</t>
  </si>
  <si>
    <t>Aarti Pharmalabs Ltd</t>
  </si>
  <si>
    <t>AARTIPHARM</t>
  </si>
  <si>
    <t>Network People Services Technologies Ltd</t>
  </si>
  <si>
    <t>NPST</t>
  </si>
  <si>
    <t>Jindal Worldwide Ltd</t>
  </si>
  <si>
    <t>JINDWORLD</t>
  </si>
  <si>
    <t>AGI Greenpac Ltd</t>
  </si>
  <si>
    <t>AGI</t>
  </si>
  <si>
    <t>Manorama Industries Ltd</t>
  </si>
  <si>
    <t>MANORAMA</t>
  </si>
  <si>
    <t>Rolex Rings Ltd</t>
  </si>
  <si>
    <t>ROLEXRINGS</t>
  </si>
  <si>
    <t>Refex Industries Ltd</t>
  </si>
  <si>
    <t>REFEX</t>
  </si>
  <si>
    <t>Neogen Chemicals Ltd</t>
  </si>
  <si>
    <t>NEOGEN</t>
  </si>
  <si>
    <t>Sterlite Technologies Ltd</t>
  </si>
  <si>
    <t>STLTECH</t>
  </si>
  <si>
    <t>Elcid Investments Ltd</t>
  </si>
  <si>
    <t>ELCIDIN</t>
  </si>
  <si>
    <t>Lux Industries Ltd</t>
  </si>
  <si>
    <t>LUXIND</t>
  </si>
  <si>
    <t>R Systems International Ltd</t>
  </si>
  <si>
    <t>RSYSTEMS</t>
  </si>
  <si>
    <t>Kovai Medical Center and Hospital Ltd</t>
  </si>
  <si>
    <t>KOVAI</t>
  </si>
  <si>
    <t>Borosil Ltd</t>
  </si>
  <si>
    <t>BOROLTD</t>
  </si>
  <si>
    <t>Housewares</t>
  </si>
  <si>
    <t>Borosil Renewables Ltd</t>
  </si>
  <si>
    <t>BORORENEW</t>
  </si>
  <si>
    <t>Optiemus Infracom Ltd</t>
  </si>
  <si>
    <t>OPTIEMUS</t>
  </si>
  <si>
    <t>Ceigall India Ltd</t>
  </si>
  <si>
    <t>CEIGALL</t>
  </si>
  <si>
    <t>Jai Corp Ltd</t>
  </si>
  <si>
    <t>JAICORPLTD</t>
  </si>
  <si>
    <t>Easy Trip Planners Ltd</t>
  </si>
  <si>
    <t>EASEMYTRIP</t>
  </si>
  <si>
    <t>GHCL Ltd</t>
  </si>
  <si>
    <t>GHCL</t>
  </si>
  <si>
    <t>Ganesha Ecosphere Ltd</t>
  </si>
  <si>
    <t>GANECOS</t>
  </si>
  <si>
    <t>WPIL Ltd</t>
  </si>
  <si>
    <t>WPIL</t>
  </si>
  <si>
    <t>Marsons Ltd</t>
  </si>
  <si>
    <t>MARSONS</t>
  </si>
  <si>
    <t>Pricol Ltd</t>
  </si>
  <si>
    <t>PRICOLLTD</t>
  </si>
  <si>
    <t>Le Travenues Technology Ltd</t>
  </si>
  <si>
    <t>IXIGO</t>
  </si>
  <si>
    <t>National Fertilizers Ltd</t>
  </si>
  <si>
    <t>NFL</t>
  </si>
  <si>
    <t>VST Industries Ltd</t>
  </si>
  <si>
    <t>VSTIND</t>
  </si>
  <si>
    <t>J Kumar Infraprojects Ltd</t>
  </si>
  <si>
    <t>JKIL</t>
  </si>
  <si>
    <t>DB Corp Ltd</t>
  </si>
  <si>
    <t>DBCORP</t>
  </si>
  <si>
    <t>Publishing</t>
  </si>
  <si>
    <t>Yatharth Hospital &amp; Trauma Care Services Ltd</t>
  </si>
  <si>
    <t>YATHARTH</t>
  </si>
  <si>
    <t>SIS Ltd</t>
  </si>
  <si>
    <t>SIS</t>
  </si>
  <si>
    <t>LS Industries Ltd</t>
  </si>
  <si>
    <t>LSIND</t>
  </si>
  <si>
    <t>Thangamayil Jewellery Ltd</t>
  </si>
  <si>
    <t>THANGAMAYL</t>
  </si>
  <si>
    <t>Allcargo Logistics Ltd</t>
  </si>
  <si>
    <t>ALLCARGO</t>
  </si>
  <si>
    <t>Johnson Controls-Hitachi Air Conditioning India Ltd</t>
  </si>
  <si>
    <t>JCHAC</t>
  </si>
  <si>
    <t>Cartrade Tech Ltd</t>
  </si>
  <si>
    <t>CARTRADE</t>
  </si>
  <si>
    <t>Aditya Vision Ltd</t>
  </si>
  <si>
    <t>AVL</t>
  </si>
  <si>
    <t>Retail - Speciality</t>
  </si>
  <si>
    <t>Advanced Enzyme Technologies Ltd</t>
  </si>
  <si>
    <t>ADVENZYMES</t>
  </si>
  <si>
    <t>PTC India Ltd</t>
  </si>
  <si>
    <t>PTC</t>
  </si>
  <si>
    <t>Rain Industries Ltd</t>
  </si>
  <si>
    <t>RAIN</t>
  </si>
  <si>
    <t>SeQuent Scientific Ltd</t>
  </si>
  <si>
    <t>SEQUENT</t>
  </si>
  <si>
    <t>MAS Financial Services Ltd</t>
  </si>
  <si>
    <t>MASFIN</t>
  </si>
  <si>
    <t>Banco Products (India) Ltd</t>
  </si>
  <si>
    <t>BANCOINDIA</t>
  </si>
  <si>
    <t>Supriya Lifescience Ltd</t>
  </si>
  <si>
    <t>SUPRIYA</t>
  </si>
  <si>
    <t>Heidelbergcement India Ltd</t>
  </si>
  <si>
    <t>HEIDELBERG</t>
  </si>
  <si>
    <t>Bharat Bijlee Ltd</t>
  </si>
  <si>
    <t>BBL</t>
  </si>
  <si>
    <t>Prince Pipes and Fittings Ltd</t>
  </si>
  <si>
    <t>PRINCEPIPE</t>
  </si>
  <si>
    <t>Shaily Engineering Plastics Ltd</t>
  </si>
  <si>
    <t>SHAILY</t>
  </si>
  <si>
    <t>India Tourism Development Corp Ltd</t>
  </si>
  <si>
    <t>ITDC</t>
  </si>
  <si>
    <t>CSB Bank Ltd</t>
  </si>
  <si>
    <t>CSBBANK</t>
  </si>
  <si>
    <t>Hemisphere Properties India Ltd</t>
  </si>
  <si>
    <t>HEMIPROP</t>
  </si>
  <si>
    <t>Awfis Space Solutions Ltd</t>
  </si>
  <si>
    <t>AWFIS</t>
  </si>
  <si>
    <t>Kirloskar Industries Ltd</t>
  </si>
  <si>
    <t>KIRLOSIND</t>
  </si>
  <si>
    <t>Nippon India ETF Gold BeES</t>
  </si>
  <si>
    <t>GOLDBEES</t>
  </si>
  <si>
    <t>Gold</t>
  </si>
  <si>
    <t>Dynamatic Technologies Ltd</t>
  </si>
  <si>
    <t>DYNAMATECH</t>
  </si>
  <si>
    <t>MTAR Technologies Ltd</t>
  </si>
  <si>
    <t>MTARTECH</t>
  </si>
  <si>
    <t>Thyrocare Technologies Ltd</t>
  </si>
  <si>
    <t>THYROCARE</t>
  </si>
  <si>
    <t>Zaggle Prepaid Ocean Services Ltd</t>
  </si>
  <si>
    <t>ZAGGLE</t>
  </si>
  <si>
    <t>Bharat Rasayan Ltd</t>
  </si>
  <si>
    <t>BHARATRAS</t>
  </si>
  <si>
    <t>Sky Gold Ltd</t>
  </si>
  <si>
    <t>SKYGOLD</t>
  </si>
  <si>
    <t>Orient Electric Ltd</t>
  </si>
  <si>
    <t>ORIENTELEC</t>
  </si>
  <si>
    <t>Magellanic Cloud Ltd</t>
  </si>
  <si>
    <t>MCLOUD</t>
  </si>
  <si>
    <t>Cyient DLM Ltd</t>
  </si>
  <si>
    <t>CYIENTDLM</t>
  </si>
  <si>
    <t>Sundaram Clayton Ltd</t>
  </si>
  <si>
    <t>SUNCLAY</t>
  </si>
  <si>
    <t>Grauer And Weil (India) Ltd</t>
  </si>
  <si>
    <t>GRAUWEIL</t>
  </si>
  <si>
    <t>Rajoo Engineers Ltd</t>
  </si>
  <si>
    <t>RAJOOENG</t>
  </si>
  <si>
    <t>Orissa Minerals Development Company Ltd</t>
  </si>
  <si>
    <t>ORISSAMINE</t>
  </si>
  <si>
    <t>Oriana Power Ltd</t>
  </si>
  <si>
    <t>ORIANA</t>
  </si>
  <si>
    <t>Bombay Dyeing and Mfg Co Ltd</t>
  </si>
  <si>
    <t>BOMDYEING</t>
  </si>
  <si>
    <t>VRL Logistics Ltd</t>
  </si>
  <si>
    <t>VRLLOG</t>
  </si>
  <si>
    <t>Vaibhav Global Ltd</t>
  </si>
  <si>
    <t>VAIBHAVGBL</t>
  </si>
  <si>
    <t>Kaveri Seed Company Ltd</t>
  </si>
  <si>
    <t>KSCL</t>
  </si>
  <si>
    <t>Seeds</t>
  </si>
  <si>
    <t>Innova Captab Ltd</t>
  </si>
  <si>
    <t>INNOVACAP</t>
  </si>
  <si>
    <t>Pitti Engineering Ltd</t>
  </si>
  <si>
    <t>PITTIENG</t>
  </si>
  <si>
    <t>Heritage Foods Ltd</t>
  </si>
  <si>
    <t>HERITGFOOD</t>
  </si>
  <si>
    <t>TeamLease Services Ltd</t>
  </si>
  <si>
    <t>TEAMLEASE</t>
  </si>
  <si>
    <t>Wonderla Holidays Ltd</t>
  </si>
  <si>
    <t>WONDERLA</t>
  </si>
  <si>
    <t>Nocil Ltd</t>
  </si>
  <si>
    <t>NOCIL</t>
  </si>
  <si>
    <t>Epack Durable Ltd</t>
  </si>
  <si>
    <t>EPACK</t>
  </si>
  <si>
    <t>Greenpanel Industries Ltd</t>
  </si>
  <si>
    <t>GREENPANEL</t>
  </si>
  <si>
    <t>Hikal Ltd</t>
  </si>
  <si>
    <t>HIKAL</t>
  </si>
  <si>
    <t>Pearl Global Industries Ltd</t>
  </si>
  <si>
    <t>PGIL</t>
  </si>
  <si>
    <t>Gufic Biosciences Ltd</t>
  </si>
  <si>
    <t>GUFICBIO</t>
  </si>
  <si>
    <t>Morepen Laboratories Ltd</t>
  </si>
  <si>
    <t>MOREPENLAB</t>
  </si>
  <si>
    <t>Hawkins Cookers Ltd</t>
  </si>
  <si>
    <t>HAWKINCOOK</t>
  </si>
  <si>
    <t>MSTC Ltd</t>
  </si>
  <si>
    <t>MSTCLTD</t>
  </si>
  <si>
    <t>SG Mart Ltd</t>
  </si>
  <si>
    <t>SGMART</t>
  </si>
  <si>
    <t>Renewable Electricity</t>
  </si>
  <si>
    <t>Harsha Engineers International Ltd</t>
  </si>
  <si>
    <t>HARSHA</t>
  </si>
  <si>
    <t>Jana Small Finance Bank Ltd</t>
  </si>
  <si>
    <t>JSFB</t>
  </si>
  <si>
    <t>Restaurant Brands Asia Ltd</t>
  </si>
  <si>
    <t>RBA</t>
  </si>
  <si>
    <t>Moschip Technologies Ltd</t>
  </si>
  <si>
    <t>MOSCHIP</t>
  </si>
  <si>
    <t>Utkarsh Small Finance Bank Ltd</t>
  </si>
  <si>
    <t>UTKARSHBNK</t>
  </si>
  <si>
    <t>EMS Ltd</t>
  </si>
  <si>
    <t>EMSLIMITED</t>
  </si>
  <si>
    <t>Greenply Industries Ltd</t>
  </si>
  <si>
    <t>GREENPLY</t>
  </si>
  <si>
    <t>Jain Irrigation Systems Ltd</t>
  </si>
  <si>
    <t>JISLJALEQS</t>
  </si>
  <si>
    <t>Agricultural &amp; Farm Machinery</t>
  </si>
  <si>
    <t>Solara Active Pharma Sciences Ltd</t>
  </si>
  <si>
    <t>SOLARA</t>
  </si>
  <si>
    <t>CARE Ratings Ltd</t>
  </si>
  <si>
    <t>CARERATING</t>
  </si>
  <si>
    <t>Aarti Drugs Ltd</t>
  </si>
  <si>
    <t>AARTIDRUGS</t>
  </si>
  <si>
    <t>Tinplate Company of India Ltd</t>
  </si>
  <si>
    <t>TINPLATE</t>
  </si>
  <si>
    <t>Jamna Auto Industries Ltd</t>
  </si>
  <si>
    <t>JAMNAAUTO</t>
  </si>
  <si>
    <t>Rossari Biotech Ltd</t>
  </si>
  <si>
    <t>ROSSARI</t>
  </si>
  <si>
    <t>Styrenix Performance Materials Ltd</t>
  </si>
  <si>
    <t>STYRENIX</t>
  </si>
  <si>
    <t>Bajaj Hindusthan Sugar Ltd</t>
  </si>
  <si>
    <t>BAJAJHIND</t>
  </si>
  <si>
    <t>Nippon India ETF Nifty 50 BeES</t>
  </si>
  <si>
    <t>NIFTYBEES</t>
  </si>
  <si>
    <t>Greaves Cotton Ltd</t>
  </si>
  <si>
    <t>GREAVESCOT</t>
  </si>
  <si>
    <t>RPG Life Sciences Limited</t>
  </si>
  <si>
    <t>RPGLIFE</t>
  </si>
  <si>
    <t>Gateway Distriparks Ltd</t>
  </si>
  <si>
    <t>GATEWAY</t>
  </si>
  <si>
    <t>Bannari Amman Sugars Ltd</t>
  </si>
  <si>
    <t>BANARISUG</t>
  </si>
  <si>
    <t>Ramky Infrastructure Ltd</t>
  </si>
  <si>
    <t>RAMKY</t>
  </si>
  <si>
    <t>Medi Assist Healthcare Services Ltd</t>
  </si>
  <si>
    <t>MEDIASSIST</t>
  </si>
  <si>
    <t>Subros Ltd</t>
  </si>
  <si>
    <t>SUBROS</t>
  </si>
  <si>
    <t>JTEKT India Ltd</t>
  </si>
  <si>
    <t>JTEKTINDIA</t>
  </si>
  <si>
    <t>Uflex Ltd</t>
  </si>
  <si>
    <t>UFLEX</t>
  </si>
  <si>
    <t>S H Kelkar and Company Ltd</t>
  </si>
  <si>
    <t>SHK</t>
  </si>
  <si>
    <t>Arvind Smartspaces Ltd</t>
  </si>
  <si>
    <t>ARVSMART</t>
  </si>
  <si>
    <t>Bhagiradha Chemicals and Industries Ltd</t>
  </si>
  <si>
    <t>BHAGCHEM</t>
  </si>
  <si>
    <t>Servotech Power Systems Ltd</t>
  </si>
  <si>
    <t>SERVOTECH</t>
  </si>
  <si>
    <t>Fineotex Chemical Ltd</t>
  </si>
  <si>
    <t>FCL</t>
  </si>
  <si>
    <t>Paras Defence and Space Technologies Ltd</t>
  </si>
  <si>
    <t>PARAS</t>
  </si>
  <si>
    <t>Fiem Industries Ltd</t>
  </si>
  <si>
    <t>FIEMIND</t>
  </si>
  <si>
    <t>SEPC Ltd</t>
  </si>
  <si>
    <t>SEPC</t>
  </si>
  <si>
    <t>Exicom Tele-Systems Ltd</t>
  </si>
  <si>
    <t>EXICOM</t>
  </si>
  <si>
    <t>Eraaya Lifespaces Ltd</t>
  </si>
  <si>
    <t>ERAAYA</t>
  </si>
  <si>
    <t>LG Balakrishnan &amp; Bros Ltd</t>
  </si>
  <si>
    <t>LGBBROSLTD</t>
  </si>
  <si>
    <t>Shanthi Gears Ltd</t>
  </si>
  <si>
    <t>SHANTIGEAR</t>
  </si>
  <si>
    <t>Patel Engineering Ltd</t>
  </si>
  <si>
    <t>PATELENG</t>
  </si>
  <si>
    <t>Jeena Sikho Lifecare Ltd</t>
  </si>
  <si>
    <t>JSLL</t>
  </si>
  <si>
    <t>Jayaswal Neco Industries Ltd</t>
  </si>
  <si>
    <t>JAYNECOIND</t>
  </si>
  <si>
    <t>Northern ARC Capital Ltd</t>
  </si>
  <si>
    <t>NORTHARC</t>
  </si>
  <si>
    <t>Gokul Agro Resources Ltd</t>
  </si>
  <si>
    <t>GOKULAGRO</t>
  </si>
  <si>
    <t>Imagicaaworld Entertainment Ltd</t>
  </si>
  <si>
    <t>IMAGICAA</t>
  </si>
  <si>
    <t>V2 Retail Ltd</t>
  </si>
  <si>
    <t>V2RETAIL</t>
  </si>
  <si>
    <t>Paisalo Digital Ltd</t>
  </si>
  <si>
    <t>PAISALO</t>
  </si>
  <si>
    <t>K.P. Energy Ltd</t>
  </si>
  <si>
    <t>KPEL</t>
  </si>
  <si>
    <t>Kitex Garments Ltd</t>
  </si>
  <si>
    <t>KITEX</t>
  </si>
  <si>
    <t>Balmer Lawrie and Company Ltd</t>
  </si>
  <si>
    <t>BALMLAWRIE</t>
  </si>
  <si>
    <t>Avantel Ltd</t>
  </si>
  <si>
    <t>AVANTEL</t>
  </si>
  <si>
    <t>Prime Focus Ltd</t>
  </si>
  <si>
    <t>PFOCUS</t>
  </si>
  <si>
    <t>Animation</t>
  </si>
  <si>
    <t>JTL Industries Ltd</t>
  </si>
  <si>
    <t>JTLIND</t>
  </si>
  <si>
    <t>Shrem InvIT</t>
  </si>
  <si>
    <t>SHREMINVIT</t>
  </si>
  <si>
    <t>Samhi Hotels Ltd</t>
  </si>
  <si>
    <t>SAMHI</t>
  </si>
  <si>
    <t>VST Tillers Tractors Ltd</t>
  </si>
  <si>
    <t>VSTTILLERS</t>
  </si>
  <si>
    <t>India Glycols Ltd</t>
  </si>
  <si>
    <t>INDIAGLYCO</t>
  </si>
  <si>
    <t>Indraprastha Medical Corporation Ltd</t>
  </si>
  <si>
    <t>INDRAMEDCO</t>
  </si>
  <si>
    <t>Goldiam International Ltd</t>
  </si>
  <si>
    <t>GOLDIAM</t>
  </si>
  <si>
    <t>IndoStar Capital Finance Ltd</t>
  </si>
  <si>
    <t>INDOSTAR</t>
  </si>
  <si>
    <t>Stylam Industries Ltd</t>
  </si>
  <si>
    <t>STYLAMIND</t>
  </si>
  <si>
    <t>D P Abhushan Ltd</t>
  </si>
  <si>
    <t>DPABHUSHAN</t>
  </si>
  <si>
    <t>Vishnu Prakash R Punglia Ltd</t>
  </si>
  <si>
    <t>VPRPL</t>
  </si>
  <si>
    <t>Kewal Kiran Clothing Ltd</t>
  </si>
  <si>
    <t>KKCL</t>
  </si>
  <si>
    <t>Avalon Technologies Ltd</t>
  </si>
  <si>
    <t>AVALON</t>
  </si>
  <si>
    <t>Fedbank Financial Services Ltd</t>
  </si>
  <si>
    <t>FEDFINA</t>
  </si>
  <si>
    <t>Sunflag Iron and Steel Co Ltd</t>
  </si>
  <si>
    <t>SUNFLAG</t>
  </si>
  <si>
    <t>Dhani Services Ltd</t>
  </si>
  <si>
    <t>DHANI</t>
  </si>
  <si>
    <t>Indian Metals and Ferro Alloys Ltd</t>
  </si>
  <si>
    <t>IMFA</t>
  </si>
  <si>
    <t>Shivalik Bimetal Controls Ltd</t>
  </si>
  <si>
    <t>SBCL</t>
  </si>
  <si>
    <t>Cigniti Technologies Ltd</t>
  </si>
  <si>
    <t>CIGNITITEC</t>
  </si>
  <si>
    <t>Venus Pipes and Tubes Ltd</t>
  </si>
  <si>
    <t>VENUSPIPES</t>
  </si>
  <si>
    <t>DCX Systems Ltd</t>
  </si>
  <si>
    <t>DCXINDIA</t>
  </si>
  <si>
    <t>DCB Bank Ltd</t>
  </si>
  <si>
    <t>DCBBANK</t>
  </si>
  <si>
    <t>Dalmia Bharat Sugar and Industries Ltd</t>
  </si>
  <si>
    <t>DALMIASUG</t>
  </si>
  <si>
    <t>RPSG Ventures Ltd</t>
  </si>
  <si>
    <t>RPSGVENT</t>
  </si>
  <si>
    <t>Kingfa Science and Technology (India) Ltd</t>
  </si>
  <si>
    <t>KINGFA</t>
  </si>
  <si>
    <t>La Opala R G Ltd</t>
  </si>
  <si>
    <t>LAOPALA</t>
  </si>
  <si>
    <t>SJS Enterprises Ltd</t>
  </si>
  <si>
    <t>SJS</t>
  </si>
  <si>
    <t>Honda India Power Products Ltd</t>
  </si>
  <si>
    <t>HONDAPOWER</t>
  </si>
  <si>
    <t>Artemis Medicare Services Ltd</t>
  </si>
  <si>
    <t>ARTEMISMED</t>
  </si>
  <si>
    <t>TCI Express Ltd</t>
  </si>
  <si>
    <t>TCIEXP</t>
  </si>
  <si>
    <t>Nirlon Ltd</t>
  </si>
  <si>
    <t>NIRLON</t>
  </si>
  <si>
    <t>West Coast Paper Mills Ltd</t>
  </si>
  <si>
    <t>WSTCSTPAPR</t>
  </si>
  <si>
    <t>Monarch Networth Capital Ltd</t>
  </si>
  <si>
    <t>MONARCH</t>
  </si>
  <si>
    <t>Hi-Tech Pipes Ltd</t>
  </si>
  <si>
    <t>HITECH</t>
  </si>
  <si>
    <t>Geojit Financial Services Ltd</t>
  </si>
  <si>
    <t>GEOJITFSL</t>
  </si>
  <si>
    <t>IRB InvIT Fund</t>
  </si>
  <si>
    <t>IRBINVIT</t>
  </si>
  <si>
    <t>Motilal Oswal NASDAQ 100 ETF</t>
  </si>
  <si>
    <t>MON100</t>
  </si>
  <si>
    <t>Hubtown Ltd</t>
  </si>
  <si>
    <t>HUBTOWN</t>
  </si>
  <si>
    <t>Polyplex Corp Ltd</t>
  </si>
  <si>
    <t>POLYPLEX</t>
  </si>
  <si>
    <t>TCNS Clothing Co Ltd</t>
  </si>
  <si>
    <t>TCNSBRANDS</t>
  </si>
  <si>
    <t>Swaraj Engines Ltd</t>
  </si>
  <si>
    <t>SWARAJENG</t>
  </si>
  <si>
    <t>Savita Oil Technologies Ltd</t>
  </si>
  <si>
    <t>SOTL</t>
  </si>
  <si>
    <t>Sula Vineyards Ltd</t>
  </si>
  <si>
    <t>SULA</t>
  </si>
  <si>
    <t>Sanghvi Movers Ltd</t>
  </si>
  <si>
    <t>SANGHVIMOV</t>
  </si>
  <si>
    <t>Hinduja Global Solutions Ltd</t>
  </si>
  <si>
    <t>HGS</t>
  </si>
  <si>
    <t>Sri Adhikari Brothers Television Network Ltd</t>
  </si>
  <si>
    <t>SABTNL</t>
  </si>
  <si>
    <t>Vishnu Chemicals Ltd</t>
  </si>
  <si>
    <t>VISHNU</t>
  </si>
  <si>
    <t>Gujarat Themis Biosyn Ltd</t>
  </si>
  <si>
    <t>GUJTHEM</t>
  </si>
  <si>
    <t>Kalyani Steels Ltd</t>
  </si>
  <si>
    <t>KSL</t>
  </si>
  <si>
    <t>Lumax AutoTechnologies Ltd</t>
  </si>
  <si>
    <t>LUMAXTECH</t>
  </si>
  <si>
    <t>JNK India Ltd</t>
  </si>
  <si>
    <t>JNKINDIA</t>
  </si>
  <si>
    <t>MPS Ltd</t>
  </si>
  <si>
    <t>MPSLTD</t>
  </si>
  <si>
    <t>Precision Wires India Ltd</t>
  </si>
  <si>
    <t>PRECWIRE</t>
  </si>
  <si>
    <t>Quick Heal Technologies Ltd</t>
  </si>
  <si>
    <t>QUICKHEAL</t>
  </si>
  <si>
    <t>Sindhu Trade Links Ltd</t>
  </si>
  <si>
    <t>SINDHUTRAD</t>
  </si>
  <si>
    <t>Fischer Medical Ventures Ltd</t>
  </si>
  <si>
    <t>FISCHER</t>
  </si>
  <si>
    <t>BF Utilities Ltd</t>
  </si>
  <si>
    <t>BFUTILITIE</t>
  </si>
  <si>
    <t>Alembic Ltd</t>
  </si>
  <si>
    <t>ALEMBICLTD</t>
  </si>
  <si>
    <t>Ajmera Realty &amp; Infra India Ltd</t>
  </si>
  <si>
    <t>AJMERA</t>
  </si>
  <si>
    <t>Datamatics Global Services Ltd</t>
  </si>
  <si>
    <t>DATAMATICS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</si>
  <si>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</si>
  <si>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</si>
  <si>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</si>
  <si>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</si>
  <si>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</si>
  <si>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</si>
  <si>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Bhansali Engineering Polymers Ltd</t>
  </si>
  <si>
    <t>BEPL</t>
  </si>
  <si>
    <t>Jindal Poly Films Ltd</t>
  </si>
  <si>
    <t>JINDALPOLY</t>
  </si>
  <si>
    <t>Seamec Ltd</t>
  </si>
  <si>
    <t>SEAMECLTD</t>
  </si>
  <si>
    <t>Oil &amp; Gas - Equipment &amp; Services</t>
  </si>
  <si>
    <t>HPL Electric &amp; Power Ltd</t>
  </si>
  <si>
    <t>HPL</t>
  </si>
  <si>
    <t>Veedol Corporation Ltd</t>
  </si>
  <si>
    <t>VEEDOL</t>
  </si>
  <si>
    <t>ADF Foods Ltd</t>
  </si>
  <si>
    <t>ADFFOODS</t>
  </si>
  <si>
    <t>Deep Industries Ltd</t>
  </si>
  <si>
    <t>DEEPINDS</t>
  </si>
  <si>
    <t>Steel Strips Wheels Ltd</t>
  </si>
  <si>
    <t>SSWL</t>
  </si>
  <si>
    <t>Jyoti Structures Ltd</t>
  </si>
  <si>
    <t>JYOTISTRUC</t>
  </si>
  <si>
    <t>KRN Heat Exchanger and Refrigeration Ltd</t>
  </si>
  <si>
    <t>KRN</t>
  </si>
  <si>
    <t>Genesys International Corporation Ltd</t>
  </si>
  <si>
    <t>GENESYS</t>
  </si>
  <si>
    <t>Thirumalai Chemicals Ltd</t>
  </si>
  <si>
    <t>TIRUMALCHM</t>
  </si>
  <si>
    <t>Marine Electricals (India) Ltd</t>
  </si>
  <si>
    <t>MARINE</t>
  </si>
  <si>
    <t>KP Green Engineering Ltd</t>
  </si>
  <si>
    <t>KPGEL</t>
  </si>
  <si>
    <t>Heavy Electrical Equipment</t>
  </si>
  <si>
    <t>Suraj Estate Developers Ltd</t>
  </si>
  <si>
    <t>SURAJEST</t>
  </si>
  <si>
    <t>Real Estate Rental, Development &amp; Operations</t>
  </si>
  <si>
    <t>KDDL Ltd</t>
  </si>
  <si>
    <t>KDDL</t>
  </si>
  <si>
    <t>Salasar Techno Engineering Ltd</t>
  </si>
  <si>
    <t>SALASAR</t>
  </si>
  <si>
    <t>Nalwa Sons Investments Ltd</t>
  </si>
  <si>
    <t>NSIL</t>
  </si>
  <si>
    <t>Pokarna Ltd</t>
  </si>
  <si>
    <t>POKARNA</t>
  </si>
  <si>
    <t>Gujarat Industries Power Company Ltd</t>
  </si>
  <si>
    <t>GIPCL</t>
  </si>
  <si>
    <t>DCW Ltd</t>
  </si>
  <si>
    <t>DCW</t>
  </si>
  <si>
    <t>Goodluck India Ltd</t>
  </si>
  <si>
    <t>GOODLUCK</t>
  </si>
  <si>
    <t>Apeejay Surrendra Park Hotels Ltd</t>
  </si>
  <si>
    <t>PARKHOTELS</t>
  </si>
  <si>
    <t>Wendt (India) Limited</t>
  </si>
  <si>
    <t>WENDT</t>
  </si>
  <si>
    <t>Fino Payments Bank Ltd</t>
  </si>
  <si>
    <t>FINOPB</t>
  </si>
  <si>
    <t>Oriental Hotels Ltd</t>
  </si>
  <si>
    <t>ORIENTHOT</t>
  </si>
  <si>
    <t>Bajaj Consumer Care Ltd</t>
  </si>
  <si>
    <t>BAJAJCON</t>
  </si>
  <si>
    <t>Capacite Infraprojects Ltd</t>
  </si>
  <si>
    <t>CAPACITE</t>
  </si>
  <si>
    <t>Mahanagar Telephone Nigam Ltd</t>
  </si>
  <si>
    <t>MTNL</t>
  </si>
  <si>
    <t>Navneet Education Ltd</t>
  </si>
  <si>
    <t>NAVNETEDUL</t>
  </si>
  <si>
    <t>Delta Corp Ltd</t>
  </si>
  <si>
    <t>DELTACORP</t>
  </si>
  <si>
    <t>Nucleus Software Exports Ltd</t>
  </si>
  <si>
    <t>NUCLEUS</t>
  </si>
  <si>
    <t>Max Ventures and Industries Ltd</t>
  </si>
  <si>
    <t>MAXVIL</t>
  </si>
  <si>
    <t>Tasty Bite Eatables Ltd</t>
  </si>
  <si>
    <t>TASTYBITE</t>
  </si>
  <si>
    <t>Apollo Micro Systems Ltd</t>
  </si>
  <si>
    <t>APOLLO</t>
  </si>
  <si>
    <t>Blue Cloud Softech Solutions Ltd</t>
  </si>
  <si>
    <t>BLUECLOUDS</t>
  </si>
  <si>
    <t>Globus Spirits Ltd</t>
  </si>
  <si>
    <t>GLOBUSSPR</t>
  </si>
  <si>
    <t>Shipping Corporation of India Land and Assets Ltd</t>
  </si>
  <si>
    <t>SCILAL</t>
  </si>
  <si>
    <t>Precision Camshafts Ltd</t>
  </si>
  <si>
    <t>PRECAM</t>
  </si>
  <si>
    <t>Maithan Alloys Ltd</t>
  </si>
  <si>
    <t>MAITHANALL</t>
  </si>
  <si>
    <t>Jash Engineering Ltd</t>
  </si>
  <si>
    <t>JASH</t>
  </si>
  <si>
    <t>Ashiana Housing Ltd</t>
  </si>
  <si>
    <t>ASHIANA</t>
  </si>
  <si>
    <t>Dishman Carbogen Amcis Ltd</t>
  </si>
  <si>
    <t>DCAL</t>
  </si>
  <si>
    <t>Repco Home Finance Ltd</t>
  </si>
  <si>
    <t>REPCOHOME</t>
  </si>
  <si>
    <t>Prakash Industries Ltd</t>
  </si>
  <si>
    <t>PRAKASH</t>
  </si>
  <si>
    <t>Sandhar Technologies Ltd</t>
  </si>
  <si>
    <t>SANDHAR</t>
  </si>
  <si>
    <t>Raghav Productivity Enhancers Ltd</t>
  </si>
  <si>
    <t>RPEL</t>
  </si>
  <si>
    <t>Gensol Engineering Ltd</t>
  </si>
  <si>
    <t>GENSOL</t>
  </si>
  <si>
    <t>Krsnaa Diagnostics Ltd</t>
  </si>
  <si>
    <t>KRSNAA</t>
  </si>
  <si>
    <t>Flair Writing Industries Ltd</t>
  </si>
  <si>
    <t>FLAIR</t>
  </si>
  <si>
    <t>KCP Ltd</t>
  </si>
  <si>
    <t>KCP</t>
  </si>
  <si>
    <t>Ddev Plastiks Industries Ltd</t>
  </si>
  <si>
    <t>DDEVPLASTIK</t>
  </si>
  <si>
    <t>Summit Securities Ltd</t>
  </si>
  <si>
    <t>SUMMITSEC</t>
  </si>
  <si>
    <t>Marathon Nextgen Realty Ltd</t>
  </si>
  <si>
    <t>MARATHON</t>
  </si>
  <si>
    <t>Siyaram Silk Mills Ltd</t>
  </si>
  <si>
    <t>SIYSIL</t>
  </si>
  <si>
    <t>Bajel Projects Ltd</t>
  </si>
  <si>
    <t>BAJEL</t>
  </si>
  <si>
    <t>Electric Utilities</t>
  </si>
  <si>
    <t>TCPL Packaging Ltd</t>
  </si>
  <si>
    <t>TCPLPACK</t>
  </si>
  <si>
    <t>EFC (I) Ltd</t>
  </si>
  <si>
    <t>EFCIL</t>
  </si>
  <si>
    <t>Distributors</t>
  </si>
  <si>
    <t>Sagar Cements Ltd</t>
  </si>
  <si>
    <t>SAGCEM</t>
  </si>
  <si>
    <t>TVS Srichakra Ltd</t>
  </si>
  <si>
    <t>TVSSRICHAK</t>
  </si>
  <si>
    <t>Mahindra Logistics Ltd</t>
  </si>
  <si>
    <t>MAHLOG</t>
  </si>
  <si>
    <t>Dredging Corporation of India Ltd</t>
  </si>
  <si>
    <t>DREDGECORP</t>
  </si>
  <si>
    <t>Dredging</t>
  </si>
  <si>
    <t>Nilkamal Ltd</t>
  </si>
  <si>
    <t>NILKAMAL</t>
  </si>
  <si>
    <t>Eveready Industries India Ltd</t>
  </si>
  <si>
    <t>EVEREADY</t>
  </si>
  <si>
    <t>Suven Life Sciences Ltd</t>
  </si>
  <si>
    <t>SUVEN</t>
  </si>
  <si>
    <t>Saksoft Ltd</t>
  </si>
  <si>
    <t>SAKSOFT</t>
  </si>
  <si>
    <t>Foseco India Ltd</t>
  </si>
  <si>
    <t>FOSECOIND</t>
  </si>
  <si>
    <t>Dollar Industries Ltd</t>
  </si>
  <si>
    <t>DOLLAR</t>
  </si>
  <si>
    <t>Indoco Remedies Ltd</t>
  </si>
  <si>
    <t>INDOCO</t>
  </si>
  <si>
    <t>Updater Services Ltd</t>
  </si>
  <si>
    <t>UDS</t>
  </si>
  <si>
    <t>GTL Infrastructure Ltd</t>
  </si>
  <si>
    <t>GTLINFRA</t>
  </si>
  <si>
    <t>Vakrangee Limited</t>
  </si>
  <si>
    <t>VAKRANGEE</t>
  </si>
  <si>
    <t>Motisons Jewellers Ltd</t>
  </si>
  <si>
    <t>MOTISONS</t>
  </si>
  <si>
    <t>Apparel &amp; Accessories Retailers</t>
  </si>
  <si>
    <t>Interarch Building Products Ltd</t>
  </si>
  <si>
    <t>INTERARCH</t>
  </si>
  <si>
    <t>Building Products - Prefab Structures</t>
  </si>
  <si>
    <t>PTC India Financial Services Ltd</t>
  </si>
  <si>
    <t>PFS</t>
  </si>
  <si>
    <t>Vadilal Industries Ltd</t>
  </si>
  <si>
    <t>VADILALIND</t>
  </si>
  <si>
    <t>Spandana Sphoorty Financial Ltd</t>
  </si>
  <si>
    <t>SPANDANA</t>
  </si>
  <si>
    <t>Hindustan Oil Exploration Company Ltd</t>
  </si>
  <si>
    <t>HINDOILEXP</t>
  </si>
  <si>
    <t>Shanti Educational Initiatives Ltd</t>
  </si>
  <si>
    <t>SEIL</t>
  </si>
  <si>
    <t>Kolte-Patil Developers Ltd</t>
  </si>
  <si>
    <t>KOLTEPATIL</t>
  </si>
  <si>
    <t>Spectrum Electrical Industries Ltd</t>
  </si>
  <si>
    <t>SPECTRUM</t>
  </si>
  <si>
    <t>Kalyani Investment Company Ltd</t>
  </si>
  <si>
    <t>KICL</t>
  </si>
  <si>
    <t>Mayur Uniquoters Ltd</t>
  </si>
  <si>
    <t>MAYURUNIQ</t>
  </si>
  <si>
    <t>Pennar Industries Ltd</t>
  </si>
  <si>
    <t>PENIND</t>
  </si>
  <si>
    <t>Ge Power India Ltd</t>
  </si>
  <si>
    <t>GEPIL</t>
  </si>
  <si>
    <t>NIBE Ltd</t>
  </si>
  <si>
    <t>NIBE</t>
  </si>
  <si>
    <t>Somany Ceramics Ltd</t>
  </si>
  <si>
    <t>SOMANYCERA</t>
  </si>
  <si>
    <t>63 Moons Technologies Ltd</t>
  </si>
  <si>
    <t>63MOONS</t>
  </si>
  <si>
    <t>Automotive Axles Ltd</t>
  </si>
  <si>
    <t>AUTOAXLES</t>
  </si>
  <si>
    <t>Baazar Style Retail Ltd</t>
  </si>
  <si>
    <t>STYLEBAAZA</t>
  </si>
  <si>
    <t>Stanley Lifestyles Ltd</t>
  </si>
  <si>
    <t>STANLEY</t>
  </si>
  <si>
    <t>Rashi Peripherals Ltd</t>
  </si>
  <si>
    <t>RPTECH</t>
  </si>
  <si>
    <t>Indo Tech Transformers Ltd</t>
  </si>
  <si>
    <t>INDOTECH</t>
  </si>
  <si>
    <t>Arkade Developers Ltd</t>
  </si>
  <si>
    <t>ARKADE</t>
  </si>
  <si>
    <t>Unitech Ltd</t>
  </si>
  <si>
    <t>UNITECH</t>
  </si>
  <si>
    <t>Rajratan Global Wire Ltd</t>
  </si>
  <si>
    <t>RAJRATAN</t>
  </si>
  <si>
    <t>Prataap Snacks Ltd</t>
  </si>
  <si>
    <t>DIAMONDYD</t>
  </si>
  <si>
    <t>Stove Kraft Ltd</t>
  </si>
  <si>
    <t>STOVEKRAFT</t>
  </si>
  <si>
    <t>Rane Holdings Ltd</t>
  </si>
  <si>
    <t>RANEHOLDIN</t>
  </si>
  <si>
    <t>Ram Ratna Wires Ltd</t>
  </si>
  <si>
    <t>RAMRAT</t>
  </si>
  <si>
    <t>DISA India Ltd</t>
  </si>
  <si>
    <t>DISAQ</t>
  </si>
  <si>
    <t>Tinna Rubber and Infrastructure Ltd</t>
  </si>
  <si>
    <t>TINNARUBR</t>
  </si>
  <si>
    <t>NRB Bearings Ltd</t>
  </si>
  <si>
    <t>NRBBEARING</t>
  </si>
  <si>
    <t>Sasken Technologies Ltd</t>
  </si>
  <si>
    <t>SASKEN</t>
  </si>
  <si>
    <t>Novartis India Ltd</t>
  </si>
  <si>
    <t>NOVARTIND</t>
  </si>
  <si>
    <t>Venky's (India) Ltd</t>
  </si>
  <si>
    <t>VENKEYS</t>
  </si>
  <si>
    <t>Landmark Cars Ltd</t>
  </si>
  <si>
    <t>LANDMARK</t>
  </si>
  <si>
    <t>SG Finserve Ltd</t>
  </si>
  <si>
    <t>SGFIN</t>
  </si>
  <si>
    <t>SMS Pharmaceuticals Ltd</t>
  </si>
  <si>
    <t>SMSPHARMA</t>
  </si>
  <si>
    <t>SBI Gold ETF</t>
  </si>
  <si>
    <t>SETFGOLD</t>
  </si>
  <si>
    <t>RIR Power Electronics Ltd</t>
  </si>
  <si>
    <t>RIR</t>
  </si>
  <si>
    <t>Meghmani Organics Ltd</t>
  </si>
  <si>
    <t>MOL</t>
  </si>
  <si>
    <t>Veritas (India) Ltd</t>
  </si>
  <si>
    <t>VERITAS</t>
  </si>
  <si>
    <t>John Cockerill India Ltd</t>
  </si>
  <si>
    <t>COCKERILL</t>
  </si>
  <si>
    <t>Industrial Machinery &amp; Supplies &amp; Components</t>
  </si>
  <si>
    <t>ideaForge Technology Ltd</t>
  </si>
  <si>
    <t>IDEAFORGE</t>
  </si>
  <si>
    <t>Pondy Oxides and Chemicals Ltd</t>
  </si>
  <si>
    <t>POCL</t>
  </si>
  <si>
    <t>Aeroflex Industries Ltd</t>
  </si>
  <si>
    <t>AEROFLEX</t>
  </si>
  <si>
    <t>NIIT Ltd</t>
  </si>
  <si>
    <t>NIITLTD</t>
  </si>
  <si>
    <t>ECOS (India) Mobility &amp; Hospitality Ltd</t>
  </si>
  <si>
    <t>ECOSMOBLTY</t>
  </si>
  <si>
    <t>SML Isuzu Ltd</t>
  </si>
  <si>
    <t>SMLISUZU</t>
  </si>
  <si>
    <t>Confidence Petroleum India Ltd</t>
  </si>
  <si>
    <t>CONFIPET</t>
  </si>
  <si>
    <t>Nippon India ETF Nifty 1D Rate Liquid BeES</t>
  </si>
  <si>
    <t>LIQUIDBEES</t>
  </si>
  <si>
    <t>Sai Silks (Kalamandir) Ltd</t>
  </si>
  <si>
    <t>KALAMANDIR</t>
  </si>
  <si>
    <t>Thejo Engineering Ltd</t>
  </si>
  <si>
    <t>THEJO</t>
  </si>
  <si>
    <t>Premier Explosives Ltd</t>
  </si>
  <si>
    <t>PREMEXPLN</t>
  </si>
  <si>
    <t>BF Investment Ltd</t>
  </si>
  <si>
    <t>BFINVEST</t>
  </si>
  <si>
    <t>Insecticides (India) Ltd</t>
  </si>
  <si>
    <t>INSECTICID</t>
  </si>
  <si>
    <t>HLE Glascoat Ltd</t>
  </si>
  <si>
    <t>HLEGLAS</t>
  </si>
  <si>
    <t>Themis Medicare Ltd</t>
  </si>
  <si>
    <t>THEMISMED</t>
  </si>
  <si>
    <t>Owais Metal and Mineral Processing Ltd</t>
  </si>
  <si>
    <t>OWAIS</t>
  </si>
  <si>
    <t>Shalby Ltd</t>
  </si>
  <si>
    <t>SHALBY</t>
  </si>
  <si>
    <t>Dolat Algotech Ltd</t>
  </si>
  <si>
    <t>DOLATALGO</t>
  </si>
  <si>
    <t>Vindhya Telelinks Ltd</t>
  </si>
  <si>
    <t>VINDHYATEL</t>
  </si>
  <si>
    <t>Hindware Home Innovation Ltd</t>
  </si>
  <si>
    <t>HINDWAREAP</t>
  </si>
  <si>
    <t>Ashapura Minechem Ltd</t>
  </si>
  <si>
    <t>ASHAPURMIN</t>
  </si>
  <si>
    <t>Platinum Industries Ltd</t>
  </si>
  <si>
    <t>PLATIND</t>
  </si>
  <si>
    <t>Dr Agarwal's Eye Hospital Ltd</t>
  </si>
  <si>
    <t>DRAGARWQ</t>
  </si>
  <si>
    <t>Dreamfolks Services Ltd</t>
  </si>
  <si>
    <t>DREAMFOLKS</t>
  </si>
  <si>
    <t>Mold-Tek Packaging Ltd</t>
  </si>
  <si>
    <t>MOLDTKPAC</t>
  </si>
  <si>
    <t>Igarashi Motors India Ltd</t>
  </si>
  <si>
    <t>IGARASHI</t>
  </si>
  <si>
    <t>Kesar India Ltd</t>
  </si>
  <si>
    <t>KESAR</t>
  </si>
  <si>
    <t>Real Estate Development</t>
  </si>
  <si>
    <t>Parag Milk Foods Ltd</t>
  </si>
  <si>
    <t>PARAGMILK</t>
  </si>
  <si>
    <t>JITF Infralogistics Ltd</t>
  </si>
  <si>
    <t>JITFINFRA</t>
  </si>
  <si>
    <t>Xpro India Ltd</t>
  </si>
  <si>
    <t>XPROINDIA</t>
  </si>
  <si>
    <t>PSP Projects Ltd</t>
  </si>
  <si>
    <t>PSPPROJECT</t>
  </si>
  <si>
    <t>Agro Tech Foods Ltd</t>
  </si>
  <si>
    <t>ATFL</t>
  </si>
  <si>
    <t>Accelya Solutions India Ltd</t>
  </si>
  <si>
    <t>ACCELYA</t>
  </si>
  <si>
    <t>Nitin Spinners Ltd</t>
  </si>
  <si>
    <t>NITINSPIN</t>
  </si>
  <si>
    <t>Dolphin Offshore Enterprises (India) Ltd</t>
  </si>
  <si>
    <t>DOLPHIN</t>
  </si>
  <si>
    <t>Panacea Biotec Ltd</t>
  </si>
  <si>
    <t>PANACEABIO</t>
  </si>
  <si>
    <t>IOL Chemicals and Pharmaceuticals Ltd</t>
  </si>
  <si>
    <t>IOLCP</t>
  </si>
  <si>
    <t>Indian Hume Pipe Company Ltd</t>
  </si>
  <si>
    <t>INDIANHUME</t>
  </si>
  <si>
    <t>S.P.Apparels Ltd</t>
  </si>
  <si>
    <t>SPAL</t>
  </si>
  <si>
    <t>Vidhi Specialty Food Ingredients Ltd</t>
  </si>
  <si>
    <t>VIDHIING</t>
  </si>
  <si>
    <t>Welspun Specialty Solutions Ltd</t>
  </si>
  <si>
    <t>WELSPLSOL</t>
  </si>
  <si>
    <t>Ravindra Energy Ltd</t>
  </si>
  <si>
    <t>RELTD</t>
  </si>
  <si>
    <t>Lumax Industries Ltd</t>
  </si>
  <si>
    <t>LUMAXIND</t>
  </si>
  <si>
    <t>Saraswati Commercial (India) Ltd</t>
  </si>
  <si>
    <t>ZSARACOM</t>
  </si>
  <si>
    <t>TechNVision Ventures Ltd</t>
  </si>
  <si>
    <t>TECHNVISN</t>
  </si>
  <si>
    <t>Mangalam Cement Ltd</t>
  </si>
  <si>
    <t>MANGLMCEM</t>
  </si>
  <si>
    <t>Antony Waste Handling Cell Ltd</t>
  </si>
  <si>
    <t>AWHCL</t>
  </si>
  <si>
    <t>Windlas Biotech Ltd</t>
  </si>
  <si>
    <t>WINDLAS</t>
  </si>
  <si>
    <t>EIH Associated Hotels Ltd</t>
  </si>
  <si>
    <t>EIHAHOTELS</t>
  </si>
  <si>
    <t>India Pesticides Ltd</t>
  </si>
  <si>
    <t>IPL</t>
  </si>
  <si>
    <t>Goodyear India Ltd</t>
  </si>
  <si>
    <t>GOODYEAR</t>
  </si>
  <si>
    <t>Dish TV India Ltd</t>
  </si>
  <si>
    <t>DISHTV</t>
  </si>
  <si>
    <t>Ugro Capital Ltd</t>
  </si>
  <si>
    <t>UGROCAP</t>
  </si>
  <si>
    <t>DEN Networks Ltd</t>
  </si>
  <si>
    <t>DEN</t>
  </si>
  <si>
    <t>Carysil Ltd</t>
  </si>
  <si>
    <t>CARYSIL</t>
  </si>
  <si>
    <t>Alpex Solar Ltd</t>
  </si>
  <si>
    <t>ALPEXSOLAR</t>
  </si>
  <si>
    <t>MM Forgings Ltd</t>
  </si>
  <si>
    <t>MMFL</t>
  </si>
  <si>
    <t>HMA Agro Industries Ltd</t>
  </si>
  <si>
    <t>HMAAGRO</t>
  </si>
  <si>
    <t>Sanghi Industries Ltd</t>
  </si>
  <si>
    <t>SANGHIIND</t>
  </si>
  <si>
    <t>ESAF Small Finance Bank Limited</t>
  </si>
  <si>
    <t>ESAFSFB</t>
  </si>
  <si>
    <t>Cupid Ltd</t>
  </si>
  <si>
    <t>CUPID</t>
  </si>
  <si>
    <t>Universal Cables Ltd</t>
  </si>
  <si>
    <t>UNIVCABLES</t>
  </si>
  <si>
    <t>Panama Petrochem Ltd</t>
  </si>
  <si>
    <t>PANAMAPET</t>
  </si>
  <si>
    <t>Centum Electronics Ltd</t>
  </si>
  <si>
    <t>CENTUM</t>
  </si>
  <si>
    <t>Sahasra Electronic Solutions Ltd</t>
  </si>
  <si>
    <t>SAHASRA</t>
  </si>
  <si>
    <t>Federal-Mogul Goetze (India) Ltd</t>
  </si>
  <si>
    <t>FMGOETZE</t>
  </si>
  <si>
    <t>Nelco Ltd</t>
  </si>
  <si>
    <t>NELCO</t>
  </si>
  <si>
    <t>TIL Ltd</t>
  </si>
  <si>
    <t>TIL</t>
  </si>
  <si>
    <t>Systematix Corporate Services Ltd</t>
  </si>
  <si>
    <t>SYSTMTXC</t>
  </si>
  <si>
    <t>Ramco Industries Ltd</t>
  </si>
  <si>
    <t>RAMCOIND</t>
  </si>
  <si>
    <t>Ador Welding Ltd</t>
  </si>
  <si>
    <t>ADORWELD</t>
  </si>
  <si>
    <t>Media Matrix Worldwide Ltd</t>
  </si>
  <si>
    <t>MMWL</t>
  </si>
  <si>
    <t>Orient Green Power Company Ltd</t>
  </si>
  <si>
    <t>GREENPOWER</t>
  </si>
  <si>
    <t>MIC Electronics Ltd</t>
  </si>
  <si>
    <t>MICEL</t>
  </si>
  <si>
    <t>Paramount Communications Ltd</t>
  </si>
  <si>
    <t>PARACABLES</t>
  </si>
  <si>
    <t>Sanstar Ltd</t>
  </si>
  <si>
    <t>SANSTAR</t>
  </si>
  <si>
    <t>Vardhman Special Steels Ltd</t>
  </si>
  <si>
    <t>VSSL</t>
  </si>
  <si>
    <t>Barbeque-Nation Hospitality Ltd</t>
  </si>
  <si>
    <t>BARBEQUE</t>
  </si>
  <si>
    <t>Tarsons Products Ltd</t>
  </si>
  <si>
    <t>TARSONS</t>
  </si>
  <si>
    <t>TTK Healthcare Ltd</t>
  </si>
  <si>
    <t>TTKHLTCARE</t>
  </si>
  <si>
    <t>PIX Transmissions Ltd</t>
  </si>
  <si>
    <t>PIXTRANS</t>
  </si>
  <si>
    <t>Jindal Drilling and Industries Ltd</t>
  </si>
  <si>
    <t>JINDRILL</t>
  </si>
  <si>
    <t>Axiscades Technologies Ltd</t>
  </si>
  <si>
    <t>AXISCADES</t>
  </si>
  <si>
    <t>Alicon Castalloy Ltd</t>
  </si>
  <si>
    <t>ALICON</t>
  </si>
  <si>
    <t>Pnb Gilts Ltd</t>
  </si>
  <si>
    <t>PNBGILTS</t>
  </si>
  <si>
    <t>ICICI Prudential Nifty 50 ETF</t>
  </si>
  <si>
    <t>NIFTYIETF</t>
  </si>
  <si>
    <t>Heranba Industries Ltd</t>
  </si>
  <si>
    <t>HERANBA</t>
  </si>
  <si>
    <t>Som Distilleries and Breweries Ltd</t>
  </si>
  <si>
    <t>SDBL</t>
  </si>
  <si>
    <t>Omaxe Ltd</t>
  </si>
  <si>
    <t>OMAXE</t>
  </si>
  <si>
    <t>Gandhar Oil Refinery (INDIA) Ltd</t>
  </si>
  <si>
    <t>GANDHAR</t>
  </si>
  <si>
    <t>Everest Kanto Cylinder Ltd</t>
  </si>
  <si>
    <t>EKC</t>
  </si>
  <si>
    <t>Kiri Industries Ltd</t>
  </si>
  <si>
    <t>KIRIINDUS</t>
  </si>
  <si>
    <t>Huhtamaki India Ltd</t>
  </si>
  <si>
    <t>HUHTAMAKI</t>
  </si>
  <si>
    <t>Rupa &amp; Company Ltd</t>
  </si>
  <si>
    <t>RUPA</t>
  </si>
  <si>
    <t>Mukand Ltd</t>
  </si>
  <si>
    <t>MUKANDLTD</t>
  </si>
  <si>
    <t>Astec Lifesciences Ltd</t>
  </si>
  <si>
    <t>ASTEC</t>
  </si>
  <si>
    <t>Wonder Electricals Ltd</t>
  </si>
  <si>
    <t>WEL</t>
  </si>
  <si>
    <t>Apollo Pipes Ltd</t>
  </si>
  <si>
    <t>APOLLOPIPE</t>
  </si>
  <si>
    <t>IKIO Lighting Ltd</t>
  </si>
  <si>
    <t>IKIO</t>
  </si>
  <si>
    <t>Deccan Gold Mines Ltd</t>
  </si>
  <si>
    <t>DECNGOLD</t>
  </si>
  <si>
    <t>Man Industries (India) Ltd</t>
  </si>
  <si>
    <t>MANINDS</t>
  </si>
  <si>
    <t>Rama Steel Tubes Ltd</t>
  </si>
  <si>
    <t>RAMASTEEL</t>
  </si>
  <si>
    <t>Fusion Finance Ltd</t>
  </si>
  <si>
    <t>FUSION</t>
  </si>
  <si>
    <t>Yasho Industries Ltd</t>
  </si>
  <si>
    <t>YASHO</t>
  </si>
  <si>
    <t>Hind Rectifiers Ltd</t>
  </si>
  <si>
    <t>HIRECT</t>
  </si>
  <si>
    <t>Amrutanjan Health Care Ltd</t>
  </si>
  <si>
    <t>AMRUTANJAN</t>
  </si>
  <si>
    <t>GKW Ltd</t>
  </si>
  <si>
    <t>GKWLIMITED</t>
  </si>
  <si>
    <t>IFGL Refractories Ltd</t>
  </si>
  <si>
    <t>IFGLEXPOR</t>
  </si>
  <si>
    <t>Navkar Corporation Ltd</t>
  </si>
  <si>
    <t>NAVKARCORP</t>
  </si>
  <si>
    <t>Kilburn Engineering Ltd</t>
  </si>
  <si>
    <t>KLBRENG-B</t>
  </si>
  <si>
    <t>Gocl Corporation Ltd</t>
  </si>
  <si>
    <t>GOCLCORP</t>
  </si>
  <si>
    <t>Cropster Agro Ltd</t>
  </si>
  <si>
    <t>CROPSTER</t>
  </si>
  <si>
    <t>Food Distributors</t>
  </si>
  <si>
    <t>Unicommerce eSolutions Ltd</t>
  </si>
  <si>
    <t>UNIECOM</t>
  </si>
  <si>
    <t>D Link (India) Limited</t>
  </si>
  <si>
    <t>DLINKINDIA</t>
  </si>
  <si>
    <t>JISLDVREQS</t>
  </si>
  <si>
    <t>Oriental Aromatics Ltd</t>
  </si>
  <si>
    <t>OAL</t>
  </si>
  <si>
    <t>Dynamic Cables Ltd</t>
  </si>
  <si>
    <t>DYCL</t>
  </si>
  <si>
    <t>Sirca Paints India Ltd</t>
  </si>
  <si>
    <t>SIRCA</t>
  </si>
  <si>
    <t>Hester Biosciences Ltd</t>
  </si>
  <si>
    <t>HESTERBIO</t>
  </si>
  <si>
    <t>Apcotex Industries Ltd</t>
  </si>
  <si>
    <t>APCOTEXIND</t>
  </si>
  <si>
    <t>Excel Industries Ltd</t>
  </si>
  <si>
    <t>EXCELINDUS</t>
  </si>
  <si>
    <t>BLS E-Services Ltd</t>
  </si>
  <si>
    <t>BLSE</t>
  </si>
  <si>
    <t>Kody Technolab Ltd</t>
  </si>
  <si>
    <t>KODYTECH</t>
  </si>
  <si>
    <t>Master Trust Ltd</t>
  </si>
  <si>
    <t>MASTERTR</t>
  </si>
  <si>
    <t>Elpro International Ltd</t>
  </si>
  <si>
    <t>ELPROINTL</t>
  </si>
  <si>
    <t>Ceinsys Tech Ltd</t>
  </si>
  <si>
    <t>CEINSYSTECH</t>
  </si>
  <si>
    <t>Veranda Learning Solutions Ltd</t>
  </si>
  <si>
    <t>VERANDA</t>
  </si>
  <si>
    <t>Tanfac Industries Ltd</t>
  </si>
  <si>
    <t>TANFACIND</t>
  </si>
  <si>
    <t>HIL Ltd</t>
  </si>
  <si>
    <t>HIL</t>
  </si>
  <si>
    <t>Abans Holdings Ltd</t>
  </si>
  <si>
    <t>AHL</t>
  </si>
  <si>
    <t>Knowledge Marine &amp; Engineering Works Ltd</t>
  </si>
  <si>
    <t>KMEW</t>
  </si>
  <si>
    <t>Marine Transportation</t>
  </si>
  <si>
    <t>Himatsingka Seide Ltd</t>
  </si>
  <si>
    <t>HIMATSEIDE</t>
  </si>
  <si>
    <t>Tatva Chintan Pharma Chem Ltd</t>
  </si>
  <si>
    <t>TATVA</t>
  </si>
  <si>
    <t>TAJ GVK Hotels and Resorts Ltd</t>
  </si>
  <si>
    <t>TAJGVK</t>
  </si>
  <si>
    <t>Divgi TorqTransfer Systems Ltd</t>
  </si>
  <si>
    <t>DIVGIITTS</t>
  </si>
  <si>
    <t>Uniparts India Ltd</t>
  </si>
  <si>
    <t>UNIPARTS</t>
  </si>
  <si>
    <t>Sterling Tools Ltd</t>
  </si>
  <si>
    <t>STERTOOLS</t>
  </si>
  <si>
    <t>Madhya Bharat Agro Products Ltd</t>
  </si>
  <si>
    <t>MBAPL</t>
  </si>
  <si>
    <t>Andrew Yule &amp; Co Ltd</t>
  </si>
  <si>
    <t>ANDREWYU</t>
  </si>
  <si>
    <t>Kotak Gold Etf</t>
  </si>
  <si>
    <t>GOLD1</t>
  </si>
  <si>
    <t>Andhra Paper Ltd</t>
  </si>
  <si>
    <t>ANDHRAPAP</t>
  </si>
  <si>
    <t>Cosmo First Ltd</t>
  </si>
  <si>
    <t>COSMOFIRST</t>
  </si>
  <si>
    <t>Sangam (India) Ltd</t>
  </si>
  <si>
    <t>SANGAMIND</t>
  </si>
  <si>
    <t>Seshasayee Paper and Boards Ltd</t>
  </si>
  <si>
    <t>SESHAPAPER</t>
  </si>
  <si>
    <t>Mercury Ev-Tech Ltd</t>
  </si>
  <si>
    <t>MERCURYEV</t>
  </si>
  <si>
    <t>Expleo Solutions Ltd</t>
  </si>
  <si>
    <t>EXPLEOSOL</t>
  </si>
  <si>
    <t>Advait Energy Transitions Ltd</t>
  </si>
  <si>
    <t>ADVAIT</t>
  </si>
  <si>
    <t>Electrical Components &amp; Equipment</t>
  </si>
  <si>
    <t>Shriram Properties Ltd</t>
  </si>
  <si>
    <t>SHRIRAMPPS</t>
  </si>
  <si>
    <t>Cantabil Retail India Ltd</t>
  </si>
  <si>
    <t>CANTABIL</t>
  </si>
  <si>
    <t>Jagran Prakashan Ltd</t>
  </si>
  <si>
    <t>JAGRAN</t>
  </si>
  <si>
    <t>Salzer Electronics Ltd</t>
  </si>
  <si>
    <t>SALZERELEC</t>
  </si>
  <si>
    <t>Suratwwala Business Group Ltd</t>
  </si>
  <si>
    <t>SBGLP</t>
  </si>
  <si>
    <t>Talbros Automotive Components Ltd</t>
  </si>
  <si>
    <t>TALBROAUTO</t>
  </si>
  <si>
    <t>Camlin Fine Sciences Ltd</t>
  </si>
  <si>
    <t>CAMLINFINE</t>
  </si>
  <si>
    <t>Beta Drugs Ltd</t>
  </si>
  <si>
    <t>BETA</t>
  </si>
  <si>
    <t>HDFC Gold Exchange Traded Fund</t>
  </si>
  <si>
    <t>HDFCGOLD</t>
  </si>
  <si>
    <t>ICICI Prudential Gold ETF</t>
  </si>
  <si>
    <t>GOLDIETF</t>
  </si>
  <si>
    <t>Fedders Holding Ltd</t>
  </si>
  <si>
    <t>FEDDERSHOL</t>
  </si>
  <si>
    <t>Nippon India ETF Nifty Next 50 Junior BeES</t>
  </si>
  <si>
    <t>JUNIORBEES</t>
  </si>
  <si>
    <t>DEE Development Engineers Ltd</t>
  </si>
  <si>
    <t>DEEDEV</t>
  </si>
  <si>
    <t>Mufin Green Finance Ltd</t>
  </si>
  <si>
    <t>MUFIN</t>
  </si>
  <si>
    <t>Lotus Chocolate Company Ltd</t>
  </si>
  <si>
    <t>LOTUSCHO</t>
  </si>
  <si>
    <t>MSP Steel &amp; Power Ltd</t>
  </si>
  <si>
    <t>MSPL</t>
  </si>
  <si>
    <t>G M Breweries Ltd</t>
  </si>
  <si>
    <t>GMBREW</t>
  </si>
  <si>
    <t>NDR Auto Components Ltd</t>
  </si>
  <si>
    <t>NDRAUTO</t>
  </si>
  <si>
    <t>Renaissance Global Ltd</t>
  </si>
  <si>
    <t>RGL</t>
  </si>
  <si>
    <t>Matrimony.Com Ltd</t>
  </si>
  <si>
    <t>MATRIMONY</t>
  </si>
  <si>
    <t>B L Kashyap and Sons Ltd</t>
  </si>
  <si>
    <t>BLKASHYAP</t>
  </si>
  <si>
    <t>Mangalore Chemicals and Fertilisers Ltd</t>
  </si>
  <si>
    <t>MANGCHEFER</t>
  </si>
  <si>
    <t>GRP Ltd</t>
  </si>
  <si>
    <t>GRPLTD</t>
  </si>
  <si>
    <t>Hariom Pipe Industries Ltd</t>
  </si>
  <si>
    <t>HARIOMPIPE</t>
  </si>
  <si>
    <t>Eco Recycling Ltd</t>
  </si>
  <si>
    <t>ECORECO</t>
  </si>
  <si>
    <t>Balmer Lawrie Investments Ltd</t>
  </si>
  <si>
    <t>BLIL</t>
  </si>
  <si>
    <t>Swelect Energy Systems Ltd</t>
  </si>
  <si>
    <t>SWELECTES</t>
  </si>
  <si>
    <t>Satin Creditcare Network Ltd</t>
  </si>
  <si>
    <t>SATIN</t>
  </si>
  <si>
    <t>Bigbloc Construction Ltd</t>
  </si>
  <si>
    <t>BIGBLOC</t>
  </si>
  <si>
    <t>I G Petrochemicals Ltd</t>
  </si>
  <si>
    <t>IGPL</t>
  </si>
  <si>
    <t>Praveg Ltd</t>
  </si>
  <si>
    <t>PRAVEG</t>
  </si>
  <si>
    <t>Jyoti Resins and Adhesives Ltd</t>
  </si>
  <si>
    <t>JYOTIRES</t>
  </si>
  <si>
    <t>Bajaj Steel Industries Ltd</t>
  </si>
  <si>
    <t>BAJAJST</t>
  </si>
  <si>
    <t>Tribhovandas Bhimji Zaveri Ltd</t>
  </si>
  <si>
    <t>TBZ</t>
  </si>
  <si>
    <t>GNA Axles Ltd</t>
  </si>
  <si>
    <t>GNA</t>
  </si>
  <si>
    <t>Timex Group India Ltd</t>
  </si>
  <si>
    <t>TIMEX</t>
  </si>
  <si>
    <t>Yatra Online Ltd</t>
  </si>
  <si>
    <t>YATRA</t>
  </si>
  <si>
    <t>ASM Technologies Ltd</t>
  </si>
  <si>
    <t>ASMTEC</t>
  </si>
  <si>
    <t>India Power Corporation Ltd</t>
  </si>
  <si>
    <t>DPSCLTD</t>
  </si>
  <si>
    <t>Solex Energy Ltd</t>
  </si>
  <si>
    <t>SOLEX</t>
  </si>
  <si>
    <t>GPT Infraprojects Ltd</t>
  </si>
  <si>
    <t>GPTINFRA</t>
  </si>
  <si>
    <t>Kokuyo Camlin Ltd</t>
  </si>
  <si>
    <t>KOKUYOCMLN</t>
  </si>
  <si>
    <t>Walchandnagar Industries Ltd</t>
  </si>
  <si>
    <t>WALCHANNAG</t>
  </si>
  <si>
    <t>Suyog Telematics Ltd</t>
  </si>
  <si>
    <t>SUYOG</t>
  </si>
  <si>
    <t>Wheels India Ltd</t>
  </si>
  <si>
    <t>WHEELS</t>
  </si>
  <si>
    <t>Roto Pumps Ltd</t>
  </si>
  <si>
    <t>ROTO</t>
  </si>
  <si>
    <t>Sigachi Industries Ltd</t>
  </si>
  <si>
    <t>SIGACHI</t>
  </si>
  <si>
    <t>Godavari Biorefineries Ltd</t>
  </si>
  <si>
    <t>GODAVARIB</t>
  </si>
  <si>
    <t>Chaman Lal Setia Exports Ltd</t>
  </si>
  <si>
    <t>CLSEL</t>
  </si>
  <si>
    <t>Reliance Industrial Infrastructure Ltd</t>
  </si>
  <si>
    <t>RIIL</t>
  </si>
  <si>
    <t>Syncom Formulations (India) Ltd</t>
  </si>
  <si>
    <t>SYNCOMF</t>
  </si>
  <si>
    <t>Bombay Super Hybrid Seeds Ltd</t>
  </si>
  <si>
    <t>BSHSL</t>
  </si>
  <si>
    <t>Udaipur Cement Works Ltd</t>
  </si>
  <si>
    <t>UDAICEMENT</t>
  </si>
  <si>
    <t>Brightcom Group Ltd</t>
  </si>
  <si>
    <t>BCG</t>
  </si>
  <si>
    <t>Associated Alcohols &amp; Breweries Ltd</t>
  </si>
  <si>
    <t>ASALCBR</t>
  </si>
  <si>
    <t>Borosil Scientific Ltd</t>
  </si>
  <si>
    <t>BOROSCI</t>
  </si>
  <si>
    <t>Atul Auto Ltd</t>
  </si>
  <si>
    <t>ATULAUTO</t>
  </si>
  <si>
    <t>Three Wheelers</t>
  </si>
  <si>
    <t>Jaiprakash Associates Ltd</t>
  </si>
  <si>
    <t>JPASSOCIAT</t>
  </si>
  <si>
    <t>Dynacons Systems and Solutions Ltd</t>
  </si>
  <si>
    <t>DSSL</t>
  </si>
  <si>
    <t>Sportking India Ltd</t>
  </si>
  <si>
    <t>SPORTKING</t>
  </si>
  <si>
    <t>Filatex India Ltd</t>
  </si>
  <si>
    <t>FILATEX</t>
  </si>
  <si>
    <t>Sadhana Nitro Chem Ltd</t>
  </si>
  <si>
    <t>SADHNANIQ</t>
  </si>
  <si>
    <t>BCL Industries Ltd</t>
  </si>
  <si>
    <t>BCLIND</t>
  </si>
  <si>
    <t>Monte Carlo Fashions Ltd</t>
  </si>
  <si>
    <t>MONTECARLO</t>
  </si>
  <si>
    <t>Irm Energy Ltd</t>
  </si>
  <si>
    <t>IRMENERGY</t>
  </si>
  <si>
    <t>GTPL Hathway Ltd</t>
  </si>
  <si>
    <t>GTPL</t>
  </si>
  <si>
    <t>Panorama Studios International Ltd</t>
  </si>
  <si>
    <t>PANORAMA</t>
  </si>
  <si>
    <t>Everest Industries Ltd</t>
  </si>
  <si>
    <t>EVERESTIND</t>
  </si>
  <si>
    <t>Southern Petrochemical Industries Corporation Ltd</t>
  </si>
  <si>
    <t>SPIC</t>
  </si>
  <si>
    <t>Agarwal Industrial Corporation Ltd</t>
  </si>
  <si>
    <t>AGARIND</t>
  </si>
  <si>
    <t>SPML Infra Ltd</t>
  </si>
  <si>
    <t>SPMLINFRA</t>
  </si>
  <si>
    <t>VL E-Governance &amp; IT Solutions Ltd</t>
  </si>
  <si>
    <t>VLEGOV</t>
  </si>
  <si>
    <t>Simplex Infrastructures Ltd</t>
  </si>
  <si>
    <t>SIMPLEXINF</t>
  </si>
  <si>
    <t>Wealth First Portfolio Managers Ltd</t>
  </si>
  <si>
    <t>WEALTH</t>
  </si>
  <si>
    <t>Paushak Ltd</t>
  </si>
  <si>
    <t>PAUSHAKLTD</t>
  </si>
  <si>
    <t>Orient Technologies Ltd</t>
  </si>
  <si>
    <t>ORIENTTECH</t>
  </si>
  <si>
    <t>Suryoday Small Finance Bank Ltd</t>
  </si>
  <si>
    <t>SURYODAY</t>
  </si>
  <si>
    <t>Asian Energy Services Ltd</t>
  </si>
  <si>
    <t>ASIANENE</t>
  </si>
  <si>
    <t>Dcm Shriram Industries Ltd</t>
  </si>
  <si>
    <t>DCMSRIND</t>
  </si>
  <si>
    <t>Oriental Rail Infrastructure Ltd</t>
  </si>
  <si>
    <t>ORIRAIL</t>
  </si>
  <si>
    <t>Capital India Finance Ltd</t>
  </si>
  <si>
    <t>CIFL</t>
  </si>
  <si>
    <t>Hi-Tech Gears Ltd</t>
  </si>
  <si>
    <t>HITECHGEAR</t>
  </si>
  <si>
    <t>Madras Fertilizers Ltd</t>
  </si>
  <si>
    <t>MADRASFERT</t>
  </si>
  <si>
    <t>Allied Digital Services Ltd</t>
  </si>
  <si>
    <t>ADSL</t>
  </si>
  <si>
    <t>Zota Health Care Ltd</t>
  </si>
  <si>
    <t>ZOTA</t>
  </si>
  <si>
    <t>Bharat Wire Ropes Ltd</t>
  </si>
  <si>
    <t>BHARATWIRE</t>
  </si>
  <si>
    <t>Steelcast Ltd</t>
  </si>
  <si>
    <t>STEELCAS</t>
  </si>
  <si>
    <t>Jagsonpal Pharmaceuticals Ltd</t>
  </si>
  <si>
    <t>JAGSNPHARM</t>
  </si>
  <si>
    <t>Texmaco Infrastructure &amp; Holdings Ltd</t>
  </si>
  <si>
    <t>TEXINFRA</t>
  </si>
  <si>
    <t>Om Infra Ltd</t>
  </si>
  <si>
    <t>OMINFRAL</t>
  </si>
  <si>
    <t>India Nippon Electricals Ltd</t>
  </si>
  <si>
    <t>INDNIPPON</t>
  </si>
  <si>
    <t>Z F Steering Gear (India) Ltd</t>
  </si>
  <si>
    <t>ZFSTEERING</t>
  </si>
  <si>
    <t>5Paisa Capital Ltd</t>
  </si>
  <si>
    <t>5PAISA</t>
  </si>
  <si>
    <t>Rane (Madras) Ltd</t>
  </si>
  <si>
    <t>RML</t>
  </si>
  <si>
    <t>Mishtann Foods Ltd</t>
  </si>
  <si>
    <t>MISHTANN</t>
  </si>
  <si>
    <t>Peninsula Land Ltd</t>
  </si>
  <si>
    <t>PENINLAND</t>
  </si>
  <si>
    <t>Amines and Plasticizers Ltd</t>
  </si>
  <si>
    <t>AMNPLST</t>
  </si>
  <si>
    <t>Danish Power Ltd</t>
  </si>
  <si>
    <t>DANISH</t>
  </si>
  <si>
    <t>Ramco Systems Ltd</t>
  </si>
  <si>
    <t>RAMCOSYS</t>
  </si>
  <si>
    <t>Forbes Precision Tools and Machine Parts Ltd</t>
  </si>
  <si>
    <t>TOTEM</t>
  </si>
  <si>
    <t>Arihant Superstructures Ltd</t>
  </si>
  <si>
    <t>ARIHANTSUP</t>
  </si>
  <si>
    <t>Kabra Extrusion Technik Ltd</t>
  </si>
  <si>
    <t>KABRAEXTRU</t>
  </si>
  <si>
    <t>Hexa Tradex Ltd</t>
  </si>
  <si>
    <t>HEXATRADEX</t>
  </si>
  <si>
    <t>Rhetan TMT Ltd</t>
  </si>
  <si>
    <t>RHETAN</t>
  </si>
  <si>
    <t>Steel</t>
  </si>
  <si>
    <t>Kellton Tech Solutions Ltd</t>
  </si>
  <si>
    <t>KELLTONTEC</t>
  </si>
  <si>
    <t>Dhunseri Ventures Ltd</t>
  </si>
  <si>
    <t>DVL</t>
  </si>
  <si>
    <t>Yuken India Ltd</t>
  </si>
  <si>
    <t>YUKEN</t>
  </si>
  <si>
    <t>Kopran Ltd</t>
  </si>
  <si>
    <t>KOPRAN</t>
  </si>
  <si>
    <t>Jaykay Enterprises Ltd</t>
  </si>
  <si>
    <t>JAYKAY</t>
  </si>
  <si>
    <t>ULTRAMARINE &amp; PIGMENTS Ltd</t>
  </si>
  <si>
    <t>ULTRAMAR</t>
  </si>
  <si>
    <t>India Motor Parts &amp; Accessories Ltd</t>
  </si>
  <si>
    <t>IMPAL</t>
  </si>
  <si>
    <t>Butterfly Gandhimathi Appliances Ltd</t>
  </si>
  <si>
    <t>BUTTERFLY</t>
  </si>
  <si>
    <t>AMIC Forging Ltd</t>
  </si>
  <si>
    <t>AMIC</t>
  </si>
  <si>
    <t>Vertoz Ltd</t>
  </si>
  <si>
    <t>VERTOZ</t>
  </si>
  <si>
    <t>Vintage Coffee and Beverages Ltd</t>
  </si>
  <si>
    <t>VINCOFE</t>
  </si>
  <si>
    <t>Trading Companies &amp; Distributors</t>
  </si>
  <si>
    <t>Eimco Elecon (India) Ltd</t>
  </si>
  <si>
    <t>EIMCOELECO</t>
  </si>
  <si>
    <t>Tourism Finance Corporation of India Ltd</t>
  </si>
  <si>
    <t>TFCILTD</t>
  </si>
  <si>
    <t>SMC Global Securities Ltd</t>
  </si>
  <si>
    <t>SMCGLOBAL</t>
  </si>
  <si>
    <t>Arman Financial Services Ltd</t>
  </si>
  <si>
    <t>ARMANFIN</t>
  </si>
  <si>
    <t>Polo Queen Industrial and Fintech Ltd</t>
  </si>
  <si>
    <t>PQIF</t>
  </si>
  <si>
    <t>Kotak Nifty 50 ETF</t>
  </si>
  <si>
    <t>NIFTY1</t>
  </si>
  <si>
    <t>Likhitha Infrastructure Ltd</t>
  </si>
  <si>
    <t>LIKHITHA</t>
  </si>
  <si>
    <t>Remus Pharmaceuticals Ltd</t>
  </si>
  <si>
    <t>REMUS</t>
  </si>
  <si>
    <t>Ester Industries Ltd</t>
  </si>
  <si>
    <t>ESTER</t>
  </si>
  <si>
    <t>Arrow Greentech Ltd</t>
  </si>
  <si>
    <t>ARROWGREEN</t>
  </si>
  <si>
    <t>Allcargo Gati Ltd</t>
  </si>
  <si>
    <t>ACLGATI</t>
  </si>
  <si>
    <t>Emkay Taps and Cutting Tools Ltd</t>
  </si>
  <si>
    <t>EMKAYTOOLS</t>
  </si>
  <si>
    <t>Kamdhenu Ltd</t>
  </si>
  <si>
    <t>KAMDHENU</t>
  </si>
  <si>
    <t>Yamuna Syndicate Ltd</t>
  </si>
  <si>
    <t>YSL</t>
  </si>
  <si>
    <t>Chemfab Alkalis Ltd</t>
  </si>
  <si>
    <t>CHEMFAB</t>
  </si>
  <si>
    <t>One Point One Solutions Ltd</t>
  </si>
  <si>
    <t>ONEPOINT</t>
  </si>
  <si>
    <t>Crest Ventures Ltd</t>
  </si>
  <si>
    <t>CREST</t>
  </si>
  <si>
    <t>Alldigi Tech Ltd</t>
  </si>
  <si>
    <t>ALLDIGI</t>
  </si>
  <si>
    <t>Spacenet Enterprises India Ltd</t>
  </si>
  <si>
    <t>SPCENET</t>
  </si>
  <si>
    <t>Aurum Proptech Ltd</t>
  </si>
  <si>
    <t>AURUM</t>
  </si>
  <si>
    <t>Aaswa Trading and Exports Ltd</t>
  </si>
  <si>
    <t>TCC</t>
  </si>
  <si>
    <t>Real Estate Services</t>
  </si>
  <si>
    <t>JG Chemicals Ltd</t>
  </si>
  <si>
    <t>JGCHEM</t>
  </si>
  <si>
    <t>Trident Techlabs Ltd</t>
  </si>
  <si>
    <t>TECHLABS</t>
  </si>
  <si>
    <t>Selan Exploration Technology Ltd</t>
  </si>
  <si>
    <t>SELAN</t>
  </si>
  <si>
    <t>Andhra Sugars Ltd</t>
  </si>
  <si>
    <t>ANDHRSUGAR</t>
  </si>
  <si>
    <t>Veefin Solutions Ltd</t>
  </si>
  <si>
    <t>VEEFIN</t>
  </si>
  <si>
    <t>Application Software</t>
  </si>
  <si>
    <t>GPT Healthcare Ltd</t>
  </si>
  <si>
    <t>GPTHEALTH</t>
  </si>
  <si>
    <t>Essen Speciality Films Ltd</t>
  </si>
  <si>
    <t>ESFL</t>
  </si>
  <si>
    <t>Gala Precision Engineering Ltd</t>
  </si>
  <si>
    <t>GALAPREC</t>
  </si>
  <si>
    <t>Centrum Capital Ltd</t>
  </si>
  <si>
    <t>CENTRUM</t>
  </si>
  <si>
    <t>BMW Industries Ltd</t>
  </si>
  <si>
    <t>BMW</t>
  </si>
  <si>
    <t>VLS Finance Ltd</t>
  </si>
  <si>
    <t>VLSFINANCE</t>
  </si>
  <si>
    <t>Radhika Jeweltech Ltd</t>
  </si>
  <si>
    <t>RADHIKAJWE</t>
  </si>
  <si>
    <t>Western Carriers (India) Ltd</t>
  </si>
  <si>
    <t>WCIL</t>
  </si>
  <si>
    <t>Windsor Machines Ltd</t>
  </si>
  <si>
    <t>WINDMACHIN</t>
  </si>
  <si>
    <t>Automobile Corp Of Goa Ltd</t>
  </si>
  <si>
    <t>ACGL</t>
  </si>
  <si>
    <t>Krishana Phoschem Ltd</t>
  </si>
  <si>
    <t>KRISHANA</t>
  </si>
  <si>
    <t>Sat Industries Ltd</t>
  </si>
  <si>
    <t>SATINDLTD</t>
  </si>
  <si>
    <t>Pakka Limited</t>
  </si>
  <si>
    <t>PAKKA</t>
  </si>
  <si>
    <t>AGI Infra Ltd</t>
  </si>
  <si>
    <t>AGIIL</t>
  </si>
  <si>
    <t>Subex Ltd</t>
  </si>
  <si>
    <t>SUBEXLTD</t>
  </si>
  <si>
    <t>Ashika Credit Capital Ltd</t>
  </si>
  <si>
    <t>ASHIKA</t>
  </si>
  <si>
    <t>Pudumjee Paper Products Ltd</t>
  </si>
  <si>
    <t>PDMJEPAPER</t>
  </si>
  <si>
    <t>Century Enka Ltd</t>
  </si>
  <si>
    <t>CENTENKA</t>
  </si>
  <si>
    <t>Rishabh Instruments Ltd</t>
  </si>
  <si>
    <t>RISHABH</t>
  </si>
  <si>
    <t>Lincoln Pharmaceuticals Ltd</t>
  </si>
  <si>
    <t>LINCOLN</t>
  </si>
  <si>
    <t>Khazanchi Jewellers Ltd</t>
  </si>
  <si>
    <t>KHAZANCHI</t>
  </si>
  <si>
    <t>Apparel, Accessories &amp; Luxury Goods</t>
  </si>
  <si>
    <t>Shankara Building Products Ltd</t>
  </si>
  <si>
    <t>SHANKARA</t>
  </si>
  <si>
    <t>Kross Ltd</t>
  </si>
  <si>
    <t>KROSS</t>
  </si>
  <si>
    <t>Fratelli Vineyards Ltd</t>
  </si>
  <si>
    <t>FRATELLI</t>
  </si>
  <si>
    <t>Bliss GVS Pharma Ltd</t>
  </si>
  <si>
    <t>BLISSGVS</t>
  </si>
  <si>
    <t>Shree Digvijay Cement Co Ltd</t>
  </si>
  <si>
    <t>SHREDIGCEM</t>
  </si>
  <si>
    <t>SAR Televenture Ltd</t>
  </si>
  <si>
    <t>SARTELE</t>
  </si>
  <si>
    <t>Gulshan Polyols Ltd</t>
  </si>
  <si>
    <t>GULPOLY</t>
  </si>
  <si>
    <t>Sree Rayalaseema Hi-Strength Hypo Ltd</t>
  </si>
  <si>
    <t>SRHHYPOLTD</t>
  </si>
  <si>
    <t>Ice Make Refrigeration Ltd</t>
  </si>
  <si>
    <t>ICEMAKE</t>
  </si>
  <si>
    <t>Dhunseri Investments Ltd</t>
  </si>
  <si>
    <t>DHUNINV</t>
  </si>
  <si>
    <t>Munjal Auto Industries Ltd</t>
  </si>
  <si>
    <t>MUNJALAU</t>
  </si>
  <si>
    <t>Fairchem Organics Ltd</t>
  </si>
  <si>
    <t>FAIRCHEMOR</t>
  </si>
  <si>
    <t>Vardhman Holdings Ltd</t>
  </si>
  <si>
    <t>VHL</t>
  </si>
  <si>
    <t>Punjab Chemicals and Crop Protection Ltd</t>
  </si>
  <si>
    <t>PUNJABCHEM</t>
  </si>
  <si>
    <t>Saurashtra Cement Ltd</t>
  </si>
  <si>
    <t>SAURASHCEM</t>
  </si>
  <si>
    <t>Steel Exchange India Ltd</t>
  </si>
  <si>
    <t>STEELXIND</t>
  </si>
  <si>
    <t>Rico Auto Industries Ltd</t>
  </si>
  <si>
    <t>RICOAUTO</t>
  </si>
  <si>
    <t>Capital Small Finance Bank Ltd</t>
  </si>
  <si>
    <t>CAPITALSFB</t>
  </si>
  <si>
    <t>Raj Rayon Industries Ltd</t>
  </si>
  <si>
    <t>RAJRILTD</t>
  </si>
  <si>
    <t>Hardwyn India Ltd</t>
  </si>
  <si>
    <t>HARDWYN</t>
  </si>
  <si>
    <t>Building Products - Glass</t>
  </si>
  <si>
    <t>Zee Media Corporation Ltd</t>
  </si>
  <si>
    <t>ZEEMEDIA</t>
  </si>
  <si>
    <t>GRM Overseas Ltd</t>
  </si>
  <si>
    <t>GRMOVER</t>
  </si>
  <si>
    <t>AFCOM Holdings Ltd</t>
  </si>
  <si>
    <t>AFCOM</t>
  </si>
  <si>
    <t>Air Freight &amp; Logistics</t>
  </si>
  <si>
    <t>Kernex Microsystems (India) Ltd</t>
  </si>
  <si>
    <t>KERNEX</t>
  </si>
  <si>
    <t>Finkurve Financial Services Ltd</t>
  </si>
  <si>
    <t>FINKURVE</t>
  </si>
  <si>
    <t>KMC Speciality Hospitals (India) Ltd</t>
  </si>
  <si>
    <t>KMCSHIL</t>
  </si>
  <si>
    <t>Vilas Transcore Ltd</t>
  </si>
  <si>
    <t>VILAS</t>
  </si>
  <si>
    <t>CFF Fluid Control Ltd</t>
  </si>
  <si>
    <t>CFF</t>
  </si>
  <si>
    <t>Aerospace &amp; Defense</t>
  </si>
  <si>
    <t>Dhampur Sugar Mills Ltd</t>
  </si>
  <si>
    <t>DHAMPURSUG</t>
  </si>
  <si>
    <t>Vimta Labs Ltd</t>
  </si>
  <si>
    <t>VIMTALABS</t>
  </si>
  <si>
    <t>Mukka Proteins Ltd</t>
  </si>
  <si>
    <t>MUKKA</t>
  </si>
  <si>
    <t>AVT Natural Products Ltd</t>
  </si>
  <si>
    <t>AVTNPL</t>
  </si>
  <si>
    <t>Creative Newtech Ltd</t>
  </si>
  <si>
    <t>CREATIVE</t>
  </si>
  <si>
    <t>Prakash Pipes Ltd</t>
  </si>
  <si>
    <t>PPL</t>
  </si>
  <si>
    <t>Kirloskar Electric Company Ltd</t>
  </si>
  <si>
    <t>KECL</t>
  </si>
  <si>
    <t>Oswal Greentech Ltd</t>
  </si>
  <si>
    <t>OSWALGREEN</t>
  </si>
  <si>
    <t>Aym Syntex Ltd</t>
  </si>
  <si>
    <t>AYMSYNTEX</t>
  </si>
  <si>
    <t>Signpost India Ltd</t>
  </si>
  <si>
    <t>SIGNPOST</t>
  </si>
  <si>
    <t>Kothari Petrochemicals Ltd</t>
  </si>
  <si>
    <t>KOTHARIPET</t>
  </si>
  <si>
    <t>Vascon Engineers Ltd</t>
  </si>
  <si>
    <t>VASCONEQ</t>
  </si>
  <si>
    <t>Best Agrolife Ltd</t>
  </si>
  <si>
    <t>BESTAGRO</t>
  </si>
  <si>
    <t>Avadh Sugar &amp; Energy Ltd</t>
  </si>
  <si>
    <t>AVADHSUGAR</t>
  </si>
  <si>
    <t>Heubach Colorants India Ltd</t>
  </si>
  <si>
    <t>HEUBACHIND</t>
  </si>
  <si>
    <t>Sandesh Ltd</t>
  </si>
  <si>
    <t>SANDESH</t>
  </si>
  <si>
    <t>TGV SRAAC Ltd</t>
  </si>
  <si>
    <t>TGVSL</t>
  </si>
  <si>
    <t>Cellecor Gadgets Ltd</t>
  </si>
  <si>
    <t>CELLECOR</t>
  </si>
  <si>
    <t>Indo Amines Ltd</t>
  </si>
  <si>
    <t>INDOAMIN</t>
  </si>
  <si>
    <t>Electrotherm (India) Ltd</t>
  </si>
  <si>
    <t>ELECTHERM</t>
  </si>
  <si>
    <t>Diffusion Engineers Ltd</t>
  </si>
  <si>
    <t>DIFFNKG</t>
  </si>
  <si>
    <t>Last Mile Enterprises Ltd</t>
  </si>
  <si>
    <t>LASTMILE</t>
  </si>
  <si>
    <t>Shiva Cement Ltd</t>
  </si>
  <si>
    <t>SHIVACEM</t>
  </si>
  <si>
    <t>Beekay Steel Industries Ltd</t>
  </si>
  <si>
    <t>BEEKAY</t>
  </si>
  <si>
    <t>Tamilnadu Newsprint &amp; Papers Ltd</t>
  </si>
  <si>
    <t>TNPL</t>
  </si>
  <si>
    <t>Credo Brands Marketing Ltd</t>
  </si>
  <si>
    <t>MUFTI</t>
  </si>
  <si>
    <t>Men's Clothing</t>
  </si>
  <si>
    <t>Industrial and Prudential Investment Co Ltd</t>
  </si>
  <si>
    <t>INDPRUD</t>
  </si>
  <si>
    <t>Ngl Fine Chem Ltd</t>
  </si>
  <si>
    <t>NGLFINE</t>
  </si>
  <si>
    <t>Enkei Wheels (India) Ltd</t>
  </si>
  <si>
    <t>ENKEIWHEL</t>
  </si>
  <si>
    <t>HLV Ltd</t>
  </si>
  <si>
    <t>HLVLTD</t>
  </si>
  <si>
    <t>Asian Star Co Ltd</t>
  </si>
  <si>
    <t>ASTAR</t>
  </si>
  <si>
    <t>Xchanging Solutions Ltd</t>
  </si>
  <si>
    <t>XCHANGING</t>
  </si>
  <si>
    <t>Sahana System Ltd</t>
  </si>
  <si>
    <t>SAHANA</t>
  </si>
  <si>
    <t>Wardwizard Innovations &amp; Mobility Ltd</t>
  </si>
  <si>
    <t>WARDINMOBI</t>
  </si>
  <si>
    <t>Vantage Knowledge Academy Ltd</t>
  </si>
  <si>
    <t>VKAL</t>
  </si>
  <si>
    <t>3B Blackbio DX Ltd</t>
  </si>
  <si>
    <t>3BBLACKBIO</t>
  </si>
  <si>
    <t>Fertilizers &amp; Agricultural Chemicals</t>
  </si>
  <si>
    <t>Macpower CNC Machines Ltd</t>
  </si>
  <si>
    <t>MACPOWER</t>
  </si>
  <si>
    <t>Dwarikesh Sugar Industries Ltd</t>
  </si>
  <si>
    <t>DWARKESH</t>
  </si>
  <si>
    <t>Uttam Sugar Mills Ltd</t>
  </si>
  <si>
    <t>UTTAMSUGAR</t>
  </si>
  <si>
    <t>Manoj Vaibhav Gems N Jewellers Ltd</t>
  </si>
  <si>
    <t>MVGJL</t>
  </si>
  <si>
    <t>TV Today Network Limited</t>
  </si>
  <si>
    <t>TVTODAY</t>
  </si>
  <si>
    <t>Jagatjit Industries Ltd</t>
  </si>
  <si>
    <t>JAGAJITIND</t>
  </si>
  <si>
    <t>Bajaj Healthcare Ltd</t>
  </si>
  <si>
    <t>BAJAJHCARE</t>
  </si>
  <si>
    <t>Arihant Capital Markets Ltd</t>
  </si>
  <si>
    <t>ARIHANTCAP</t>
  </si>
  <si>
    <t>Popular Vehicles and Services Ltd</t>
  </si>
  <si>
    <t>PVSL</t>
  </si>
  <si>
    <t>Cosmic CRF Ltd</t>
  </si>
  <si>
    <t>COSMICCRF</t>
  </si>
  <si>
    <t>Snowman Logistics Ltd</t>
  </si>
  <si>
    <t>SNOWMAN</t>
  </si>
  <si>
    <t>Saint-Gobain Sekurit India Ltd</t>
  </si>
  <si>
    <t>SAINTGOBAIN</t>
  </si>
  <si>
    <t>New Delhi Television Ltd</t>
  </si>
  <si>
    <t>NDTV</t>
  </si>
  <si>
    <t>Tuticorin Alkali Chemicals and Fertilizers Ltd</t>
  </si>
  <si>
    <t>TUTIALKA</t>
  </si>
  <si>
    <t>GIC Housing Finance Ltd</t>
  </si>
  <si>
    <t>GICHSGFIN</t>
  </si>
  <si>
    <t>R K Swamy Ltd</t>
  </si>
  <si>
    <t>RKSWAMY</t>
  </si>
  <si>
    <t>Ksolves India Ltd</t>
  </si>
  <si>
    <t>KSOLVES</t>
  </si>
  <si>
    <t>Kuantum Papers Ltd</t>
  </si>
  <si>
    <t>KUANTUM</t>
  </si>
  <si>
    <t>Max India Ltd</t>
  </si>
  <si>
    <t>MAXIND</t>
  </si>
  <si>
    <t>Control Print Ltd</t>
  </si>
  <si>
    <t>CONTROLPR</t>
  </si>
  <si>
    <t>AGS Transact Technologies Ltd</t>
  </si>
  <si>
    <t>AGSTRA</t>
  </si>
  <si>
    <t>Dharmaj Crop Guard Ltd</t>
  </si>
  <si>
    <t>DHARMAJ</t>
  </si>
  <si>
    <t>Valiant Organics Ltd</t>
  </si>
  <si>
    <t>VALIANTORG</t>
  </si>
  <si>
    <t>Mafatlal Industries Ltd</t>
  </si>
  <si>
    <t>MAFATIND</t>
  </si>
  <si>
    <t>Elin Electronics Ltd</t>
  </si>
  <si>
    <t>ELIN</t>
  </si>
  <si>
    <t>Manali Petrochemicals Ltd</t>
  </si>
  <si>
    <t>MANALIPETC</t>
  </si>
  <si>
    <t>Satia Industries Ltd</t>
  </si>
  <si>
    <t>SATIA</t>
  </si>
  <si>
    <t>Indo Rama Synthetics (India) Ltd</t>
  </si>
  <si>
    <t>INDORAMA</t>
  </si>
  <si>
    <t>Ritco Logistics Ltd</t>
  </si>
  <si>
    <t>RITCO</t>
  </si>
  <si>
    <t>Ganesh Green Bharat Ltd</t>
  </si>
  <si>
    <t>GGBL</t>
  </si>
  <si>
    <t>Investment Trust of India Ltd</t>
  </si>
  <si>
    <t>THEINVEST</t>
  </si>
  <si>
    <t>Automotive Stampings and Assemblies Ltd</t>
  </si>
  <si>
    <t>ASAL</t>
  </si>
  <si>
    <t>Taneja Aerospace and Aviation Ltd</t>
  </si>
  <si>
    <t>TANAA</t>
  </si>
  <si>
    <t>Indo Thai Securities Ltd</t>
  </si>
  <si>
    <t>INDOTHAI</t>
  </si>
  <si>
    <t>Sika Interplant Systems Ltd</t>
  </si>
  <si>
    <t>SIKA</t>
  </si>
  <si>
    <t>Infobeans Technologies Ltd</t>
  </si>
  <si>
    <t>INFOBEAN</t>
  </si>
  <si>
    <t>Prime Securities Ltd</t>
  </si>
  <si>
    <t>PRIMESECU</t>
  </si>
  <si>
    <t>Kotyark Industries Ltd</t>
  </si>
  <si>
    <t>KOTYARK</t>
  </si>
  <si>
    <t>Jay Bharat Maruti Ltd</t>
  </si>
  <si>
    <t>JAYBARMARU</t>
  </si>
  <si>
    <t>Nelcast Ltd</t>
  </si>
  <si>
    <t>NELCAST</t>
  </si>
  <si>
    <t>IST Ltd</t>
  </si>
  <si>
    <t>ISTLTD</t>
  </si>
  <si>
    <t>Aptech Ltd</t>
  </si>
  <si>
    <t>APTECHT</t>
  </si>
  <si>
    <t>Asian Granito India Ltd</t>
  </si>
  <si>
    <t>ASIANTILES</t>
  </si>
  <si>
    <t>Benares Hotels Ltd</t>
  </si>
  <si>
    <t>BENARAS</t>
  </si>
  <si>
    <t>Ratnaveer Precision Engineering Ltd</t>
  </si>
  <si>
    <t>RATNAVEER</t>
  </si>
  <si>
    <t>Sunshine Capital Ltd</t>
  </si>
  <si>
    <t>SCL</t>
  </si>
  <si>
    <t>Uniphos Enterprises Ltd</t>
  </si>
  <si>
    <t>UNIENTER</t>
  </si>
  <si>
    <t>Sastasundar Ventures Ltd</t>
  </si>
  <si>
    <t>SASTASUNDR</t>
  </si>
  <si>
    <t>Magadh Sugar &amp; Energy Ltd</t>
  </si>
  <si>
    <t>MAGADSUGAR</t>
  </si>
  <si>
    <t>NACL Industries Ltd</t>
  </si>
  <si>
    <t>NACLIND</t>
  </si>
  <si>
    <t>City Pulse Multiplex Ltd</t>
  </si>
  <si>
    <t>CPML</t>
  </si>
  <si>
    <t>Movies &amp; Entertainment</t>
  </si>
  <si>
    <t>Ganesh Benzoplast Ltd</t>
  </si>
  <si>
    <t>GANESHBE</t>
  </si>
  <si>
    <t>Hazoor Multi Projects Ltd</t>
  </si>
  <si>
    <t>HAZOOR</t>
  </si>
  <si>
    <t>Vinyas Innovative Technologies Ltd</t>
  </si>
  <si>
    <t>VINYAS</t>
  </si>
  <si>
    <t>NINtec Systems Ltd</t>
  </si>
  <si>
    <t>NINSYS</t>
  </si>
  <si>
    <t>Bharat Parenterals Ltd</t>
  </si>
  <si>
    <t>BPLPHARMA</t>
  </si>
  <si>
    <t>Allcargo Terminals Ltd</t>
  </si>
  <si>
    <t>ATL</t>
  </si>
  <si>
    <t>Waaree Technologies Ltd</t>
  </si>
  <si>
    <t>WAAREE</t>
  </si>
  <si>
    <t>Nahar Spinning Mills Ltd</t>
  </si>
  <si>
    <t>NAHARSPING</t>
  </si>
  <si>
    <t>Rushil Decor Ltd</t>
  </si>
  <si>
    <t>RUSHIL</t>
  </si>
  <si>
    <t>Sutlej Textiles and Industries Ltd</t>
  </si>
  <si>
    <t>SUTLEJTEX</t>
  </si>
  <si>
    <t>Algoquant Fintech Ltd</t>
  </si>
  <si>
    <t>AQFINTECH</t>
  </si>
  <si>
    <t>Shree Ganesh Remedies Ltd</t>
  </si>
  <si>
    <t>SGRL</t>
  </si>
  <si>
    <t>Virtuoso Optoelectronics Ltd</t>
  </si>
  <si>
    <t>VOEPL</t>
  </si>
  <si>
    <t>Swiss Military Consumer Goods Ltd</t>
  </si>
  <si>
    <t>SWISSMLTRY</t>
  </si>
  <si>
    <t>V-Marc India Ltd</t>
  </si>
  <si>
    <t>VMARCIND</t>
  </si>
  <si>
    <t>Morganite Crucible (India) Ltd</t>
  </si>
  <si>
    <t>MORGANITE</t>
  </si>
  <si>
    <t>Zuari Industries Ltd</t>
  </si>
  <si>
    <t>ZUARIIND</t>
  </si>
  <si>
    <t>BEML Land Assets Ltd</t>
  </si>
  <si>
    <t>BLAL</t>
  </si>
  <si>
    <t>Concord Control Systems Ltd</t>
  </si>
  <si>
    <t>CNCRD</t>
  </si>
  <si>
    <t>Faze Three Ltd</t>
  </si>
  <si>
    <t>FAZE3Q</t>
  </si>
  <si>
    <t>Shalimar Paints Ltd</t>
  </si>
  <si>
    <t>SHALPAINTS</t>
  </si>
  <si>
    <t>Urja Global Ltd</t>
  </si>
  <si>
    <t>URJA</t>
  </si>
  <si>
    <t>Primo Chemicals Ltd</t>
  </si>
  <si>
    <t>PRIMO</t>
  </si>
  <si>
    <t>PNGS Gargi Fashion Jewellery Ltd</t>
  </si>
  <si>
    <t>GARGI</t>
  </si>
  <si>
    <t>Apparel Retail</t>
  </si>
  <si>
    <t>Bodal Chemicals Ltd</t>
  </si>
  <si>
    <t>BODALCHEM</t>
  </si>
  <si>
    <t>Transindia Real Estate Ltd</t>
  </si>
  <si>
    <t>TREL</t>
  </si>
  <si>
    <t>Vasa Denticity Ltd</t>
  </si>
  <si>
    <t>DENTALKART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</si>
  <si>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</si>
  <si>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</si>
  <si>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</si>
  <si>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</si>
  <si>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</si>
  <si>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</si>
  <si>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</si>
  <si>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</si>
  <si>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</si>
  <si>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</si>
  <si>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</si>
  <si>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</si>
  <si>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</si>
  <si>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Capital Goods</t>
  </si>
  <si>
    <t>Consumer Durables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</si>
  <si>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</si>
  <si>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</si>
  <si>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</si>
  <si>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</si>
  <si>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</si>
  <si>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</si>
  <si>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</si>
  <si>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</si>
  <si>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</si>
  <si>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</si>
  <si>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</si>
  <si>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</si>
  <si>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</si>
  <si>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</si>
  <si>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</si>
  <si>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</si>
  <si>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</si>
  <si>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</si>
  <si>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</si>
  <si>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</si>
  <si>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</si>
  <si>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</si>
  <si>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</si>
  <si>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</si>
  <si>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</si>
  <si>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</si>
  <si>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</si>
  <si>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</si>
  <si>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</si>
  <si>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</si>
  <si>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</si>
  <si>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</si>
  <si>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</si>
  <si>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</si>
  <si>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</si>
  <si>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</si>
  <si>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</si>
  <si>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</si>
  <si>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</si>
  <si>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</si>
  <si>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</si>
  <si>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</si>
  <si>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</si>
  <si>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</si>
  <si>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</si>
  <si>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</si>
  <si>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</si>
  <si>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Negative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</si>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</sst>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DD0036-E9F4-4CAB-8FD8-5AEE08FB4092}" name="Table3" displayName="Table3" ref="A1:Z126" totalsRowShown="0">
  <autoFilter ref="A1:Z126" xr:uid="{37DD0036-E9F4-4CAB-8FD8-5AEE08FB4092}"/>
  <sortState xmlns:xlrd2="http://schemas.microsoft.com/office/spreadsheetml/2017/richdata2" ref="A2:Z126">
    <sortCondition ref="Z1:Z126"/>
  </sortState>
  <tableColumns count="26">
    <tableColumn id="1" xr3:uid="{6332583E-1D7C-430A-90A9-4B1541B456D5}" name="Sub-Sector"/>
    <tableColumn id="2" xr3:uid="{D019D086-FA1D-473A-9133-1E4D034B11B5}" name="Count" dataDxfId="48">
      <calculatedColumnFormula>COUNTIFS(Table2[Sub-Sector],Table3[[#This Row],[Sub-Sector]])</calculatedColumnFormula>
    </tableColumn>
    <tableColumn id="3" xr3:uid="{0CBD07E4-7016-4E27-B7C9-873B11490077}" name="Uptrend" dataDxfId="47">
      <calculatedColumnFormula>COUNTIFS(Table2[Sub-Sector],Table3[[#This Row],[Sub-Sector]],Table2[Uptrend],"Uptrend")/Table3[[#This Row],[Count]]</calculatedColumnFormula>
    </tableColumn>
    <tableColumn id="4" xr3:uid="{48663DC4-02D7-45D9-AFAE-2DA05031BFB6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6C65A2E7-E916-4829-9235-9B4560250370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6D0273BE-DBAB-4D9F-8876-5C72EB9F052C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C32E01AD-3A98-4AD9-8B59-E377D6967741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CCA58B0C-4BF5-4F07-8372-D5FBED44F76D}" name="RSI" dataDxfId="42">
      <calculatedColumnFormula>COUNTIFS(Table2[Sub-Sector],Table3[[#This Row],[Sub-Sector]],Table2[RSI Exponential â€“ 14D],"&gt;=50")/Table3[[#This Row],[Count]]</calculatedColumnFormula>
    </tableColumn>
    <tableColumn id="9" xr3:uid="{AD1B012C-EAE6-4294-B641-642D59EABF47}" name="Relative Volume" dataDxfId="41">
      <calculatedColumnFormula>COUNTIFS(Table2[Sub-Sector],Table3[[#This Row],[Sub-Sector]],Table2[Relative Volume],"&gt;=1")/Table3[[#This Row],[Count]]</calculatedColumnFormula>
    </tableColumn>
    <tableColumn id="10" xr3:uid="{ACA91732-4C60-4A34-82C4-21B68F3BD61A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DFE2BAC4-B5A4-40F3-9C1E-0188F8BC2087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153E5E4-B8C2-4F13-B3DB-ADC5F3C6F573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D134264-E132-42C1-B1C3-F6EDA2EAD06E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2770C07-B9B5-48CA-A9BB-59865F7A2EDD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D881AA47-7F55-448C-8150-47A04C3D6784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788EE06D-D371-4218-82A5-C9DC49B2AA07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3A2AE5DD-6DC3-4F20-992A-74159CCE2590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9AC4DAED-9553-4712-B6CC-F2F4316CD70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8750BDF-15A9-416F-B02B-4EADC29CEA26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F664A82-9E14-484C-8686-78065B0CA93B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73DC130-6E0B-49D9-98BA-1995ACE7847B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6E138E9E-D02C-459A-B53B-7C856EB9F9E6}" name="Sharpe Ratio" dataDxfId="28">
      <calculatedColumnFormula>COUNTIFS(Table2[Sub-Sector],Table3[[#This Row],[Sub-Sector]],Table2[Sharpe Ratio],"&gt;=0.10")/Table3[[#This Row],[Count]]</calculatedColumnFormula>
    </tableColumn>
    <tableColumn id="23" xr3:uid="{408EF1C8-588A-4752-AD57-6A4FE82BBBF7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19FC032-730D-4E4D-BF88-62EFC0006B86}" name="Rank" dataDxfId="26">
      <calculatedColumnFormula>_xlfn.RANK.AVG(Table3[[#This Row],[Score]],Table3[Score],1)</calculatedColumnFormula>
    </tableColumn>
    <tableColumn id="25" xr3:uid="{4BCEC6B7-801C-4359-BD9E-F6DB2837C071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C33A4397-B9DE-4F7D-A78B-AD32AF76AB6E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C42B9-B199-466C-8367-0B690D03CB99}" name="Table2" displayName="Table2" ref="A1:AV738" totalsRowShown="0">
  <autoFilter ref="A1:AV738" xr:uid="{4B2C42B9-B199-466C-8367-0B690D03CB99}">
    <filterColumn colId="34">
      <customFilters>
        <customFilter operator="lessThanOrEqual" val="20"/>
      </customFilters>
    </filterColumn>
    <filterColumn colId="36">
      <filters>
        <filter val="Uptrend"/>
      </filters>
    </filterColumn>
  </autoFilter>
  <sortState xmlns:xlrd2="http://schemas.microsoft.com/office/spreadsheetml/2017/richdata2" ref="A2:AV738">
    <sortCondition ref="AV1:AV738"/>
  </sortState>
  <tableColumns count="48">
    <tableColumn id="1" xr3:uid="{A9137F4E-AA26-42E5-AF61-4B438962FD3E}" name="Name"/>
    <tableColumn id="2" xr3:uid="{369D4727-8BB1-4AAA-8A13-CCE8792EBF54}" name="Ticker"/>
    <tableColumn id="3" xr3:uid="{2053688F-1615-4C12-89E2-2130E3AF5DDC}" name="Industry"/>
    <tableColumn id="4" xr3:uid="{CF883FE0-CA6C-452E-AD18-0D64393B2F80}" name="Sub-Sector"/>
    <tableColumn id="5" xr3:uid="{1DA055F3-9035-4DEB-BC80-ECB1F5C5B72A}" name="Market Cap"/>
    <tableColumn id="6" xr3:uid="{EE6D8314-1D8C-4ADD-B7EE-B8EF0B16C29E}" name="Close Price"/>
    <tableColumn id="7" xr3:uid="{C16BE39D-26AB-46EF-A16C-985B23C6A59D}" name="1Y Return vs Nifty"/>
    <tableColumn id="18" xr3:uid="{78DAA859-3D38-4B3A-809E-8D17B6316D91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E6557FA3-5C3F-4396-A74F-AB98D31E721B}" name="1M Return vs Nifty"/>
    <tableColumn id="19" xr3:uid="{14049918-E4DA-4C98-9601-F136432CECE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CE9F286F-870B-4041-B9B8-80E06C96E949}" name="6M Return vs Nifty"/>
    <tableColumn id="20" xr3:uid="{9F5FAB0D-359B-4651-84FA-531393160702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EFC4ACC6-943C-467E-8871-306614218DF8}" name="1W Return vs Nifty"/>
    <tableColumn id="22" xr3:uid="{B7A81000-EC73-49F8-94AD-5B31C0866929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14A508F6-9E86-4934-B2FB-F8530379471B}" name="20D EMA" dataDxfId="19"/>
    <tableColumn id="11" xr3:uid="{51B96353-223F-4547-A1A1-C5EEEC7D0B34}" name="50D EMA"/>
    <tableColumn id="12" xr3:uid="{F75AA2E4-54CB-4C7B-94FE-0F39C98A6FAE}" name="200D EMA"/>
    <tableColumn id="13" xr3:uid="{FDB7CFF1-DAFE-4259-AD18-C6075CC23508}" name="RSI Exponential â€“ 14D"/>
    <tableColumn id="25" xr3:uid="{B30C0AAA-BB00-4024-B098-995BFE65E151}" name="% Price above 20 EMA" dataDxfId="18">
      <calculatedColumnFormula>(Table2[[#This Row],[Close Price]]-Table2[[#This Row],[20D EMA]])/Table2[[#This Row],[20D EMA]]</calculatedColumnFormula>
    </tableColumn>
    <tableColumn id="24" xr3:uid="{2DD696DD-A7E1-451D-99A9-EA736FE4850F}" name="% Price above 50 EMA" dataDxfId="17">
      <calculatedColumnFormula>(Table2[[#This Row],[Close Price]]-Table2[[#This Row],[50D EMA]])/Table2[[#This Row],[50D EMA]]</calculatedColumnFormula>
    </tableColumn>
    <tableColumn id="23" xr3:uid="{19C51EBB-68BF-4B14-B729-A59554F6D21B}" name="% Price above 200 EMA" dataDxfId="16">
      <calculatedColumnFormula>(Table2[[#This Row],[Close Price]]-Table2[[#This Row],[200D EMA]])/Table2[[#This Row],[200D EMA]]</calculatedColumnFormula>
    </tableColumn>
    <tableColumn id="14" xr3:uid="{62033CC5-4960-417F-9DCE-34418D6C9BD7}" name="Relative Volume"/>
    <tableColumn id="37" xr3:uid="{1306DDA4-DFB4-445A-A3BA-CFCF39FDF700}" name="Day Low" dataDxfId="15"/>
    <tableColumn id="36" xr3:uid="{BA3D3C54-1DF0-4421-956D-16D80DC88A28}" name="Day High"/>
    <tableColumn id="35" xr3:uid="{F5F3395F-7A52-4BC2-AAF9-5884E68FE7C3}" name="Current Week Low"/>
    <tableColumn id="34" xr3:uid="{65546B7C-A450-4563-94E3-B42F027B6189}" name="Current Week High"/>
    <tableColumn id="33" xr3:uid="{9A696C98-77CA-4956-B2E7-EB47579E1169}" name="Current Month Low"/>
    <tableColumn id="32" xr3:uid="{0625AB53-5DAB-4267-A2A9-EB0C3D442FF8}" name="Current Month High"/>
    <tableColumn id="31" xr3:uid="{E234B207-72A2-475A-8831-513B4FF8AF8A}" name="% Away From Day Low" dataDxfId="14">
      <calculatedColumnFormula>(Table2[[#This Row],[Close Price]]/Table2[[#This Row],[Day Low]])-1</calculatedColumnFormula>
    </tableColumn>
    <tableColumn id="30" xr3:uid="{1F353EF6-2BA9-4400-81E8-1EAB73EAEA54}" name="% Away From Day High" dataDxfId="13">
      <calculatedColumnFormula>(Table2[[#This Row],[Day High]]/Table2[[#This Row],[Close Price]])-1</calculatedColumnFormula>
    </tableColumn>
    <tableColumn id="29" xr3:uid="{831B5F5A-AEC1-48B4-BB5D-89610DEADD35}" name="% Away From Current Week Low" dataDxfId="12">
      <calculatedColumnFormula>(Table2[[#This Row],[Close Price]]/Table2[[#This Row],[Current Week Low]])-1</calculatedColumnFormula>
    </tableColumn>
    <tableColumn id="28" xr3:uid="{240B1468-D2F4-470E-B5FF-5B9D06A3D5EE}" name="% Away From Current Week High" dataDxfId="11">
      <calculatedColumnFormula>(Table2[[#This Row],[Current Week High]]/Table2[[#This Row],[Close Price]])-1</calculatedColumnFormula>
    </tableColumn>
    <tableColumn id="27" xr3:uid="{CF765AB4-E1E0-43D4-BAA3-62B6798D0C9A}" name="% Away From Current Month Low" dataDxfId="10">
      <calculatedColumnFormula>(Table2[[#This Row],[Close Price]]/Table2[[#This Row],[Current Month Low]])-1</calculatedColumnFormula>
    </tableColumn>
    <tableColumn id="26" xr3:uid="{B0F3C7D8-D35F-4377-B3FA-293FEA1E3928}" name="% Away From Current Month High" dataDxfId="9">
      <calculatedColumnFormula>(Table2[[#This Row],[Current Month High]]/Table2[[#This Row],[Close Price]])-1</calculatedColumnFormula>
    </tableColumn>
    <tableColumn id="15" xr3:uid="{9BC6757E-EAC8-41E3-AA3D-EFD974B2FCCB}" name="% Away From 52W High"/>
    <tableColumn id="16" xr3:uid="{345AD9C1-2386-4058-A8AA-689EC29942EE}" name="% Away From 52W Low"/>
    <tableColumn id="42" xr3:uid="{5CE96595-75D2-4249-96B0-A7B59273098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F9491A7-DB39-480F-8877-B57853F946C8}" name="Relative Strength Sector Index" dataDxfId="7"/>
    <tableColumn id="40" xr3:uid="{EC495C13-AD09-4FAF-8ACA-4B066B51894D}" name="Relative Strength Sector Index - Zone"/>
    <tableColumn id="39" xr3:uid="{C96A0CAB-84E3-4A8D-AEED-F506F641EE2E}" name="Rate of Change"/>
    <tableColumn id="38" xr3:uid="{7548CC6B-12C1-41DE-8A24-587E7902779E}" name="Rate of Change - Zone"/>
    <tableColumn id="17" xr3:uid="{E85778E4-2761-4C62-BEDF-8ADB69D7EE11}" name="Sharpe Ratio"/>
    <tableColumn id="43" xr3:uid="{152F1B97-9564-4DF5-A308-9A8D26B3EEB3}" name="Sharpe Ratio Z-Score" dataDxfId="6">
      <calculatedColumnFormula>(Table2[[#This Row],[Sharpe Ratio]]-AVERAGE(Table2[Sharpe Ratio]))/_xlfn.STDEV.P(Table2[Sharpe Ratio])</calculatedColumnFormula>
    </tableColumn>
    <tableColumn id="44" xr3:uid="{5A3DB7E7-8A00-4107-9CE6-5DE3C4BAADD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F377665-BE88-49B4-BE20-8A85C821F686}" name="Rank 1Y" dataDxfId="4">
      <calculatedColumnFormula>_xlfn.RANK.AVG(Table2[[#This Row],[1Y Return vs Nifty Z-Score]],Table2[1Y Return vs Nifty Z-Score])</calculatedColumnFormula>
    </tableColumn>
    <tableColumn id="46" xr3:uid="{AE7FC9E9-4BEF-4A90-ABD8-C9DCE377A001}" name="Rank 6M" dataDxfId="3">
      <calculatedColumnFormula>_xlfn.RANK.AVG(Table2[[#This Row],[6M Return vs Nifty Z-Score]],Table2[6M Return vs Nifty Z-Score])</calculatedColumnFormula>
    </tableColumn>
    <tableColumn id="47" xr3:uid="{4C542DC9-2F86-4329-8F33-1F0E6F3E5B78}" name="Rank Sharpe" dataDxfId="2">
      <calculatedColumnFormula>_xlfn.RANK.AVG(Table2[[#This Row],[Sharpe Ratio Z-Score]],Table2[Sharpe Ratio Z-Score])</calculatedColumnFormula>
    </tableColumn>
    <tableColumn id="48" xr3:uid="{F007C2B3-4A4B-470D-9D7D-106D4E5CC5F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62221C-F09D-40B1-A17D-2C7809B762CC}" name="Table1" displayName="Table1" ref="A1:Q1489" totalsRowShown="0">
  <autoFilter ref="A1:Q1489" xr:uid="{B962221C-F09D-40B1-A17D-2C7809B762C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5BB763F-2E51-41CB-A72A-F4B1CC8E3E5E}" name="Name"/>
    <tableColumn id="2" xr3:uid="{2E3BA336-6022-4CE4-8061-1A61EA9C4C6B}" name="Ticker"/>
    <tableColumn id="17" xr3:uid="{787EE602-D6DD-437B-A850-99F4BBF7A5BB}" name="Industry" dataDxfId="0"/>
    <tableColumn id="3" xr3:uid="{D9899302-B7B0-4C2D-B3E7-317E70F10BD2}" name="Sub-Sector"/>
    <tableColumn id="4" xr3:uid="{47AFDB0D-959A-4C02-8C37-5507F2288E16}" name="Market Cap"/>
    <tableColumn id="5" xr3:uid="{7E7BC228-03C2-4707-9B16-CFA4832AF433}" name="Close Price"/>
    <tableColumn id="6" xr3:uid="{CF9023E9-95DE-4308-930C-FA5D34E53575}" name="1Y Return vs Nifty"/>
    <tableColumn id="7" xr3:uid="{01D1C1D7-0DE0-4FEC-A093-20A8292668C8}" name="1M Return vs Nifty"/>
    <tableColumn id="8" xr3:uid="{4112F760-445A-4202-A80C-7FAF89CE95C1}" name="6M Return vs Nifty"/>
    <tableColumn id="9" xr3:uid="{E39B9AA6-7F95-4FD0-91B0-D7475736CC88}" name="1W Return vs Nifty"/>
    <tableColumn id="10" xr3:uid="{85DBA657-7469-425F-B7BE-6DACD00D9EE9}" name="50D EMA"/>
    <tableColumn id="11" xr3:uid="{2EDED91C-24BF-4374-AFB8-16B47B26C948}" name="200D EMA"/>
    <tableColumn id="12" xr3:uid="{473B1C24-01F3-45E4-AA78-1C50BAD1AF30}" name="RSI Exponential â€“ 14D"/>
    <tableColumn id="13" xr3:uid="{71ACEB3D-4D4E-497C-B6B5-1B26F992D88B}" name="Relative Volume"/>
    <tableColumn id="14" xr3:uid="{056C8A46-5754-43FC-888A-184B804BAF17}" name="% Away From 52W High"/>
    <tableColumn id="15" xr3:uid="{BB30A143-3E9E-45D4-81ED-3EEF02F05514}" name="% Away From 52W Low"/>
    <tableColumn id="16" xr3:uid="{1E047FCF-C8AD-4BA9-9A37-87D27F04FED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DD8-FD6A-4FA6-93AD-5E4EEB7CA485}">
  <dimension ref="A1:Z126"/>
  <sheetViews>
    <sheetView topLeftCell="P1" workbookViewId="0">
      <selection activeCell="Z1" sqref="Z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3208</v>
      </c>
      <c r="C1" s="1" t="s">
        <v>3197</v>
      </c>
      <c r="D1" s="1" t="s">
        <v>3209</v>
      </c>
      <c r="E1" s="1" t="s">
        <v>3210</v>
      </c>
      <c r="F1" s="1" t="s">
        <v>7</v>
      </c>
      <c r="G1" s="1" t="s">
        <v>5</v>
      </c>
      <c r="H1" s="1" t="s">
        <v>3211</v>
      </c>
      <c r="I1" s="1" t="s">
        <v>12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13</v>
      </c>
      <c r="Q1" s="1" t="s">
        <v>14</v>
      </c>
      <c r="R1" s="1" t="s">
        <v>3212</v>
      </c>
      <c r="S1" s="1" t="s">
        <v>3183</v>
      </c>
      <c r="T1" s="1" t="s">
        <v>3184</v>
      </c>
      <c r="U1" s="1" t="s">
        <v>3201</v>
      </c>
      <c r="V1" s="1" t="s">
        <v>15</v>
      </c>
      <c r="W1" t="s">
        <v>3203</v>
      </c>
      <c r="X1" t="s">
        <v>3213</v>
      </c>
      <c r="Y1" t="s">
        <v>3214</v>
      </c>
      <c r="Z1" t="s">
        <v>3215</v>
      </c>
    </row>
    <row r="2" spans="1:26" x14ac:dyDescent="0.3">
      <c r="A2" t="s">
        <v>660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37.5</v>
      </c>
      <c r="Z2">
        <f>_xlfn.RANK.AVG(Table3[[#This Row],[Score 2 ]],Table3[[Score 2 ]],1)</f>
        <v>1</v>
      </c>
    </row>
    <row r="3" spans="1:26" x14ac:dyDescent="0.3">
      <c r="A3" t="s">
        <v>693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0.66666666666666663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44.5</v>
      </c>
      <c r="Z3">
        <f>_xlfn.RANK.AVG(Table3[[#This Row],[Score 2 ]],Table3[[Score 2 ]],1)</f>
        <v>2</v>
      </c>
    </row>
    <row r="4" spans="1:26" x14ac:dyDescent="0.3">
      <c r="A4" t="s">
        <v>380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0.25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0.75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0.5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120.5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</v>
      </c>
      <c r="Z4">
        <f>_xlfn.RANK.AVG(Table3[[#This Row],[Score 2 ]],Table3[[Score 2 ]],1)</f>
        <v>3</v>
      </c>
    </row>
    <row r="5" spans="1:26" x14ac:dyDescent="0.3">
      <c r="A5" t="s">
        <v>353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5">
        <f>_xlfn.RANK.AVG(Table3[[#This Row],[Score]],Table3[Score],1)</f>
        <v>18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5">
        <f>_xlfn.RANK.AVG(Table3[[#This Row],[Score 2 ]],Table3[[Score 2 ]],1)</f>
        <v>4</v>
      </c>
    </row>
    <row r="6" spans="1:26" x14ac:dyDescent="0.3">
      <c r="A6" t="s">
        <v>220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0.375</v>
      </c>
      <c r="E6" s="1">
        <f>COUNTIFS(Table2[Sub-Sector],Table3[[#This Row],[Sub-Sector]],Table2[1M Return vs Nifty],"&gt;=5")/Table3[[#This Row],[Count]]</f>
        <v>0.625</v>
      </c>
      <c r="F6" s="1">
        <f>COUNTIFS(Table2[Sub-Sector],Table3[[#This Row],[Sub-Sector]],Table2[6M Return vs Nifty],"&gt;=10")/Table3[[#This Row],[Count]]</f>
        <v>0.625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0.375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0.5</v>
      </c>
      <c r="M6" s="1">
        <f>COUNTIFS(Table2[Sub-Sector],Table3[[#This Row],[Sub-Sector]],Table2[% Away From Current Week High],"&lt;=0.05")/Table3[[#This Row],[Count]]</f>
        <v>0.75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0.75</v>
      </c>
      <c r="P6" s="1">
        <f>COUNTIFS(Table2[Sub-Sector],Table3[[#This Row],[Sub-Sector]],Table2[% Away From 52W High],"&lt;=10")/Table3[[#This Row],[Count]]</f>
        <v>0.75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0.75</v>
      </c>
      <c r="V6" s="1">
        <f>COUNTIFS(Table2[Sub-Sector],Table3[[#This Row],[Sub-Sector]],Table2[Sharpe Ratio],"&gt;=0.10")/Table3[[#This Row],[Count]]</f>
        <v>0.375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141.5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764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0.2</v>
      </c>
      <c r="D7" s="1">
        <f>COUNTIFS(Table2[Sub-Sector],Table3[[#This Row],[Sub-Sector]],Table2[1W Return vs Nifty],"&gt;=5")/Table3[[#This Row],[Count]]</f>
        <v>0.6</v>
      </c>
      <c r="E7" s="1">
        <f>COUNTIFS(Table2[Sub-Sector],Table3[[#This Row],[Sub-Sector]],Table2[1M Return vs Nifty],"&gt;=5")/Table3[[#This Row],[Count]]</f>
        <v>0.6</v>
      </c>
      <c r="F7" s="1">
        <f>COUNTIFS(Table2[Sub-Sector],Table3[[#This Row],[Sub-Sector]],Table2[6M Return vs Nifty],"&gt;=10")/Table3[[#This Row],[Count]]</f>
        <v>0.8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0.2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0.2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0.4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0.4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198</v>
      </c>
      <c r="X7">
        <f>_xlfn.RANK.AVG(Table3[[#This Row],[Score]],Table3[Score],1)</f>
        <v>7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7">
        <f>_xlfn.RANK.AVG(Table3[[#This Row],[Score 2 ]],Table3[[Score 2 ]],1)</f>
        <v>6</v>
      </c>
    </row>
    <row r="8" spans="1:26" x14ac:dyDescent="0.3">
      <c r="A8" t="s">
        <v>163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0.75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0.75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0.75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159</v>
      </c>
      <c r="X8">
        <f>_xlfn.RANK.AVG(Table3[[#This Row],[Score]],Table3[Score],1)</f>
        <v>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8">
        <f>_xlfn.RANK.AVG(Table3[[#This Row],[Score 2 ]],Table3[[Score 2 ]],1)</f>
        <v>7</v>
      </c>
    </row>
    <row r="9" spans="1:26" x14ac:dyDescent="0.3">
      <c r="A9" t="s">
        <v>956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</v>
      </c>
      <c r="D9" s="1">
        <f>COUNTIFS(Table2[Sub-Sector],Table3[[#This Row],[Sub-Sector]],Table2[1W Return vs Nifty],"&gt;=5")/Table3[[#This Row],[Count]]</f>
        <v>0.5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0.5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0.5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9">
        <f>_xlfn.RANK.AVG(Table3[[#This Row],[Score]],Table3[Score],1)</f>
        <v>14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9">
        <f>_xlfn.RANK.AVG(Table3[[#This Row],[Score 2 ]],Table3[[Score 2 ]],1)</f>
        <v>8</v>
      </c>
    </row>
    <row r="10" spans="1:26" x14ac:dyDescent="0.3">
      <c r="A10" t="s">
        <v>51</v>
      </c>
      <c r="B10">
        <f>COUNTIFS(Table2[Sub-Sector],Table3[[#This Row],[Sub-Sector]])</f>
        <v>45</v>
      </c>
      <c r="C10" s="1">
        <f>COUNTIFS(Table2[Sub-Sector],Table3[[#This Row],[Sub-Sector]],Table2[Uptrend],"Uptrend")/Table3[[#This Row],[Count]]</f>
        <v>0.62222222222222223</v>
      </c>
      <c r="D10" s="1">
        <f>COUNTIFS(Table2[Sub-Sector],Table3[[#This Row],[Sub-Sector]],Table2[1W Return vs Nifty],"&gt;=5")/Table3[[#This Row],[Count]]</f>
        <v>0.33333333333333331</v>
      </c>
      <c r="E10" s="1">
        <f>COUNTIFS(Table2[Sub-Sector],Table3[[#This Row],[Sub-Sector]],Table2[1M Return vs Nifty],"&gt;=5")/Table3[[#This Row],[Count]]</f>
        <v>0.46666666666666667</v>
      </c>
      <c r="F10" s="1">
        <f>COUNTIFS(Table2[Sub-Sector],Table3[[#This Row],[Sub-Sector]],Table2[6M Return vs Nifty],"&gt;=10")/Table3[[#This Row],[Count]]</f>
        <v>0.68888888888888888</v>
      </c>
      <c r="G10" s="1">
        <f>COUNTIFS(Table2[Sub-Sector],Table3[[#This Row],[Sub-Sector]],Table2[1Y Return vs Nifty],"&gt;=10")/Table3[[#This Row],[Count]]</f>
        <v>0.77777777777777779</v>
      </c>
      <c r="H10" s="1">
        <f>COUNTIFS(Table2[Sub-Sector],Table3[[#This Row],[Sub-Sector]],Table2[RSI Exponential â€“ 14D],"&gt;=50")/Table3[[#This Row],[Count]]</f>
        <v>0.68888888888888888</v>
      </c>
      <c r="I10" s="1">
        <f>COUNTIFS(Table2[Sub-Sector],Table3[[#This Row],[Sub-Sector]],Table2[Relative Volume],"&gt;=1")/Table3[[#This Row],[Count]]</f>
        <v>0.26666666666666666</v>
      </c>
      <c r="J10" s="1">
        <f>COUNTIFS(Table2[Sub-Sector],Table3[[#This Row],[Sub-Sector]],Table2[% Away From Day Low],"&gt;=0.05")/Table3[[#This Row],[Count]]</f>
        <v>0.1111111111111111</v>
      </c>
      <c r="K10" s="1">
        <f>COUNTIFS(Table2[Sub-Sector],Table3[[#This Row],[Sub-Sector]],Table2[% Away From Day High],"&lt;=0.05")/Table3[[#This Row],[Count]]</f>
        <v>0.9555555555555556</v>
      </c>
      <c r="L10" s="1">
        <f>COUNTIFS(Table2[Sub-Sector],Table3[[#This Row],[Sub-Sector]],Table2[% Away From Current Week Low],"&gt;=0.05")/Table3[[#This Row],[Count]]</f>
        <v>0.4</v>
      </c>
      <c r="M10" s="1">
        <f>COUNTIFS(Table2[Sub-Sector],Table3[[#This Row],[Sub-Sector]],Table2[% Away From Current Week High],"&lt;=0.05")/Table3[[#This Row],[Count]]</f>
        <v>0.9555555555555556</v>
      </c>
      <c r="N10" s="1">
        <f>COUNTIFS(Table2[Sub-Sector],Table3[[#This Row],[Sub-Sector]],Table2[% Away From Current Month Low],"&gt;=0.05")/Table3[[#This Row],[Count]]</f>
        <v>0.42222222222222222</v>
      </c>
      <c r="O10" s="1">
        <f>COUNTIFS(Table2[Sub-Sector],Table3[[#This Row],[Sub-Sector]],Table2[% Away From Current Month High],"&lt;=0.05")/Table3[[#This Row],[Count]]</f>
        <v>0.93333333333333335</v>
      </c>
      <c r="P10" s="1">
        <f>COUNTIFS(Table2[Sub-Sector],Table3[[#This Row],[Sub-Sector]],Table2[% Away From 52W High],"&lt;=10")/Table3[[#This Row],[Count]]</f>
        <v>0.53333333333333333</v>
      </c>
      <c r="Q10" s="1">
        <f>COUNTIFS(Table2[Sub-Sector],Table3[[#This Row],[Sub-Sector]],Table2[% Away From 52W Low],"&gt;=10")/Table3[[#This Row],[Count]]</f>
        <v>0.97777777777777775</v>
      </c>
      <c r="R10" s="1">
        <f>COUNTIFS(Table2[Sub-Sector],Table3[[#This Row],[Sub-Sector]],Table2[% Price above 20 EMA],"&gt;=0")/Table3[[#This Row],[Count]]</f>
        <v>0.75555555555555554</v>
      </c>
      <c r="S10" s="1">
        <f>COUNTIFS(Table2[Sub-Sector],Table3[[#This Row],[Sub-Sector]],Table2[% Price above 50 EMA],"&gt;=0")/Table3[[#This Row],[Count]]</f>
        <v>0.68888888888888888</v>
      </c>
      <c r="T10" s="1">
        <f>COUNTIFS(Table2[Sub-Sector],Table3[[#This Row],[Sub-Sector]],Table2[% Price above 200 EMA],"&gt;=0")/Table3[[#This Row],[Count]]</f>
        <v>0.93333333333333335</v>
      </c>
      <c r="U10" s="1">
        <f>COUNTIFS(Table2[Sub-Sector],Table3[[#This Row],[Sub-Sector]],Table2[Rate of Change - Zone],"Positive")/Table3[[#This Row],[Count]]</f>
        <v>0.66666666666666663</v>
      </c>
      <c r="V10" s="1">
        <f>COUNTIFS(Table2[Sub-Sector],Table3[[#This Row],[Sub-Sector]],Table2[Sharpe Ratio],"&gt;=0.10")/Table3[[#This Row],[Count]]</f>
        <v>0.28888888888888886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200.5</v>
      </c>
      <c r="X10">
        <f>_xlfn.RANK.AVG(Table3[[#This Row],[Score]],Table3[Score],1)</f>
        <v>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0">
        <f>_xlfn.RANK.AVG(Table3[[#This Row],[Score 2 ]],Table3[[Score 2 ]],1)</f>
        <v>9</v>
      </c>
    </row>
    <row r="11" spans="1:26" x14ac:dyDescent="0.3">
      <c r="A11" t="s">
        <v>911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1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145.5</v>
      </c>
      <c r="X11">
        <f>_xlfn.RANK.AVG(Table3[[#This Row],[Score]],Table3[Score],1)</f>
        <v>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1">
        <f>_xlfn.RANK.AVG(Table3[[#This Row],[Score 2 ]],Table3[[Score 2 ]],1)</f>
        <v>11</v>
      </c>
    </row>
    <row r="12" spans="1:26" x14ac:dyDescent="0.3">
      <c r="A12" t="s">
        <v>718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1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12">
        <f>_xlfn.RANK.AVG(Table3[[#This Row],[Score]],Table3[Score],1)</f>
        <v>58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2">
        <f>_xlfn.RANK.AVG(Table3[[#This Row],[Score 2 ]],Table3[[Score 2 ]],1)</f>
        <v>11</v>
      </c>
    </row>
    <row r="13" spans="1:26" x14ac:dyDescent="0.3">
      <c r="A13" t="s">
        <v>749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13">
        <f>_xlfn.RANK.AVG(Table3[[#This Row],[Score]],Table3[Score],1)</f>
        <v>25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3">
        <f>_xlfn.RANK.AVG(Table3[[#This Row],[Score 2 ]],Table3[[Score 2 ]],1)</f>
        <v>11</v>
      </c>
    </row>
    <row r="14" spans="1:26" x14ac:dyDescent="0.3">
      <c r="A14" t="s">
        <v>173</v>
      </c>
      <c r="B14">
        <f>COUNTIFS(Table2[Sub-Sector],Table3[[#This Row],[Sub-Sector]])</f>
        <v>13</v>
      </c>
      <c r="C14" s="1">
        <f>COUNTIFS(Table2[Sub-Sector],Table3[[#This Row],[Sub-Sector]],Table2[Uptrend],"Uptrend")/Table3[[#This Row],[Count]]</f>
        <v>0.30769230769230771</v>
      </c>
      <c r="D14" s="1">
        <f>COUNTIFS(Table2[Sub-Sector],Table3[[#This Row],[Sub-Sector]],Table2[1W Return vs Nifty],"&gt;=5")/Table3[[#This Row],[Count]]</f>
        <v>7.6923076923076927E-2</v>
      </c>
      <c r="E14" s="1">
        <f>COUNTIFS(Table2[Sub-Sector],Table3[[#This Row],[Sub-Sector]],Table2[1M Return vs Nifty],"&gt;=5")/Table3[[#This Row],[Count]]</f>
        <v>0.15384615384615385</v>
      </c>
      <c r="F14" s="1">
        <f>COUNTIFS(Table2[Sub-Sector],Table3[[#This Row],[Sub-Sector]],Table2[6M Return vs Nifty],"&gt;=10")/Table3[[#This Row],[Count]]</f>
        <v>0.61538461538461542</v>
      </c>
      <c r="G14" s="1">
        <f>COUNTIFS(Table2[Sub-Sector],Table3[[#This Row],[Sub-Sector]],Table2[1Y Return vs Nifty],"&gt;=10")/Table3[[#This Row],[Count]]</f>
        <v>0.92307692307692313</v>
      </c>
      <c r="H14" s="1">
        <f>COUNTIFS(Table2[Sub-Sector],Table3[[#This Row],[Sub-Sector]],Table2[RSI Exponential â€“ 14D],"&gt;=50")/Table3[[#This Row],[Count]]</f>
        <v>0.53846153846153844</v>
      </c>
      <c r="I14" s="1">
        <f>COUNTIFS(Table2[Sub-Sector],Table3[[#This Row],[Sub-Sector]],Table2[Relative Volume],"&gt;=1")/Table3[[#This Row],[Count]]</f>
        <v>0.38461538461538464</v>
      </c>
      <c r="J14" s="1">
        <f>COUNTIFS(Table2[Sub-Sector],Table3[[#This Row],[Sub-Sector]],Table2[% Away From Day Low],"&gt;=0.05")/Table3[[#This Row],[Count]]</f>
        <v>0.23076923076923078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0.53846153846153844</v>
      </c>
      <c r="M14" s="1">
        <f>COUNTIFS(Table2[Sub-Sector],Table3[[#This Row],[Sub-Sector]],Table2[% Away From Current Week High],"&lt;=0.05")/Table3[[#This Row],[Count]]</f>
        <v>0.92307692307692313</v>
      </c>
      <c r="N14" s="1">
        <f>COUNTIFS(Table2[Sub-Sector],Table3[[#This Row],[Sub-Sector]],Table2[% Away From Current Month Low],"&gt;=0.05")/Table3[[#This Row],[Count]]</f>
        <v>0.53846153846153844</v>
      </c>
      <c r="O14" s="1">
        <f>COUNTIFS(Table2[Sub-Sector],Table3[[#This Row],[Sub-Sector]],Table2[% Away From Current Month High],"&lt;=0.05")/Table3[[#This Row],[Count]]</f>
        <v>0.84615384615384615</v>
      </c>
      <c r="P14" s="1">
        <f>COUNTIFS(Table2[Sub-Sector],Table3[[#This Row],[Sub-Sector]],Table2[% Away From 52W High],"&lt;=10")/Table3[[#This Row],[Count]]</f>
        <v>7.6923076923076927E-2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0.61538461538461542</v>
      </c>
      <c r="S14" s="1">
        <f>COUNTIFS(Table2[Sub-Sector],Table3[[#This Row],[Sub-Sector]],Table2[% Price above 50 EMA],"&gt;=0")/Table3[[#This Row],[Count]]</f>
        <v>0.46153846153846156</v>
      </c>
      <c r="T14" s="1">
        <f>COUNTIFS(Table2[Sub-Sector],Table3[[#This Row],[Sub-Sector]],Table2[% Price above 200 EMA],"&gt;=0")/Table3[[#This Row],[Count]]</f>
        <v>0.84615384615384615</v>
      </c>
      <c r="U14" s="1">
        <f>COUNTIFS(Table2[Sub-Sector],Table3[[#This Row],[Sub-Sector]],Table2[Rate of Change - Zone],"Positive")/Table3[[#This Row],[Count]]</f>
        <v>0.53846153846153844</v>
      </c>
      <c r="V14" s="1">
        <f>COUNTIFS(Table2[Sub-Sector],Table3[[#This Row],[Sub-Sector]],Table2[Sharpe Ratio],"&gt;=0.10")/Table3[[#This Row],[Count]]</f>
        <v>0.92307692307692313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14">
        <f>_xlfn.RANK.AVG(Table3[[#This Row],[Score]],Table3[Score],1)</f>
        <v>20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4">
        <f>_xlfn.RANK.AVG(Table3[[#This Row],[Score 2 ]],Table3[[Score 2 ]],1)</f>
        <v>13</v>
      </c>
    </row>
    <row r="15" spans="1:26" x14ac:dyDescent="0.3">
      <c r="A15" t="s">
        <v>405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0.77777777777777779</v>
      </c>
      <c r="D15" s="1">
        <f>COUNTIFS(Table2[Sub-Sector],Table3[[#This Row],[Sub-Sector]],Table2[1W Return vs Nifty],"&gt;=5")/Table3[[#This Row],[Count]]</f>
        <v>0.33333333333333331</v>
      </c>
      <c r="E15" s="1">
        <f>COUNTIFS(Table2[Sub-Sector],Table3[[#This Row],[Sub-Sector]],Table2[1M Return vs Nifty],"&gt;=5")/Table3[[#This Row],[Count]]</f>
        <v>0.44444444444444442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0.77777777777777779</v>
      </c>
      <c r="I15" s="1">
        <f>COUNTIFS(Table2[Sub-Sector],Table3[[#This Row],[Sub-Sector]],Table2[Relative Volume],"&gt;=1")/Table3[[#This Row],[Count]]</f>
        <v>0.22222222222222221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0.44444444444444442</v>
      </c>
      <c r="M15" s="1">
        <f>COUNTIFS(Table2[Sub-Sector],Table3[[#This Row],[Sub-Sector]],Table2[% Away From Current Week High],"&lt;=0.05")/Table3[[#This Row],[Count]]</f>
        <v>0.88888888888888884</v>
      </c>
      <c r="N15" s="1">
        <f>COUNTIFS(Table2[Sub-Sector],Table3[[#This Row],[Sub-Sector]],Table2[% Away From Current Month Low],"&gt;=0.05")/Table3[[#This Row],[Count]]</f>
        <v>0.44444444444444442</v>
      </c>
      <c r="O15" s="1">
        <f>COUNTIFS(Table2[Sub-Sector],Table3[[#This Row],[Sub-Sector]],Table2[% Away From Current Month High],"&lt;=0.05")/Table3[[#This Row],[Count]]</f>
        <v>0.88888888888888884</v>
      </c>
      <c r="P15" s="1">
        <f>COUNTIFS(Table2[Sub-Sector],Table3[[#This Row],[Sub-Sector]],Table2[% Away From 52W High],"&lt;=10")/Table3[[#This Row],[Count]]</f>
        <v>0.33333333333333331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0.55555555555555558</v>
      </c>
      <c r="S15" s="1">
        <f>COUNTIFS(Table2[Sub-Sector],Table3[[#This Row],[Sub-Sector]],Table2[% Price above 50 EMA],"&gt;=0")/Table3[[#This Row],[Count]]</f>
        <v>0.66666666666666663</v>
      </c>
      <c r="T15" s="1">
        <f>COUNTIFS(Table2[Sub-Sector],Table3[[#This Row],[Sub-Sector]],Table2[% Price above 200 EMA],"&gt;=0")/Table3[[#This Row],[Count]]</f>
        <v>0.77777777777777779</v>
      </c>
      <c r="U15" s="1">
        <f>COUNTIFS(Table2[Sub-Sector],Table3[[#This Row],[Sub-Sector]],Table2[Rate of Change - Zone],"Positive")/Table3[[#This Row],[Count]]</f>
        <v>0.77777777777777779</v>
      </c>
      <c r="V15" s="1">
        <f>COUNTIFS(Table2[Sub-Sector],Table3[[#This Row],[Sub-Sector]],Table2[Sharpe Ratio],"&gt;=0.10")/Table3[[#This Row],[Count]]</f>
        <v>0.44444444444444442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205</v>
      </c>
      <c r="X15">
        <f>_xlfn.RANK.AVG(Table3[[#This Row],[Score]],Table3[Score],1)</f>
        <v>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5">
        <f>_xlfn.RANK.AVG(Table3[[#This Row],[Score 2 ]],Table3[[Score 2 ]],1)</f>
        <v>14</v>
      </c>
    </row>
    <row r="16" spans="1:26" x14ac:dyDescent="0.3">
      <c r="A16" t="s">
        <v>852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0.66666666666666663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0.33333333333333331</v>
      </c>
      <c r="H16" s="1">
        <f>COUNTIFS(Table2[Sub-Sector],Table3[[#This Row],[Sub-Sector]],Table2[RSI Exponential â€“ 14D],"&gt;=50")/Table3[[#This Row],[Count]]</f>
        <v>0.66666666666666663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0.33333333333333331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0.66666666666666663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16">
        <f>_xlfn.RANK.AVG(Table3[[#This Row],[Score]],Table3[Score],1)</f>
        <v>35.5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16">
        <f>_xlfn.RANK.AVG(Table3[[#This Row],[Score 2 ]],Table3[[Score 2 ]],1)</f>
        <v>15</v>
      </c>
    </row>
    <row r="17" spans="1:26" x14ac:dyDescent="0.3">
      <c r="A17" t="s">
        <v>125</v>
      </c>
      <c r="B17">
        <f>COUNTIFS(Table2[Sub-Sector],Table3[[#This Row],[Sub-Sector]])</f>
        <v>6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0.33333333333333331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0.83333333333333337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0.5</v>
      </c>
      <c r="K17" s="1">
        <f>COUNTIFS(Table2[Sub-Sector],Table3[[#This Row],[Sub-Sector]],Table2[% Away From Day High],"&lt;=0.05")/Table3[[#This Row],[Count]]</f>
        <v>0.83333333333333337</v>
      </c>
      <c r="L17" s="1">
        <f>COUNTIFS(Table2[Sub-Sector],Table3[[#This Row],[Sub-Sector]],Table2[% Away From Current Week Low],"&gt;=0.05")/Table3[[#This Row],[Count]]</f>
        <v>0.5</v>
      </c>
      <c r="M17" s="1">
        <f>COUNTIFS(Table2[Sub-Sector],Table3[[#This Row],[Sub-Sector]],Table2[% Away From Current Week High],"&lt;=0.05")/Table3[[#This Row],[Count]]</f>
        <v>0.83333333333333337</v>
      </c>
      <c r="N17" s="1">
        <f>COUNTIFS(Table2[Sub-Sector],Table3[[#This Row],[Sub-Sector]],Table2[% Away From Current Month Low],"&gt;=0.05")/Table3[[#This Row],[Count]]</f>
        <v>0.5</v>
      </c>
      <c r="O17" s="1">
        <f>COUNTIFS(Table2[Sub-Sector],Table3[[#This Row],[Sub-Sector]],Table2[% Away From Current Month High],"&lt;=0.05")/Table3[[#This Row],[Count]]</f>
        <v>0.83333333333333337</v>
      </c>
      <c r="P17" s="1">
        <f>COUNTIFS(Table2[Sub-Sector],Table3[[#This Row],[Sub-Sector]],Table2[% Away From 52W High],"&lt;=10")/Table3[[#This Row],[Count]]</f>
        <v>0.33333333333333331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0.83333333333333337</v>
      </c>
      <c r="S17" s="1">
        <f>COUNTIFS(Table2[Sub-Sector],Table3[[#This Row],[Sub-Sector]],Table2[% Price above 50 EMA],"&gt;=0")/Table3[[#This Row],[Count]]</f>
        <v>0.83333333333333337</v>
      </c>
      <c r="T17" s="1">
        <f>COUNTIFS(Table2[Sub-Sector],Table3[[#This Row],[Sub-Sector]],Table2[% Price above 200 EMA],"&gt;=0")/Table3[[#This Row],[Count]]</f>
        <v>0.83333333333333337</v>
      </c>
      <c r="U17" s="1">
        <f>COUNTIFS(Table2[Sub-Sector],Table3[[#This Row],[Sub-Sector]],Table2[Rate of Change - Zone],"Positive")/Table3[[#This Row],[Count]]</f>
        <v>0.83333333333333337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17">
        <f>_xlfn.RANK.AVG(Table3[[#This Row],[Score]],Table3[Score],1)</f>
        <v>10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7">
        <f>_xlfn.RANK.AVG(Table3[[#This Row],[Score 2 ]],Table3[[Score 2 ]],1)</f>
        <v>16</v>
      </c>
    </row>
    <row r="18" spans="1:26" x14ac:dyDescent="0.3">
      <c r="A18" t="s">
        <v>246</v>
      </c>
      <c r="B18">
        <f>COUNTIFS(Table2[Sub-Sector],Table3[[#This Row],[Sub-Sector]])</f>
        <v>3</v>
      </c>
      <c r="C18" s="1">
        <f>COUNTIFS(Table2[Sub-Sector],Table3[[#This Row],[Sub-Sector]],Table2[Uptrend],"Uptrend")/Table3[[#This Row],[Count]]</f>
        <v>0</v>
      </c>
      <c r="D18" s="1">
        <f>COUNTIFS(Table2[Sub-Sector],Table3[[#This Row],[Sub-Sector]],Table2[1W Return vs Nifty],"&gt;=5")/Table3[[#This Row],[Count]]</f>
        <v>0.33333333333333331</v>
      </c>
      <c r="E18" s="1">
        <f>COUNTIFS(Table2[Sub-Sector],Table3[[#This Row],[Sub-Sector]],Table2[1M Return vs Nifty],"&gt;=5")/Table3[[#This Row],[Count]]</f>
        <v>0.66666666666666663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0.33333333333333331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0.66666666666666663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0.66666666666666663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0.33333333333333331</v>
      </c>
      <c r="S18" s="1">
        <f>COUNTIFS(Table2[Sub-Sector],Table3[[#This Row],[Sub-Sector]],Table2[% Price above 50 EMA],"&gt;=0")/Table3[[#This Row],[Count]]</f>
        <v>0.33333333333333331</v>
      </c>
      <c r="T18" s="1">
        <f>COUNTIFS(Table2[Sub-Sector],Table3[[#This Row],[Sub-Sector]],Table2[% Price above 200 EMA],"&gt;=0")/Table3[[#This Row],[Count]]</f>
        <v>0.66666666666666663</v>
      </c>
      <c r="U18" s="1">
        <f>COUNTIFS(Table2[Sub-Sector],Table3[[#This Row],[Sub-Sector]],Table2[Rate of Change - Zone],"Positive")/Table3[[#This Row],[Count]]</f>
        <v>0.33333333333333331</v>
      </c>
      <c r="V18" s="1">
        <f>COUNTIFS(Table2[Sub-Sector],Table3[[#This Row],[Sub-Sector]],Table2[Sharpe Ratio],"&gt;=0.10")/Table3[[#This Row],[Count]]</f>
        <v>0.33333333333333331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18">
        <f>_xlfn.RANK.AVG(Table3[[#This Row],[Score]],Table3[Score],1)</f>
        <v>19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8">
        <f>_xlfn.RANK.AVG(Table3[[#This Row],[Score 2 ]],Table3[[Score 2 ]],1)</f>
        <v>17.5</v>
      </c>
    </row>
    <row r="19" spans="1:26" x14ac:dyDescent="0.3">
      <c r="A19" t="s">
        <v>291</v>
      </c>
      <c r="B19">
        <f>COUNTIFS(Table2[Sub-Sector],Table3[[#This Row],[Sub-Sector]])</f>
        <v>11</v>
      </c>
      <c r="C19" s="1">
        <f>COUNTIFS(Table2[Sub-Sector],Table3[[#This Row],[Sub-Sector]],Table2[Uptrend],"Uptrend")/Table3[[#This Row],[Count]]</f>
        <v>0.36363636363636365</v>
      </c>
      <c r="D19" s="1">
        <f>COUNTIFS(Table2[Sub-Sector],Table3[[#This Row],[Sub-Sector]],Table2[1W Return vs Nifty],"&gt;=5")/Table3[[#This Row],[Count]]</f>
        <v>0.18181818181818182</v>
      </c>
      <c r="E19" s="1">
        <f>COUNTIFS(Table2[Sub-Sector],Table3[[#This Row],[Sub-Sector]],Table2[1M Return vs Nifty],"&gt;=5")/Table3[[#This Row],[Count]]</f>
        <v>0.18181818181818182</v>
      </c>
      <c r="F19" s="1">
        <f>COUNTIFS(Table2[Sub-Sector],Table3[[#This Row],[Sub-Sector]],Table2[6M Return vs Nifty],"&gt;=10")/Table3[[#This Row],[Count]]</f>
        <v>0.72727272727272729</v>
      </c>
      <c r="G19" s="1">
        <f>COUNTIFS(Table2[Sub-Sector],Table3[[#This Row],[Sub-Sector]],Table2[1Y Return vs Nifty],"&gt;=10")/Table3[[#This Row],[Count]]</f>
        <v>0.63636363636363635</v>
      </c>
      <c r="H19" s="1">
        <f>COUNTIFS(Table2[Sub-Sector],Table3[[#This Row],[Sub-Sector]],Table2[RSI Exponential â€“ 14D],"&gt;=50")/Table3[[#This Row],[Count]]</f>
        <v>0.63636363636363635</v>
      </c>
      <c r="I19" s="1">
        <f>COUNTIFS(Table2[Sub-Sector],Table3[[#This Row],[Sub-Sector]],Table2[Relative Volume],"&gt;=1")/Table3[[#This Row],[Count]]</f>
        <v>0.27272727272727271</v>
      </c>
      <c r="J19" s="1">
        <f>COUNTIFS(Table2[Sub-Sector],Table3[[#This Row],[Sub-Sector]],Table2[% Away From Day Low],"&gt;=0.05")/Table3[[#This Row],[Count]]</f>
        <v>9.0909090909090912E-2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0.45454545454545453</v>
      </c>
      <c r="M19" s="1">
        <f>COUNTIFS(Table2[Sub-Sector],Table3[[#This Row],[Sub-Sector]],Table2[% Away From Current Week High],"&lt;=0.05")/Table3[[#This Row],[Count]]</f>
        <v>0.90909090909090906</v>
      </c>
      <c r="N19" s="1">
        <f>COUNTIFS(Table2[Sub-Sector],Table3[[#This Row],[Sub-Sector]],Table2[% Away From Current Month Low],"&gt;=0.05")/Table3[[#This Row],[Count]]</f>
        <v>0.45454545454545453</v>
      </c>
      <c r="O19" s="1">
        <f>COUNTIFS(Table2[Sub-Sector],Table3[[#This Row],[Sub-Sector]],Table2[% Away From Current Month High],"&lt;=0.05")/Table3[[#This Row],[Count]]</f>
        <v>0.81818181818181823</v>
      </c>
      <c r="P19" s="1">
        <f>COUNTIFS(Table2[Sub-Sector],Table3[[#This Row],[Sub-Sector]],Table2[% Away From 52W High],"&lt;=10")/Table3[[#This Row],[Count]]</f>
        <v>9.0909090909090912E-2</v>
      </c>
      <c r="Q19" s="1">
        <f>COUNTIFS(Table2[Sub-Sector],Table3[[#This Row],[Sub-Sector]],Table2[% Away From 52W Low],"&gt;=10")/Table3[[#This Row],[Count]]</f>
        <v>0.90909090909090906</v>
      </c>
      <c r="R19" s="1">
        <f>COUNTIFS(Table2[Sub-Sector],Table3[[#This Row],[Sub-Sector]],Table2[% Price above 20 EMA],"&gt;=0")/Table3[[#This Row],[Count]]</f>
        <v>0.45454545454545453</v>
      </c>
      <c r="S19" s="1">
        <f>COUNTIFS(Table2[Sub-Sector],Table3[[#This Row],[Sub-Sector]],Table2[% Price above 50 EMA],"&gt;=0")/Table3[[#This Row],[Count]]</f>
        <v>0.27272727272727271</v>
      </c>
      <c r="T19" s="1">
        <f>COUNTIFS(Table2[Sub-Sector],Table3[[#This Row],[Sub-Sector]],Table2[% Price above 200 EMA],"&gt;=0")/Table3[[#This Row],[Count]]</f>
        <v>0.72727272727272729</v>
      </c>
      <c r="U19" s="1">
        <f>COUNTIFS(Table2[Sub-Sector],Table3[[#This Row],[Sub-Sector]],Table2[Rate of Change - Zone],"Positive")/Table3[[#This Row],[Count]]</f>
        <v>0.54545454545454541</v>
      </c>
      <c r="V19" s="1">
        <f>COUNTIFS(Table2[Sub-Sector],Table3[[#This Row],[Sub-Sector]],Table2[Sharpe Ratio],"&gt;=0.10")/Table3[[#This Row],[Count]]</f>
        <v>0.27272727272727271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9">
        <f>_xlfn.RANK.AVG(Table3[[#This Row],[Score 2 ]],Table3[[Score 2 ]],1)</f>
        <v>17.5</v>
      </c>
    </row>
    <row r="20" spans="1:26" x14ac:dyDescent="0.3">
      <c r="A20" t="s">
        <v>243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0.7857142857142857</v>
      </c>
      <c r="D20" s="1">
        <f>COUNTIFS(Table2[Sub-Sector],Table3[[#This Row],[Sub-Sector]],Table2[1W Return vs Nifty],"&gt;=5")/Table3[[#This Row],[Count]]</f>
        <v>0.21428571428571427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0.6428571428571429</v>
      </c>
      <c r="G20" s="1">
        <f>COUNTIFS(Table2[Sub-Sector],Table3[[#This Row],[Sub-Sector]],Table2[1Y Return vs Nifty],"&gt;=10")/Table3[[#This Row],[Count]]</f>
        <v>0.5714285714285714</v>
      </c>
      <c r="H20" s="1">
        <f>COUNTIFS(Table2[Sub-Sector],Table3[[#This Row],[Sub-Sector]],Table2[RSI Exponential â€“ 14D],"&gt;=50")/Table3[[#This Row],[Count]]</f>
        <v>0.8571428571428571</v>
      </c>
      <c r="I20" s="1">
        <f>COUNTIFS(Table2[Sub-Sector],Table3[[#This Row],[Sub-Sector]],Table2[Relative Volume],"&gt;=1")/Table3[[#This Row],[Count]]</f>
        <v>0.21428571428571427</v>
      </c>
      <c r="J20" s="1">
        <f>COUNTIFS(Table2[Sub-Sector],Table3[[#This Row],[Sub-Sector]],Table2[% Away From Day Low],"&gt;=0.05")/Table3[[#This Row],[Count]]</f>
        <v>7.1428571428571425E-2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0.21428571428571427</v>
      </c>
      <c r="M20" s="1">
        <f>COUNTIFS(Table2[Sub-Sector],Table3[[#This Row],[Sub-Sector]],Table2[% Away From Current Week High],"&lt;=0.05")/Table3[[#This Row],[Count]]</f>
        <v>0.8571428571428571</v>
      </c>
      <c r="N20" s="1">
        <f>COUNTIFS(Table2[Sub-Sector],Table3[[#This Row],[Sub-Sector]],Table2[% Away From Current Month Low],"&gt;=0.05")/Table3[[#This Row],[Count]]</f>
        <v>0.21428571428571427</v>
      </c>
      <c r="O20" s="1">
        <f>COUNTIFS(Table2[Sub-Sector],Table3[[#This Row],[Sub-Sector]],Table2[% Away From Current Month High],"&lt;=0.05")/Table3[[#This Row],[Count]]</f>
        <v>0.8571428571428571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0.8571428571428571</v>
      </c>
      <c r="S20" s="1">
        <f>COUNTIFS(Table2[Sub-Sector],Table3[[#This Row],[Sub-Sector]],Table2[% Price above 50 EMA],"&gt;=0")/Table3[[#This Row],[Count]]</f>
        <v>0.8571428571428571</v>
      </c>
      <c r="T20" s="1">
        <f>COUNTIFS(Table2[Sub-Sector],Table3[[#This Row],[Sub-Sector]],Table2[% Price above 200 EMA],"&gt;=0")/Table3[[#This Row],[Count]]</f>
        <v>0.9285714285714286</v>
      </c>
      <c r="U20" s="1">
        <f>COUNTIFS(Table2[Sub-Sector],Table3[[#This Row],[Sub-Sector]],Table2[Rate of Change - Zone],"Positive")/Table3[[#This Row],[Count]]</f>
        <v>0.7857142857142857</v>
      </c>
      <c r="V20" s="1">
        <f>COUNTIFS(Table2[Sub-Sector],Table3[[#This Row],[Sub-Sector]],Table2[Sharpe Ratio],"&gt;=0.10")/Table3[[#This Row],[Count]]</f>
        <v>0.42857142857142855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20">
        <f>_xlfn.RANK.AVG(Table3[[#This Row],[Score]],Table3[Score],1)</f>
        <v>11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>
        <f>_xlfn.RANK.AVG(Table3[[#This Row],[Score 2 ]],Table3[[Score 2 ]],1)</f>
        <v>19</v>
      </c>
    </row>
    <row r="21" spans="1:26" x14ac:dyDescent="0.3">
      <c r="A21" t="s">
        <v>114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0.66666666666666663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1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0.33333333333333331</v>
      </c>
      <c r="I21" s="1">
        <f>COUNTIFS(Table2[Sub-Sector],Table3[[#This Row],[Sub-Sector]],Table2[Relative Volume],"&gt;=1")/Table3[[#This Row],[Count]]</f>
        <v>0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0.66666666666666663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0.66666666666666663</v>
      </c>
      <c r="P21" s="1">
        <f>COUNTIFS(Table2[Sub-Sector],Table3[[#This Row],[Sub-Sector]],Table2[% Away From 52W High],"&lt;=10")/Table3[[#This Row],[Count]]</f>
        <v>0.33333333333333331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0.33333333333333331</v>
      </c>
      <c r="S21" s="1">
        <f>COUNTIFS(Table2[Sub-Sector],Table3[[#This Row],[Sub-Sector]],Table2[% Price above 50 EMA],"&gt;=0")/Table3[[#This Row],[Count]]</f>
        <v>0.33333333333333331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21">
        <f>_xlfn.RANK.AVG(Table3[[#This Row],[Score]],Table3[Score],1)</f>
        <v>21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1">
        <f>_xlfn.RANK.AVG(Table3[[#This Row],[Score 2 ]],Table3[[Score 2 ]],1)</f>
        <v>20</v>
      </c>
    </row>
    <row r="22" spans="1:26" x14ac:dyDescent="0.3">
      <c r="A22" t="s">
        <v>94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0.33333333333333331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0.66666666666666663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0.33333333333333331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0.33333333333333331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</v>
      </c>
      <c r="T22" s="1">
        <f>COUNTIFS(Table2[Sub-Sector],Table3[[#This Row],[Sub-Sector]],Table2[% Price above 200 EMA],"&gt;=0")/Table3[[#This Row],[Count]]</f>
        <v>0.66666666666666663</v>
      </c>
      <c r="U22" s="1">
        <f>COUNTIFS(Table2[Sub-Sector],Table3[[#This Row],[Sub-Sector]],Table2[Rate of Change - Zone],"Positive")/Table3[[#This Row],[Count]]</f>
        <v>0.33333333333333331</v>
      </c>
      <c r="V22" s="1">
        <f>COUNTIFS(Table2[Sub-Sector],Table3[[#This Row],[Sub-Sector]],Table2[Sharpe Ratio],"&gt;=0.10")/Table3[[#This Row],[Count]]</f>
        <v>0.66666666666666663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22">
        <f>_xlfn.RANK.AVG(Table3[[#This Row],[Score]],Table3[Score],1)</f>
        <v>64.5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2">
        <f>_xlfn.RANK.AVG(Table3[[#This Row],[Score 2 ]],Table3[[Score 2 ]],1)</f>
        <v>21.5</v>
      </c>
    </row>
    <row r="23" spans="1:26" x14ac:dyDescent="0.3">
      <c r="A23" t="s">
        <v>83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0.33333333333333331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0.33333333333333331</v>
      </c>
      <c r="I23" s="1">
        <f>COUNTIFS(Table2[Sub-Sector],Table3[[#This Row],[Sub-Sector]],Table2[Relative Volume],"&gt;=1")/Table3[[#This Row],[Count]]</f>
        <v>0.66666666666666663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0.33333333333333331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0.33333333333333331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0.33333333333333331</v>
      </c>
      <c r="S23" s="1">
        <f>COUNTIFS(Table2[Sub-Sector],Table3[[#This Row],[Sub-Sector]],Table2[% Price above 50 EMA],"&gt;=0")/Table3[[#This Row],[Count]]</f>
        <v>0.33333333333333331</v>
      </c>
      <c r="T23" s="1">
        <f>COUNTIFS(Table2[Sub-Sector],Table3[[#This Row],[Sub-Sector]],Table2[% Price above 200 EMA],"&gt;=0")/Table3[[#This Row],[Count]]</f>
        <v>0.66666666666666663</v>
      </c>
      <c r="U23" s="1">
        <f>COUNTIFS(Table2[Sub-Sector],Table3[[#This Row],[Sub-Sector]],Table2[Rate of Change - Zone],"Positive")/Table3[[#This Row],[Count]]</f>
        <v>0.33333333333333331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23">
        <f>_xlfn.RANK.AVG(Table3[[#This Row],[Score]],Table3[Score],1)</f>
        <v>64.5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3">
        <f>_xlfn.RANK.AVG(Table3[[#This Row],[Score 2 ]],Table3[[Score 2 ]],1)</f>
        <v>21.5</v>
      </c>
    </row>
    <row r="24" spans="1:26" x14ac:dyDescent="0.3">
      <c r="A24" t="s">
        <v>128</v>
      </c>
      <c r="B24">
        <f>COUNTIFS(Table2[Sub-Sector],Table3[[#This Row],[Sub-Sector]])</f>
        <v>9</v>
      </c>
      <c r="C24" s="1">
        <f>COUNTIFS(Table2[Sub-Sector],Table3[[#This Row],[Sub-Sector]],Table2[Uptrend],"Uptrend")/Table3[[#This Row],[Count]]</f>
        <v>0.44444444444444442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0.55555555555555558</v>
      </c>
      <c r="G24" s="1">
        <f>COUNTIFS(Table2[Sub-Sector],Table3[[#This Row],[Sub-Sector]],Table2[1Y Return vs Nifty],"&gt;=10")/Table3[[#This Row],[Count]]</f>
        <v>0.44444444444444442</v>
      </c>
      <c r="H24" s="1">
        <f>COUNTIFS(Table2[Sub-Sector],Table3[[#This Row],[Sub-Sector]],Table2[RSI Exponential â€“ 14D],"&gt;=50")/Table3[[#This Row],[Count]]</f>
        <v>0.55555555555555558</v>
      </c>
      <c r="I24" s="1">
        <f>COUNTIFS(Table2[Sub-Sector],Table3[[#This Row],[Sub-Sector]],Table2[Relative Volume],"&gt;=1")/Table3[[#This Row],[Count]]</f>
        <v>0.44444444444444442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0.1111111111111111</v>
      </c>
      <c r="M24" s="1">
        <f>COUNTIFS(Table2[Sub-Sector],Table3[[#This Row],[Sub-Sector]],Table2[% Away From Current Week High],"&lt;=0.05")/Table3[[#This Row],[Count]]</f>
        <v>0.88888888888888884</v>
      </c>
      <c r="N24" s="1">
        <f>COUNTIFS(Table2[Sub-Sector],Table3[[#This Row],[Sub-Sector]],Table2[% Away From Current Month Low],"&gt;=0.05")/Table3[[#This Row],[Count]]</f>
        <v>0.1111111111111111</v>
      </c>
      <c r="O24" s="1">
        <f>COUNTIFS(Table2[Sub-Sector],Table3[[#This Row],[Sub-Sector]],Table2[% Away From Current Month High],"&lt;=0.05")/Table3[[#This Row],[Count]]</f>
        <v>0.88888888888888884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0.88888888888888884</v>
      </c>
      <c r="R24" s="1">
        <f>COUNTIFS(Table2[Sub-Sector],Table3[[#This Row],[Sub-Sector]],Table2[% Price above 20 EMA],"&gt;=0")/Table3[[#This Row],[Count]]</f>
        <v>0.44444444444444442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0.77777777777777779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0.1111111111111111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24">
        <f>_xlfn.RANK.AVG(Table3[[#This Row],[Score]],Table3[Score],1)</f>
        <v>47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4">
        <f>_xlfn.RANK.AVG(Table3[[#This Row],[Score 2 ]],Table3[[Score 2 ]],1)</f>
        <v>23</v>
      </c>
    </row>
    <row r="25" spans="1:26" x14ac:dyDescent="0.3">
      <c r="A25" t="s">
        <v>91</v>
      </c>
      <c r="B25">
        <f>COUNTIFS(Table2[Sub-Sector],Table3[[#This Row],[Sub-Sector]])</f>
        <v>5</v>
      </c>
      <c r="C25" s="1">
        <f>COUNTIFS(Table2[Sub-Sector],Table3[[#This Row],[Sub-Sector]],Table2[Uptrend],"Uptrend")/Table3[[#This Row],[Count]]</f>
        <v>0.4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0.6</v>
      </c>
      <c r="G25" s="1">
        <f>COUNTIFS(Table2[Sub-Sector],Table3[[#This Row],[Sub-Sector]],Table2[1Y Return vs Nifty],"&gt;=10")/Table3[[#This Row],[Count]]</f>
        <v>0.6</v>
      </c>
      <c r="H25" s="1">
        <f>COUNTIFS(Table2[Sub-Sector],Table3[[#This Row],[Sub-Sector]],Table2[RSI Exponential â€“ 14D],"&gt;=50")/Table3[[#This Row],[Count]]</f>
        <v>0.6</v>
      </c>
      <c r="I25" s="1">
        <f>COUNTIFS(Table2[Sub-Sector],Table3[[#This Row],[Sub-Sector]],Table2[Relative Volume],"&gt;=1")/Table3[[#This Row],[Count]]</f>
        <v>0.4</v>
      </c>
      <c r="J25" s="1">
        <f>COUNTIFS(Table2[Sub-Sector],Table3[[#This Row],[Sub-Sector]],Table2[% Away From Day Low],"&gt;=0.05")/Table3[[#This Row],[Count]]</f>
        <v>0.2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0.4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0.4</v>
      </c>
      <c r="O25" s="1">
        <f>COUNTIFS(Table2[Sub-Sector],Table3[[#This Row],[Sub-Sector]],Table2[% Away From Current Month High],"&lt;=0.05")/Table3[[#This Row],[Count]]</f>
        <v>0.8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0.8</v>
      </c>
      <c r="R25" s="1">
        <f>COUNTIFS(Table2[Sub-Sector],Table3[[#This Row],[Sub-Sector]],Table2[% Price above 20 EMA],"&gt;=0")/Table3[[#This Row],[Count]]</f>
        <v>0.4</v>
      </c>
      <c r="S25" s="1">
        <f>COUNTIFS(Table2[Sub-Sector],Table3[[#This Row],[Sub-Sector]],Table2[% Price above 50 EMA],"&gt;=0")/Table3[[#This Row],[Count]]</f>
        <v>0.2</v>
      </c>
      <c r="T25" s="1">
        <f>COUNTIFS(Table2[Sub-Sector],Table3[[#This Row],[Sub-Sector]],Table2[% Price above 200 EMA],"&gt;=0")/Table3[[#This Row],[Count]]</f>
        <v>0.6</v>
      </c>
      <c r="U25" s="1">
        <f>COUNTIFS(Table2[Sub-Sector],Table3[[#This Row],[Sub-Sector]],Table2[Rate of Change - Zone],"Positive")/Table3[[#This Row],[Count]]</f>
        <v>0.4</v>
      </c>
      <c r="V25" s="1">
        <f>COUNTIFS(Table2[Sub-Sector],Table3[[#This Row],[Sub-Sector]],Table2[Sharpe Ratio],"&gt;=0.10")/Table3[[#This Row],[Count]]</f>
        <v>0.4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25">
        <f>_xlfn.RANK.AVG(Table3[[#This Row],[Score]],Table3[Score],1)</f>
        <v>50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5">
        <f>_xlfn.RANK.AVG(Table3[[#This Row],[Score 2 ]],Table3[[Score 2 ]],1)</f>
        <v>24</v>
      </c>
    </row>
    <row r="26" spans="1:26" x14ac:dyDescent="0.3">
      <c r="A26" t="s">
        <v>391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0.5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311.5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6">
        <f>_xlfn.RANK.AVG(Table3[[#This Row],[Score 2 ]],Table3[[Score 2 ]],1)</f>
        <v>26</v>
      </c>
    </row>
    <row r="27" spans="1:26" x14ac:dyDescent="0.3">
      <c r="A27" t="s">
        <v>967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0.5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1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0.5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27">
        <f>_xlfn.RANK.AVG(Table3[[#This Row],[Score]],Table3[Score],1)</f>
        <v>12.5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7">
        <f>_xlfn.RANK.AVG(Table3[[#This Row],[Score 2 ]],Table3[[Score 2 ]],1)</f>
        <v>26</v>
      </c>
    </row>
    <row r="28" spans="1:26" x14ac:dyDescent="0.3">
      <c r="A28" t="s">
        <v>1617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0.5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0.5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0.5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28">
        <f>_xlfn.RANK.AVG(Table3[[#This Row],[Score]],Table3[Score],1)</f>
        <v>12.5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8">
        <f>_xlfn.RANK.AVG(Table3[[#This Row],[Score 2 ]],Table3[[Score 2 ]],1)</f>
        <v>26</v>
      </c>
    </row>
    <row r="29" spans="1:26" x14ac:dyDescent="0.3">
      <c r="A29" t="s">
        <v>267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0.33333333333333331</v>
      </c>
      <c r="D29" s="1">
        <f>COUNTIFS(Table2[Sub-Sector],Table3[[#This Row],[Sub-Sector]],Table2[1W Return vs Nifty],"&gt;=5")/Table3[[#This Row],[Count]]</f>
        <v>0.33333333333333331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0.33333333333333331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0.33333333333333331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0.66666666666666663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0.66666666666666663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0.33333333333333331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0.66666666666666663</v>
      </c>
      <c r="S29" s="1">
        <f>COUNTIFS(Table2[Sub-Sector],Table3[[#This Row],[Sub-Sector]],Table2[% Price above 50 EMA],"&gt;=0")/Table3[[#This Row],[Count]]</f>
        <v>0.66666666666666663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0.66666666666666663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29">
        <f>_xlfn.RANK.AVG(Table3[[#This Row],[Score]],Table3[Score],1)</f>
        <v>34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9">
        <f>_xlfn.RANK.AVG(Table3[[#This Row],[Score 2 ]],Table3[[Score 2 ]],1)</f>
        <v>28</v>
      </c>
    </row>
    <row r="30" spans="1:26" x14ac:dyDescent="0.3">
      <c r="A30" t="s">
        <v>1346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1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0.5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30">
        <f>_xlfn.RANK.AVG(Table3[[#This Row],[Score]],Table3[Score],1)</f>
        <v>42.5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0">
        <f>_xlfn.RANK.AVG(Table3[[#This Row],[Score 2 ]],Table3[[Score 2 ]],1)</f>
        <v>29</v>
      </c>
    </row>
    <row r="31" spans="1:26" x14ac:dyDescent="0.3">
      <c r="A31" t="s">
        <v>294</v>
      </c>
      <c r="B31">
        <f>COUNTIFS(Table2[Sub-Sector],Table3[[#This Row],[Sub-Sector]])</f>
        <v>20</v>
      </c>
      <c r="C31" s="1">
        <f>COUNTIFS(Table2[Sub-Sector],Table3[[#This Row],[Sub-Sector]],Table2[Uptrend],"Uptrend")/Table3[[#This Row],[Count]]</f>
        <v>0.3</v>
      </c>
      <c r="D31" s="1">
        <f>COUNTIFS(Table2[Sub-Sector],Table3[[#This Row],[Sub-Sector]],Table2[1W Return vs Nifty],"&gt;=5")/Table3[[#This Row],[Count]]</f>
        <v>0.2</v>
      </c>
      <c r="E31" s="1">
        <f>COUNTIFS(Table2[Sub-Sector],Table3[[#This Row],[Sub-Sector]],Table2[1M Return vs Nifty],"&gt;=5")/Table3[[#This Row],[Count]]</f>
        <v>0.1</v>
      </c>
      <c r="F31" s="1">
        <f>COUNTIFS(Table2[Sub-Sector],Table3[[#This Row],[Sub-Sector]],Table2[6M Return vs Nifty],"&gt;=10")/Table3[[#This Row],[Count]]</f>
        <v>0.55000000000000004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0.9</v>
      </c>
      <c r="I31" s="1">
        <f>COUNTIFS(Table2[Sub-Sector],Table3[[#This Row],[Sub-Sector]],Table2[Relative Volume],"&gt;=1")/Table3[[#This Row],[Count]]</f>
        <v>0.1</v>
      </c>
      <c r="J31" s="1">
        <f>COUNTIFS(Table2[Sub-Sector],Table3[[#This Row],[Sub-Sector]],Table2[% Away From Day Low],"&gt;=0.05")/Table3[[#This Row],[Count]]</f>
        <v>0.15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0.8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0.8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0.1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0.75</v>
      </c>
      <c r="S31" s="1">
        <f>COUNTIFS(Table2[Sub-Sector],Table3[[#This Row],[Sub-Sector]],Table2[% Price above 50 EMA],"&gt;=0")/Table3[[#This Row],[Count]]</f>
        <v>0.65</v>
      </c>
      <c r="T31" s="1">
        <f>COUNTIFS(Table2[Sub-Sector],Table3[[#This Row],[Sub-Sector]],Table2[% Price above 200 EMA],"&gt;=0")/Table3[[#This Row],[Count]]</f>
        <v>0.95</v>
      </c>
      <c r="U31" s="1">
        <f>COUNTIFS(Table2[Sub-Sector],Table3[[#This Row],[Sub-Sector]],Table2[Rate of Change - Zone],"Positive")/Table3[[#This Row],[Count]]</f>
        <v>0.65</v>
      </c>
      <c r="V31" s="1">
        <f>COUNTIFS(Table2[Sub-Sector],Table3[[#This Row],[Sub-Sector]],Table2[Sharpe Ratio],"&gt;=0.10")/Table3[[#This Row],[Count]]</f>
        <v>0.3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31">
        <f>_xlfn.RANK.AVG(Table3[[#This Row],[Score]],Table3[Score],1)</f>
        <v>30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</v>
      </c>
      <c r="Z31">
        <f>_xlfn.RANK.AVG(Table3[[#This Row],[Score 2 ]],Table3[[Score 2 ]],1)</f>
        <v>30</v>
      </c>
    </row>
    <row r="32" spans="1:26" x14ac:dyDescent="0.3">
      <c r="A32" t="s">
        <v>237</v>
      </c>
      <c r="B32">
        <f>COUNTIFS(Table2[Sub-Sector],Table3[[#This Row],[Sub-Sector]])</f>
        <v>5</v>
      </c>
      <c r="C32" s="1">
        <f>COUNTIFS(Table2[Sub-Sector],Table3[[#This Row],[Sub-Sector]],Table2[Uptrend],"Uptrend")/Table3[[#This Row],[Count]]</f>
        <v>0.4</v>
      </c>
      <c r="D32" s="1">
        <f>COUNTIFS(Table2[Sub-Sector],Table3[[#This Row],[Sub-Sector]],Table2[1W Return vs Nifty],"&gt;=5")/Table3[[#This Row],[Count]]</f>
        <v>0.4</v>
      </c>
      <c r="E32" s="1">
        <f>COUNTIFS(Table2[Sub-Sector],Table3[[#This Row],[Sub-Sector]],Table2[1M Return vs Nifty],"&gt;=5")/Table3[[#This Row],[Count]]</f>
        <v>0.4</v>
      </c>
      <c r="F32" s="1">
        <f>COUNTIFS(Table2[Sub-Sector],Table3[[#This Row],[Sub-Sector]],Table2[6M Return vs Nifty],"&gt;=10")/Table3[[#This Row],[Count]]</f>
        <v>0.4</v>
      </c>
      <c r="G32" s="1">
        <f>COUNTIFS(Table2[Sub-Sector],Table3[[#This Row],[Sub-Sector]],Table2[1Y Return vs Nifty],"&gt;=10")/Table3[[#This Row],[Count]]</f>
        <v>0.4</v>
      </c>
      <c r="H32" s="1">
        <f>COUNTIFS(Table2[Sub-Sector],Table3[[#This Row],[Sub-Sector]],Table2[RSI Exponential â€“ 14D],"&gt;=50")/Table3[[#This Row],[Count]]</f>
        <v>0.8</v>
      </c>
      <c r="I32" s="1">
        <f>COUNTIFS(Table2[Sub-Sector],Table3[[#This Row],[Sub-Sector]],Table2[Relative Volume],"&gt;=1")/Table3[[#This Row],[Count]]</f>
        <v>0.4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0.2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0.2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0.4</v>
      </c>
      <c r="Q32" s="1">
        <f>COUNTIFS(Table2[Sub-Sector],Table3[[#This Row],[Sub-Sector]],Table2[% Away From 52W Low],"&gt;=10")/Table3[[#This Row],[Count]]</f>
        <v>0.8</v>
      </c>
      <c r="R32" s="1">
        <f>COUNTIFS(Table2[Sub-Sector],Table3[[#This Row],[Sub-Sector]],Table2[% Price above 20 EMA],"&gt;=0")/Table3[[#This Row],[Count]]</f>
        <v>0.6</v>
      </c>
      <c r="S32" s="1">
        <f>COUNTIFS(Table2[Sub-Sector],Table3[[#This Row],[Sub-Sector]],Table2[% Price above 50 EMA],"&gt;=0")/Table3[[#This Row],[Count]]</f>
        <v>0.4</v>
      </c>
      <c r="T32" s="1">
        <f>COUNTIFS(Table2[Sub-Sector],Table3[[#This Row],[Sub-Sector]],Table2[% Price above 200 EMA],"&gt;=0")/Table3[[#This Row],[Count]]</f>
        <v>0.8</v>
      </c>
      <c r="U32" s="1">
        <f>COUNTIFS(Table2[Sub-Sector],Table3[[#This Row],[Sub-Sector]],Table2[Rate of Change - Zone],"Positive")/Table3[[#This Row],[Count]]</f>
        <v>0.8</v>
      </c>
      <c r="V32" s="1">
        <f>COUNTIFS(Table2[Sub-Sector],Table3[[#This Row],[Sub-Sector]],Table2[Sharpe Ratio],"&gt;=0.10")/Table3[[#This Row],[Count]]</f>
        <v>0.4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32">
        <f>_xlfn.RANK.AVG(Table3[[#This Row],[Score]],Table3[Score],1)</f>
        <v>15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2">
        <f>_xlfn.RANK.AVG(Table3[[#This Row],[Score 2 ]],Table3[[Score 2 ]],1)</f>
        <v>31</v>
      </c>
    </row>
    <row r="33" spans="1:26" x14ac:dyDescent="0.3">
      <c r="A33" t="s">
        <v>80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0.33333333333333331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0.33333333333333331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0.66666666666666663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0.66666666666666663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0.33333333333333331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1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3">
        <f>_xlfn.RANK.AVG(Table3[[#This Row],[Score]],Table3[Score],1)</f>
        <v>59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3">
        <f>_xlfn.RANK.AVG(Table3[[#This Row],[Score 2 ]],Table3[[Score 2 ]],1)</f>
        <v>32.5</v>
      </c>
    </row>
    <row r="34" spans="1:26" x14ac:dyDescent="0.3">
      <c r="A34" t="s">
        <v>205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0.66666666666666663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0.33333333333333331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0.66666666666666663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0.66666666666666663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0.66666666666666663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34">
        <f>_xlfn.RANK.AVG(Table3[[#This Row],[Score]],Table3[Score],1)</f>
        <v>16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4">
        <f>_xlfn.RANK.AVG(Table3[[#This Row],[Score 2 ]],Table3[[Score 2 ]],1)</f>
        <v>32.5</v>
      </c>
    </row>
    <row r="35" spans="1:26" x14ac:dyDescent="0.3">
      <c r="A35" t="s">
        <v>136</v>
      </c>
      <c r="B35">
        <f>COUNTIFS(Table2[Sub-Sector],Table3[[#This Row],[Sub-Sector]])</f>
        <v>20</v>
      </c>
      <c r="C35" s="1">
        <f>COUNTIFS(Table2[Sub-Sector],Table3[[#This Row],[Sub-Sector]],Table2[Uptrend],"Uptrend")/Table3[[#This Row],[Count]]</f>
        <v>0.25</v>
      </c>
      <c r="D35" s="1">
        <f>COUNTIFS(Table2[Sub-Sector],Table3[[#This Row],[Sub-Sector]],Table2[1W Return vs Nifty],"&gt;=5")/Table3[[#This Row],[Count]]</f>
        <v>0.15</v>
      </c>
      <c r="E35" s="1">
        <f>COUNTIFS(Table2[Sub-Sector],Table3[[#This Row],[Sub-Sector]],Table2[1M Return vs Nifty],"&gt;=5")/Table3[[#This Row],[Count]]</f>
        <v>0.2</v>
      </c>
      <c r="F35" s="1">
        <f>COUNTIFS(Table2[Sub-Sector],Table3[[#This Row],[Sub-Sector]],Table2[6M Return vs Nifty],"&gt;=10")/Table3[[#This Row],[Count]]</f>
        <v>0.3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0.6</v>
      </c>
      <c r="I35" s="1">
        <f>COUNTIFS(Table2[Sub-Sector],Table3[[#This Row],[Sub-Sector]],Table2[Relative Volume],"&gt;=1")/Table3[[#This Row],[Count]]</f>
        <v>0.45</v>
      </c>
      <c r="J35" s="1">
        <f>COUNTIFS(Table2[Sub-Sector],Table3[[#This Row],[Sub-Sector]],Table2[% Away From Day Low],"&gt;=0.05")/Table3[[#This Row],[Count]]</f>
        <v>0.15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0.65</v>
      </c>
      <c r="M35" s="1">
        <f>COUNTIFS(Table2[Sub-Sector],Table3[[#This Row],[Sub-Sector]],Table2[% Away From Current Week High],"&lt;=0.05")/Table3[[#This Row],[Count]]</f>
        <v>0.95</v>
      </c>
      <c r="N35" s="1">
        <f>COUNTIFS(Table2[Sub-Sector],Table3[[#This Row],[Sub-Sector]],Table2[% Away From Current Month Low],"&gt;=0.05")/Table3[[#This Row],[Count]]</f>
        <v>0.65</v>
      </c>
      <c r="O35" s="1">
        <f>COUNTIFS(Table2[Sub-Sector],Table3[[#This Row],[Sub-Sector]],Table2[% Away From Current Month High],"&lt;=0.05")/Table3[[#This Row],[Count]]</f>
        <v>0.85</v>
      </c>
      <c r="P35" s="1">
        <f>COUNTIFS(Table2[Sub-Sector],Table3[[#This Row],[Sub-Sector]],Table2[% Away From 52W High],"&lt;=10")/Table3[[#This Row],[Count]]</f>
        <v>0.2</v>
      </c>
      <c r="Q35" s="1">
        <f>COUNTIFS(Table2[Sub-Sector],Table3[[#This Row],[Sub-Sector]],Table2[% Away From 52W Low],"&gt;=10")/Table3[[#This Row],[Count]]</f>
        <v>0.9</v>
      </c>
      <c r="R35" s="1">
        <f>COUNTIFS(Table2[Sub-Sector],Table3[[#This Row],[Sub-Sector]],Table2[% Price above 20 EMA],"&gt;=0")/Table3[[#This Row],[Count]]</f>
        <v>0.55000000000000004</v>
      </c>
      <c r="S35" s="1">
        <f>COUNTIFS(Table2[Sub-Sector],Table3[[#This Row],[Sub-Sector]],Table2[% Price above 50 EMA],"&gt;=0")/Table3[[#This Row],[Count]]</f>
        <v>0.3</v>
      </c>
      <c r="T35" s="1">
        <f>COUNTIFS(Table2[Sub-Sector],Table3[[#This Row],[Sub-Sector]],Table2[% Price above 200 EMA],"&gt;=0")/Table3[[#This Row],[Count]]</f>
        <v>0.7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0.4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5">
        <f>_xlfn.RANK.AVG(Table3[[#This Row],[Score]],Table3[Score],1)</f>
        <v>32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5">
        <f>_xlfn.RANK.AVG(Table3[[#This Row],[Score 2 ]],Table3[[Score 2 ]],1)</f>
        <v>34</v>
      </c>
    </row>
    <row r="36" spans="1:26" x14ac:dyDescent="0.3">
      <c r="A36" t="s">
        <v>240</v>
      </c>
      <c r="B36">
        <f>COUNTIFS(Table2[Sub-Sector],Table3[[#This Row],[Sub-Sector]])</f>
        <v>8</v>
      </c>
      <c r="C36" s="1">
        <f>COUNTIFS(Table2[Sub-Sector],Table3[[#This Row],[Sub-Sector]],Table2[Uptrend],"Uptrend")/Table3[[#This Row],[Count]]</f>
        <v>0.375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0.125</v>
      </c>
      <c r="F36" s="1">
        <f>COUNTIFS(Table2[Sub-Sector],Table3[[#This Row],[Sub-Sector]],Table2[6M Return vs Nifty],"&gt;=10")/Table3[[#This Row],[Count]]</f>
        <v>0.375</v>
      </c>
      <c r="G36" s="1">
        <f>COUNTIFS(Table2[Sub-Sector],Table3[[#This Row],[Sub-Sector]],Table2[1Y Return vs Nifty],"&gt;=10")/Table3[[#This Row],[Count]]</f>
        <v>0.625</v>
      </c>
      <c r="H36" s="1">
        <f>COUNTIFS(Table2[Sub-Sector],Table3[[#This Row],[Sub-Sector]],Table2[RSI Exponential â€“ 14D],"&gt;=50")/Table3[[#This Row],[Count]]</f>
        <v>0.75</v>
      </c>
      <c r="I36" s="1">
        <f>COUNTIFS(Table2[Sub-Sector],Table3[[#This Row],[Sub-Sector]],Table2[Relative Volume],"&gt;=1")/Table3[[#This Row],[Count]]</f>
        <v>0.125</v>
      </c>
      <c r="J36" s="1">
        <f>COUNTIFS(Table2[Sub-Sector],Table3[[#This Row],[Sub-Sector]],Table2[% Away From Day Low],"&gt;=0.05")/Table3[[#This Row],[Count]]</f>
        <v>0.125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0.625</v>
      </c>
      <c r="M36" s="1">
        <f>COUNTIFS(Table2[Sub-Sector],Table3[[#This Row],[Sub-Sector]],Table2[% Away From Current Week High],"&lt;=0.05")/Table3[[#This Row],[Count]]</f>
        <v>0.875</v>
      </c>
      <c r="N36" s="1">
        <f>COUNTIFS(Table2[Sub-Sector],Table3[[#This Row],[Sub-Sector]],Table2[% Away From Current Month Low],"&gt;=0.05")/Table3[[#This Row],[Count]]</f>
        <v>0.625</v>
      </c>
      <c r="O36" s="1">
        <f>COUNTIFS(Table2[Sub-Sector],Table3[[#This Row],[Sub-Sector]],Table2[% Away From Current Month High],"&lt;=0.05")/Table3[[#This Row],[Count]]</f>
        <v>0.875</v>
      </c>
      <c r="P36" s="1">
        <f>COUNTIFS(Table2[Sub-Sector],Table3[[#This Row],[Sub-Sector]],Table2[% Away From 52W High],"&lt;=10")/Table3[[#This Row],[Count]]</f>
        <v>0.125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0.625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0.75</v>
      </c>
      <c r="V36" s="1">
        <f>COUNTIFS(Table2[Sub-Sector],Table3[[#This Row],[Sub-Sector]],Table2[Sharpe Ratio],"&gt;=0.10")/Table3[[#This Row],[Count]]</f>
        <v>0.25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36">
        <f>_xlfn.RANK.AVG(Table3[[#This Row],[Score]],Table3[Score],1)</f>
        <v>42.5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6">
        <f>_xlfn.RANK.AVG(Table3[[#This Row],[Score 2 ]],Table3[[Score 2 ]],1)</f>
        <v>35</v>
      </c>
    </row>
    <row r="37" spans="1:26" x14ac:dyDescent="0.3">
      <c r="A37" t="s">
        <v>311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</v>
      </c>
      <c r="D37" s="1">
        <f>COUNTIFS(Table2[Sub-Sector],Table3[[#This Row],[Sub-Sector]],Table2[1W Return vs Nifty],"&gt;=5")/Table3[[#This Row],[Count]]</f>
        <v>0.33333333333333331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1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0.66666666666666663</v>
      </c>
      <c r="I37" s="1">
        <f>COUNTIFS(Table2[Sub-Sector],Table3[[#This Row],[Sub-Sector]],Table2[Relative Volume],"&gt;=1")/Table3[[#This Row],[Count]]</f>
        <v>0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1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1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0.66666666666666663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0.66666666666666663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37">
        <f>_xlfn.RANK.AVG(Table3[[#This Row],[Score]],Table3[Score],1)</f>
        <v>55.5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7">
        <f>_xlfn.RANK.AVG(Table3[[#This Row],[Score 2 ]],Table3[[Score 2 ]],1)</f>
        <v>36</v>
      </c>
    </row>
    <row r="38" spans="1:26" x14ac:dyDescent="0.3">
      <c r="A38" t="s">
        <v>396</v>
      </c>
      <c r="B38">
        <f>COUNTIFS(Table2[Sub-Sector],Table3[[#This Row],[Sub-Sector]])</f>
        <v>14</v>
      </c>
      <c r="C38" s="1">
        <f>COUNTIFS(Table2[Sub-Sector],Table3[[#This Row],[Sub-Sector]],Table2[Uptrend],"Uptrend")/Table3[[#This Row],[Count]]</f>
        <v>0.35714285714285715</v>
      </c>
      <c r="D38" s="1">
        <f>COUNTIFS(Table2[Sub-Sector],Table3[[#This Row],[Sub-Sector]],Table2[1W Return vs Nifty],"&gt;=5")/Table3[[#This Row],[Count]]</f>
        <v>0.35714285714285715</v>
      </c>
      <c r="E38" s="1">
        <f>COUNTIFS(Table2[Sub-Sector],Table3[[#This Row],[Sub-Sector]],Table2[1M Return vs Nifty],"&gt;=5")/Table3[[#This Row],[Count]]</f>
        <v>0.21428571428571427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0.14285714285714285</v>
      </c>
      <c r="J38" s="1">
        <f>COUNTIFS(Table2[Sub-Sector],Table3[[#This Row],[Sub-Sector]],Table2[% Away From Day Low],"&gt;=0.05")/Table3[[#This Row],[Count]]</f>
        <v>0.14285714285714285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0.8571428571428571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0.8571428571428571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0.2857142857142857</v>
      </c>
      <c r="Q38" s="1">
        <f>COUNTIFS(Table2[Sub-Sector],Table3[[#This Row],[Sub-Sector]],Table2[% Away From 52W Low],"&gt;=10")/Table3[[#This Row],[Count]]</f>
        <v>0.9285714285714286</v>
      </c>
      <c r="R38" s="1">
        <f>COUNTIFS(Table2[Sub-Sector],Table3[[#This Row],[Sub-Sector]],Table2[% Price above 20 EMA],"&gt;=0")/Table3[[#This Row],[Count]]</f>
        <v>0.9285714285714286</v>
      </c>
      <c r="S38" s="1">
        <f>COUNTIFS(Table2[Sub-Sector],Table3[[#This Row],[Sub-Sector]],Table2[% Price above 50 EMA],"&gt;=0")/Table3[[#This Row],[Count]]</f>
        <v>0.6428571428571429</v>
      </c>
      <c r="T38" s="1">
        <f>COUNTIFS(Table2[Sub-Sector],Table3[[#This Row],[Sub-Sector]],Table2[% Price above 200 EMA],"&gt;=0")/Table3[[#This Row],[Count]]</f>
        <v>0.7142857142857143</v>
      </c>
      <c r="U38" s="1">
        <f>COUNTIFS(Table2[Sub-Sector],Table3[[#This Row],[Sub-Sector]],Table2[Rate of Change - Zone],"Positive")/Table3[[#This Row],[Count]]</f>
        <v>0.5714285714285714</v>
      </c>
      <c r="V38" s="1">
        <f>COUNTIFS(Table2[Sub-Sector],Table3[[#This Row],[Sub-Sector]],Table2[Sharpe Ratio],"&gt;=0.10")/Table3[[#This Row],[Count]]</f>
        <v>0.2857142857142857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8">
        <f>_xlfn.RANK.AVG(Table3[[#This Row],[Score]],Table3[Score],1)</f>
        <v>22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8">
        <f>_xlfn.RANK.AVG(Table3[[#This Row],[Score 2 ]],Table3[[Score 2 ]],1)</f>
        <v>37</v>
      </c>
    </row>
    <row r="39" spans="1:26" x14ac:dyDescent="0.3">
      <c r="A39" t="s">
        <v>176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1</v>
      </c>
      <c r="I39" s="1">
        <f>COUNTIFS(Table2[Sub-Sector],Table3[[#This Row],[Sub-Sector]],Table2[Relative Volume],"&gt;=1")/Table3[[#This Row],[Count]]</f>
        <v>0</v>
      </c>
      <c r="J39" s="1">
        <f>COUNTIFS(Table2[Sub-Sector],Table3[[#This Row],[Sub-Sector]],Table2[% Away From Day Low],"&gt;=0.05")/Table3[[#This Row],[Count]]</f>
        <v>0.5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1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1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1</v>
      </c>
      <c r="S39" s="1">
        <f>COUNTIFS(Table2[Sub-Sector],Table3[[#This Row],[Sub-Sector]],Table2[% Price above 50 EMA],"&gt;=0")/Table3[[#This Row],[Count]]</f>
        <v>1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9">
        <f>_xlfn.RANK.AVG(Table3[[#This Row],[Score]],Table3[Score],1)</f>
        <v>24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9">
        <f>_xlfn.RANK.AVG(Table3[[#This Row],[Score 2 ]],Table3[[Score 2 ]],1)</f>
        <v>38.5</v>
      </c>
    </row>
    <row r="40" spans="1:26" x14ac:dyDescent="0.3">
      <c r="A40" t="s">
        <v>723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0.25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1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0.25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0.25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0.75</v>
      </c>
      <c r="S40" s="1">
        <f>COUNTIFS(Table2[Sub-Sector],Table3[[#This Row],[Sub-Sector]],Table2[% Price above 50 EMA],"&gt;=0")/Table3[[#This Row],[Count]]</f>
        <v>0.25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0.25</v>
      </c>
      <c r="V40" s="1">
        <f>COUNTIFS(Table2[Sub-Sector],Table3[[#This Row],[Sub-Sector]],Table2[Sharpe Ratio],"&gt;=0.10")/Table3[[#This Row],[Count]]</f>
        <v>0.25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40">
        <f>_xlfn.RANK.AVG(Table3[[#This Row],[Score]],Table3[Score],1)</f>
        <v>26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0">
        <f>_xlfn.RANK.AVG(Table3[[#This Row],[Score 2 ]],Table3[[Score 2 ]],1)</f>
        <v>38.5</v>
      </c>
    </row>
    <row r="41" spans="1:26" x14ac:dyDescent="0.3">
      <c r="A41" t="s">
        <v>199</v>
      </c>
      <c r="B41">
        <f>COUNTIFS(Table2[Sub-Sector],Table3[[#This Row],[Sub-Sector]])</f>
        <v>28</v>
      </c>
      <c r="C41" s="1">
        <f>COUNTIFS(Table2[Sub-Sector],Table3[[#This Row],[Sub-Sector]],Table2[Uptrend],"Uptrend")/Table3[[#This Row],[Count]]</f>
        <v>0.21428571428571427</v>
      </c>
      <c r="D41" s="1">
        <f>COUNTIFS(Table2[Sub-Sector],Table3[[#This Row],[Sub-Sector]],Table2[1W Return vs Nifty],"&gt;=5")/Table3[[#This Row],[Count]]</f>
        <v>0.17857142857142858</v>
      </c>
      <c r="E41" s="1">
        <f>COUNTIFS(Table2[Sub-Sector],Table3[[#This Row],[Sub-Sector]],Table2[1M Return vs Nifty],"&gt;=5")/Table3[[#This Row],[Count]]</f>
        <v>0.10714285714285714</v>
      </c>
      <c r="F41" s="1">
        <f>COUNTIFS(Table2[Sub-Sector],Table3[[#This Row],[Sub-Sector]],Table2[6M Return vs Nifty],"&gt;=10")/Table3[[#This Row],[Count]]</f>
        <v>0.42857142857142855</v>
      </c>
      <c r="G41" s="1">
        <f>COUNTIFS(Table2[Sub-Sector],Table3[[#This Row],[Sub-Sector]],Table2[1Y Return vs Nifty],"&gt;=10")/Table3[[#This Row],[Count]]</f>
        <v>0.5714285714285714</v>
      </c>
      <c r="H41" s="1">
        <f>COUNTIFS(Table2[Sub-Sector],Table3[[#This Row],[Sub-Sector]],Table2[RSI Exponential â€“ 14D],"&gt;=50")/Table3[[#This Row],[Count]]</f>
        <v>0.7857142857142857</v>
      </c>
      <c r="I41" s="1">
        <f>COUNTIFS(Table2[Sub-Sector],Table3[[#This Row],[Sub-Sector]],Table2[Relative Volume],"&gt;=1")/Table3[[#This Row],[Count]]</f>
        <v>0.14285714285714285</v>
      </c>
      <c r="J41" s="1">
        <f>COUNTIFS(Table2[Sub-Sector],Table3[[#This Row],[Sub-Sector]],Table2[% Away From Day Low],"&gt;=0.05")/Table3[[#This Row],[Count]]</f>
        <v>7.1428571428571425E-2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0.32142857142857145</v>
      </c>
      <c r="M41" s="1">
        <f>COUNTIFS(Table2[Sub-Sector],Table3[[#This Row],[Sub-Sector]],Table2[% Away From Current Week High],"&lt;=0.05")/Table3[[#This Row],[Count]]</f>
        <v>0.9642857142857143</v>
      </c>
      <c r="N41" s="1">
        <f>COUNTIFS(Table2[Sub-Sector],Table3[[#This Row],[Sub-Sector]],Table2[% Away From Current Month Low],"&gt;=0.05")/Table3[[#This Row],[Count]]</f>
        <v>0.32142857142857145</v>
      </c>
      <c r="O41" s="1">
        <f>COUNTIFS(Table2[Sub-Sector],Table3[[#This Row],[Sub-Sector]],Table2[% Away From Current Month High],"&lt;=0.05")/Table3[[#This Row],[Count]]</f>
        <v>0.9642857142857143</v>
      </c>
      <c r="P41" s="1">
        <f>COUNTIFS(Table2[Sub-Sector],Table3[[#This Row],[Sub-Sector]],Table2[% Away From 52W High],"&lt;=10")/Table3[[#This Row],[Count]]</f>
        <v>0.17857142857142858</v>
      </c>
      <c r="Q41" s="1">
        <f>COUNTIFS(Table2[Sub-Sector],Table3[[#This Row],[Sub-Sector]],Table2[% Away From 52W Low],"&gt;=10")/Table3[[#This Row],[Count]]</f>
        <v>0.9642857142857143</v>
      </c>
      <c r="R41" s="1">
        <f>COUNTIFS(Table2[Sub-Sector],Table3[[#This Row],[Sub-Sector]],Table2[% Price above 20 EMA],"&gt;=0")/Table3[[#This Row],[Count]]</f>
        <v>0.5714285714285714</v>
      </c>
      <c r="S41" s="1">
        <f>COUNTIFS(Table2[Sub-Sector],Table3[[#This Row],[Sub-Sector]],Table2[% Price above 50 EMA],"&gt;=0")/Table3[[#This Row],[Count]]</f>
        <v>0.42857142857142855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0.5357142857142857</v>
      </c>
      <c r="V41" s="1">
        <f>COUNTIFS(Table2[Sub-Sector],Table3[[#This Row],[Sub-Sector]],Table2[Sharpe Ratio],"&gt;=0.10")/Table3[[#This Row],[Count]]</f>
        <v>0.35714285714285715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41">
        <f>_xlfn.RANK.AVG(Table3[[#This Row],[Score]],Table3[Score],1)</f>
        <v>41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1">
        <f>_xlfn.RANK.AVG(Table3[[#This Row],[Score 2 ]],Table3[[Score 2 ]],1)</f>
        <v>40</v>
      </c>
    </row>
    <row r="42" spans="1:26" x14ac:dyDescent="0.3">
      <c r="A42" t="s">
        <v>57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0.25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0.25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0.75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0.25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0.25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0.25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0.25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0.75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42">
        <f>_xlfn.RANK.AVG(Table3[[#This Row],[Score]],Table3[Score],1)</f>
        <v>71.5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2">
        <f>_xlfn.RANK.AVG(Table3[[#This Row],[Score 2 ]],Table3[[Score 2 ]],1)</f>
        <v>41</v>
      </c>
    </row>
    <row r="43" spans="1:26" x14ac:dyDescent="0.3">
      <c r="A43" t="s">
        <v>122</v>
      </c>
      <c r="B43">
        <f>COUNTIFS(Table2[Sub-Sector],Table3[[#This Row],[Sub-Sector]])</f>
        <v>8</v>
      </c>
      <c r="C43" s="1">
        <f>COUNTIFS(Table2[Sub-Sector],Table3[[#This Row],[Sub-Sector]],Table2[Uptrend],"Uptrend")/Table3[[#This Row],[Count]]</f>
        <v>0.375</v>
      </c>
      <c r="D43" s="1">
        <f>COUNTIFS(Table2[Sub-Sector],Table3[[#This Row],[Sub-Sector]],Table2[1W Return vs Nifty],"&gt;=5")/Table3[[#This Row],[Count]]</f>
        <v>0.125</v>
      </c>
      <c r="E43" s="1">
        <f>COUNTIFS(Table2[Sub-Sector],Table3[[#This Row],[Sub-Sector]],Table2[1M Return vs Nifty],"&gt;=5")/Table3[[#This Row],[Count]]</f>
        <v>0.125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0.625</v>
      </c>
      <c r="H43" s="1">
        <f>COUNTIFS(Table2[Sub-Sector],Table3[[#This Row],[Sub-Sector]],Table2[RSI Exponential â€“ 14D],"&gt;=50")/Table3[[#This Row],[Count]]</f>
        <v>0.75</v>
      </c>
      <c r="I43" s="1">
        <f>COUNTIFS(Table2[Sub-Sector],Table3[[#This Row],[Sub-Sector]],Table2[Relative Volume],"&gt;=1")/Table3[[#This Row],[Count]]</f>
        <v>0.125</v>
      </c>
      <c r="J43" s="1">
        <f>COUNTIFS(Table2[Sub-Sector],Table3[[#This Row],[Sub-Sector]],Table2[% Away From Day Low],"&gt;=0.05")/Table3[[#This Row],[Count]]</f>
        <v>0.125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0.625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0.625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0.25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0.625</v>
      </c>
      <c r="S43" s="1">
        <f>COUNTIFS(Table2[Sub-Sector],Table3[[#This Row],[Sub-Sector]],Table2[% Price above 50 EMA],"&gt;=0")/Table3[[#This Row],[Count]]</f>
        <v>0.375</v>
      </c>
      <c r="T43" s="1">
        <f>COUNTIFS(Table2[Sub-Sector],Table3[[#This Row],[Sub-Sector]],Table2[% Price above 200 EMA],"&gt;=0")/Table3[[#This Row],[Count]]</f>
        <v>0.625</v>
      </c>
      <c r="U43" s="1">
        <f>COUNTIFS(Table2[Sub-Sector],Table3[[#This Row],[Sub-Sector]],Table2[Rate of Change - Zone],"Positive")/Table3[[#This Row],[Count]]</f>
        <v>0.375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43">
        <f>_xlfn.RANK.AVG(Table3[[#This Row],[Score]],Table3[Score],1)</f>
        <v>38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3">
        <f>_xlfn.RANK.AVG(Table3[[#This Row],[Score 2 ]],Table3[[Score 2 ]],1)</f>
        <v>42</v>
      </c>
    </row>
    <row r="44" spans="1:26" x14ac:dyDescent="0.3">
      <c r="A44" t="s">
        <v>257</v>
      </c>
      <c r="B44">
        <f>COUNTIFS(Table2[Sub-Sector],Table3[[#This Row],[Sub-Sector]])</f>
        <v>12</v>
      </c>
      <c r="C44" s="1">
        <f>COUNTIFS(Table2[Sub-Sector],Table3[[#This Row],[Sub-Sector]],Table2[Uptrend],"Uptrend")/Table3[[#This Row],[Count]]</f>
        <v>0.41666666666666669</v>
      </c>
      <c r="D44" s="1">
        <f>COUNTIFS(Table2[Sub-Sector],Table3[[#This Row],[Sub-Sector]],Table2[1W Return vs Nifty],"&gt;=5")/Table3[[#This Row],[Count]]</f>
        <v>8.3333333333333329E-2</v>
      </c>
      <c r="E44" s="1">
        <f>COUNTIFS(Table2[Sub-Sector],Table3[[#This Row],[Sub-Sector]],Table2[1M Return vs Nifty],"&gt;=5")/Table3[[#This Row],[Count]]</f>
        <v>0.16666666666666666</v>
      </c>
      <c r="F44" s="1">
        <f>COUNTIFS(Table2[Sub-Sector],Table3[[#This Row],[Sub-Sector]],Table2[6M Return vs Nifty],"&gt;=10")/Table3[[#This Row],[Count]]</f>
        <v>0.41666666666666669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0.75</v>
      </c>
      <c r="I44" s="1">
        <f>COUNTIFS(Table2[Sub-Sector],Table3[[#This Row],[Sub-Sector]],Table2[Relative Volume],"&gt;=1")/Table3[[#This Row],[Count]]</f>
        <v>0.41666666666666669</v>
      </c>
      <c r="J44" s="1">
        <f>COUNTIFS(Table2[Sub-Sector],Table3[[#This Row],[Sub-Sector]],Table2[% Away From Day Low],"&gt;=0.05")/Table3[[#This Row],[Count]]</f>
        <v>0.25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0.58333333333333337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0.58333333333333337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0.16666666666666666</v>
      </c>
      <c r="Q44" s="1">
        <f>COUNTIFS(Table2[Sub-Sector],Table3[[#This Row],[Sub-Sector]],Table2[% Away From 52W Low],"&gt;=10")/Table3[[#This Row],[Count]]</f>
        <v>0.91666666666666663</v>
      </c>
      <c r="R44" s="1">
        <f>COUNTIFS(Table2[Sub-Sector],Table3[[#This Row],[Sub-Sector]],Table2[% Price above 20 EMA],"&gt;=0")/Table3[[#This Row],[Count]]</f>
        <v>0.58333333333333337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44">
        <f>_xlfn.RANK.AVG(Table3[[#This Row],[Score]],Table3[Score],1)</f>
        <v>37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4">
        <f>_xlfn.RANK.AVG(Table3[[#This Row],[Score 2 ]],Table3[[Score 2 ]],1)</f>
        <v>43</v>
      </c>
    </row>
    <row r="45" spans="1:26" x14ac:dyDescent="0.3">
      <c r="A45" t="s">
        <v>366</v>
      </c>
      <c r="B45">
        <f>COUNTIFS(Table2[Sub-Sector],Table3[[#This Row],[Sub-Sector]])</f>
        <v>5</v>
      </c>
      <c r="C45" s="1">
        <f>COUNTIFS(Table2[Sub-Sector],Table3[[#This Row],[Sub-Sector]],Table2[Uptrend],"Uptrend")/Table3[[#This Row],[Count]]</f>
        <v>0.4</v>
      </c>
      <c r="D45" s="1">
        <f>COUNTIFS(Table2[Sub-Sector],Table3[[#This Row],[Sub-Sector]],Table2[1W Return vs Nifty],"&gt;=5")/Table3[[#This Row],[Count]]</f>
        <v>0.2</v>
      </c>
      <c r="E45" s="1">
        <f>COUNTIFS(Table2[Sub-Sector],Table3[[#This Row],[Sub-Sector]],Table2[1M Return vs Nifty],"&gt;=5")/Table3[[#This Row],[Count]]</f>
        <v>0.2</v>
      </c>
      <c r="F45" s="1">
        <f>COUNTIFS(Table2[Sub-Sector],Table3[[#This Row],[Sub-Sector]],Table2[6M Return vs Nifty],"&gt;=10")/Table3[[#This Row],[Count]]</f>
        <v>0.4</v>
      </c>
      <c r="G45" s="1">
        <f>COUNTIFS(Table2[Sub-Sector],Table3[[#This Row],[Sub-Sector]],Table2[1Y Return vs Nifty],"&gt;=10")/Table3[[#This Row],[Count]]</f>
        <v>0.4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0.2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0.6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0.6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0.2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0.4</v>
      </c>
      <c r="T45" s="1">
        <f>COUNTIFS(Table2[Sub-Sector],Table3[[#This Row],[Sub-Sector]],Table2[% Price above 200 EMA],"&gt;=0")/Table3[[#This Row],[Count]]</f>
        <v>0.6</v>
      </c>
      <c r="U45" s="1">
        <f>COUNTIFS(Table2[Sub-Sector],Table3[[#This Row],[Sub-Sector]],Table2[Rate of Change - Zone],"Positive")/Table3[[#This Row],[Count]]</f>
        <v>0.6</v>
      </c>
      <c r="V45" s="1">
        <f>COUNTIFS(Table2[Sub-Sector],Table3[[#This Row],[Sub-Sector]],Table2[Sharpe Ratio],"&gt;=0.10")/Table3[[#This Row],[Count]]</f>
        <v>0.2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45">
        <f>_xlfn.RANK.AVG(Table3[[#This Row],[Score]],Table3[Score],1)</f>
        <v>27.5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>
        <f>_xlfn.RANK.AVG(Table3[[#This Row],[Score 2 ]],Table3[[Score 2 ]],1)</f>
        <v>44</v>
      </c>
    </row>
    <row r="46" spans="1:26" x14ac:dyDescent="0.3">
      <c r="A46" t="s">
        <v>158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0.55555555555555558</v>
      </c>
      <c r="D46" s="1">
        <f>COUNTIFS(Table2[Sub-Sector],Table3[[#This Row],[Sub-Sector]],Table2[1W Return vs Nifty],"&gt;=5")/Table3[[#This Row],[Count]]</f>
        <v>0.1111111111111111</v>
      </c>
      <c r="E46" s="1">
        <f>COUNTIFS(Table2[Sub-Sector],Table3[[#This Row],[Sub-Sector]],Table2[1M Return vs Nifty],"&gt;=5")/Table3[[#This Row],[Count]]</f>
        <v>0.1111111111111111</v>
      </c>
      <c r="F46" s="1">
        <f>COUNTIFS(Table2[Sub-Sector],Table3[[#This Row],[Sub-Sector]],Table2[6M Return vs Nifty],"&gt;=10")/Table3[[#This Row],[Count]]</f>
        <v>0.44444444444444442</v>
      </c>
      <c r="G46" s="1">
        <f>COUNTIFS(Table2[Sub-Sector],Table3[[#This Row],[Sub-Sector]],Table2[1Y Return vs Nifty],"&gt;=10")/Table3[[#This Row],[Count]]</f>
        <v>0.33333333333333331</v>
      </c>
      <c r="H46" s="1">
        <f>COUNTIFS(Table2[Sub-Sector],Table3[[#This Row],[Sub-Sector]],Table2[RSI Exponential â€“ 14D],"&gt;=50")/Table3[[#This Row],[Count]]</f>
        <v>0.88888888888888884</v>
      </c>
      <c r="I46" s="1">
        <f>COUNTIFS(Table2[Sub-Sector],Table3[[#This Row],[Sub-Sector]],Table2[Relative Volume],"&gt;=1")/Table3[[#This Row],[Count]]</f>
        <v>0.1111111111111111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0.88888888888888884</v>
      </c>
      <c r="L46" s="1">
        <f>COUNTIFS(Table2[Sub-Sector],Table3[[#This Row],[Sub-Sector]],Table2[% Away From Current Week Low],"&gt;=0.05")/Table3[[#This Row],[Count]]</f>
        <v>0.1111111111111111</v>
      </c>
      <c r="M46" s="1">
        <f>COUNTIFS(Table2[Sub-Sector],Table3[[#This Row],[Sub-Sector]],Table2[% Away From Current Week High],"&lt;=0.05")/Table3[[#This Row],[Count]]</f>
        <v>0.88888888888888884</v>
      </c>
      <c r="N46" s="1">
        <f>COUNTIFS(Table2[Sub-Sector],Table3[[#This Row],[Sub-Sector]],Table2[% Away From Current Month Low],"&gt;=0.05")/Table3[[#This Row],[Count]]</f>
        <v>0.33333333333333331</v>
      </c>
      <c r="O46" s="1">
        <f>COUNTIFS(Table2[Sub-Sector],Table3[[#This Row],[Sub-Sector]],Table2[% Away From Current Month High],"&lt;=0.05")/Table3[[#This Row],[Count]]</f>
        <v>0.88888888888888884</v>
      </c>
      <c r="P46" s="1">
        <f>COUNTIFS(Table2[Sub-Sector],Table3[[#This Row],[Sub-Sector]],Table2[% Away From 52W High],"&lt;=10")/Table3[[#This Row],[Count]]</f>
        <v>0.55555555555555558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0.77777777777777779</v>
      </c>
      <c r="S46" s="1">
        <f>COUNTIFS(Table2[Sub-Sector],Table3[[#This Row],[Sub-Sector]],Table2[% Price above 50 EMA],"&gt;=0")/Table3[[#This Row],[Count]]</f>
        <v>0.77777777777777779</v>
      </c>
      <c r="T46" s="1">
        <f>COUNTIFS(Table2[Sub-Sector],Table3[[#This Row],[Sub-Sector]],Table2[% Price above 200 EMA],"&gt;=0")/Table3[[#This Row],[Count]]</f>
        <v>0.88888888888888884</v>
      </c>
      <c r="U46" s="1">
        <f>COUNTIFS(Table2[Sub-Sector],Table3[[#This Row],[Sub-Sector]],Table2[Rate of Change - Zone],"Positive")/Table3[[#This Row],[Count]]</f>
        <v>0.77777777777777779</v>
      </c>
      <c r="V46" s="1">
        <f>COUNTIFS(Table2[Sub-Sector],Table3[[#This Row],[Sub-Sector]],Table2[Sharpe Ratio],"&gt;=0.10")/Table3[[#This Row],[Count]]</f>
        <v>0.1111111111111111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46">
        <f>_xlfn.RANK.AVG(Table3[[#This Row],[Score]],Table3[Score],1)</f>
        <v>35.5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6">
        <f>_xlfn.RANK.AVG(Table3[[#This Row],[Score 2 ]],Table3[[Score 2 ]],1)</f>
        <v>45</v>
      </c>
    </row>
    <row r="47" spans="1:26" x14ac:dyDescent="0.3">
      <c r="A47" t="s">
        <v>62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0.25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0.25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0.5</v>
      </c>
      <c r="I47" s="1">
        <f>COUNTIFS(Table2[Sub-Sector],Table3[[#This Row],[Sub-Sector]],Table2[Relative Volume],"&gt;=1")/Table3[[#This Row],[Count]]</f>
        <v>0.75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0.75</v>
      </c>
      <c r="N47" s="1">
        <f>COUNTIFS(Table2[Sub-Sector],Table3[[#This Row],[Sub-Sector]],Table2[% Away From Current Month Low],"&gt;=0.05")/Table3[[#This Row],[Count]]</f>
        <v>0.25</v>
      </c>
      <c r="O47" s="1">
        <f>COUNTIFS(Table2[Sub-Sector],Table3[[#This Row],[Sub-Sector]],Table2[% Away From Current Month High],"&lt;=0.05")/Table3[[#This Row],[Count]]</f>
        <v>0.75</v>
      </c>
      <c r="P47" s="1">
        <f>COUNTIFS(Table2[Sub-Sector],Table3[[#This Row],[Sub-Sector]],Table2[% Away From 52W High],"&lt;=10")/Table3[[#This Row],[Count]]</f>
        <v>0.25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0.5</v>
      </c>
      <c r="U47" s="1">
        <f>COUNTIFS(Table2[Sub-Sector],Table3[[#This Row],[Sub-Sector]],Table2[Rate of Change - Zone],"Positive")/Table3[[#This Row],[Count]]</f>
        <v>0.25</v>
      </c>
      <c r="V47" s="1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47">
        <f>_xlfn.RANK.AVG(Table3[[#This Row],[Score]],Table3[Score],1)</f>
        <v>67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7">
        <f>_xlfn.RANK.AVG(Table3[[#This Row],[Score 2 ]],Table3[[Score 2 ]],1)</f>
        <v>46</v>
      </c>
    </row>
    <row r="48" spans="1:26" x14ac:dyDescent="0.3">
      <c r="A48" t="s">
        <v>472</v>
      </c>
      <c r="B48">
        <f>COUNTIFS(Table2[Sub-Sector],Table3[[#This Row],[Sub-Sector]])</f>
        <v>9</v>
      </c>
      <c r="C48" s="1">
        <f>COUNTIFS(Table2[Sub-Sector],Table3[[#This Row],[Sub-Sector]],Table2[Uptrend],"Uptrend")/Table3[[#This Row],[Count]]</f>
        <v>0.33333333333333331</v>
      </c>
      <c r="D48" s="1">
        <f>COUNTIFS(Table2[Sub-Sector],Table3[[#This Row],[Sub-Sector]],Table2[1W Return vs Nifty],"&gt;=5")/Table3[[#This Row],[Count]]</f>
        <v>0.1111111111111111</v>
      </c>
      <c r="E48" s="1">
        <f>COUNTIFS(Table2[Sub-Sector],Table3[[#This Row],[Sub-Sector]],Table2[1M Return vs Nifty],"&gt;=5")/Table3[[#This Row],[Count]]</f>
        <v>0.1111111111111111</v>
      </c>
      <c r="F48" s="1">
        <f>COUNTIFS(Table2[Sub-Sector],Table3[[#This Row],[Sub-Sector]],Table2[6M Return vs Nifty],"&gt;=10")/Table3[[#This Row],[Count]]</f>
        <v>0.1111111111111111</v>
      </c>
      <c r="G48" s="1">
        <f>COUNTIFS(Table2[Sub-Sector],Table3[[#This Row],[Sub-Sector]],Table2[1Y Return vs Nifty],"&gt;=10")/Table3[[#This Row],[Count]]</f>
        <v>0.33333333333333331</v>
      </c>
      <c r="H48" s="1">
        <f>COUNTIFS(Table2[Sub-Sector],Table3[[#This Row],[Sub-Sector]],Table2[RSI Exponential â€“ 14D],"&gt;=50")/Table3[[#This Row],[Count]]</f>
        <v>0.77777777777777779</v>
      </c>
      <c r="I48" s="1">
        <f>COUNTIFS(Table2[Sub-Sector],Table3[[#This Row],[Sub-Sector]],Table2[Relative Volume],"&gt;=1")/Table3[[#This Row],[Count]]</f>
        <v>0.55555555555555558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0.22222222222222221</v>
      </c>
      <c r="M48" s="1">
        <f>COUNTIFS(Table2[Sub-Sector],Table3[[#This Row],[Sub-Sector]],Table2[% Away From Current Week High],"&lt;=0.05")/Table3[[#This Row],[Count]]</f>
        <v>0.88888888888888884</v>
      </c>
      <c r="N48" s="1">
        <f>COUNTIFS(Table2[Sub-Sector],Table3[[#This Row],[Sub-Sector]],Table2[% Away From Current Month Low],"&gt;=0.05")/Table3[[#This Row],[Count]]</f>
        <v>0.22222222222222221</v>
      </c>
      <c r="O48" s="1">
        <f>COUNTIFS(Table2[Sub-Sector],Table3[[#This Row],[Sub-Sector]],Table2[% Away From Current Month High],"&lt;=0.05")/Table3[[#This Row],[Count]]</f>
        <v>0.88888888888888884</v>
      </c>
      <c r="P48" s="1">
        <f>COUNTIFS(Table2[Sub-Sector],Table3[[#This Row],[Sub-Sector]],Table2[% Away From 52W High],"&lt;=10")/Table3[[#This Row],[Count]]</f>
        <v>0.1111111111111111</v>
      </c>
      <c r="Q48" s="1">
        <f>COUNTIFS(Table2[Sub-Sector],Table3[[#This Row],[Sub-Sector]],Table2[% Away From 52W Low],"&gt;=10")/Table3[[#This Row],[Count]]</f>
        <v>0.77777777777777779</v>
      </c>
      <c r="R48" s="1">
        <f>COUNTIFS(Table2[Sub-Sector],Table3[[#This Row],[Sub-Sector]],Table2[% Price above 20 EMA],"&gt;=0")/Table3[[#This Row],[Count]]</f>
        <v>0.55555555555555558</v>
      </c>
      <c r="S48" s="1">
        <f>COUNTIFS(Table2[Sub-Sector],Table3[[#This Row],[Sub-Sector]],Table2[% Price above 50 EMA],"&gt;=0")/Table3[[#This Row],[Count]]</f>
        <v>0.44444444444444442</v>
      </c>
      <c r="T48" s="1">
        <f>COUNTIFS(Table2[Sub-Sector],Table3[[#This Row],[Sub-Sector]],Table2[% Price above 200 EMA],"&gt;=0")/Table3[[#This Row],[Count]]</f>
        <v>0.44444444444444442</v>
      </c>
      <c r="U48" s="1">
        <f>COUNTIFS(Table2[Sub-Sector],Table3[[#This Row],[Sub-Sector]],Table2[Rate of Change - Zone],"Positive")/Table3[[#This Row],[Count]]</f>
        <v>0.55555555555555558</v>
      </c>
      <c r="V48" s="1">
        <f>COUNTIFS(Table2[Sub-Sector],Table3[[#This Row],[Sub-Sector]],Table2[Sharpe Ratio],"&gt;=0.10")/Table3[[#This Row],[Count]]</f>
        <v>0.44444444444444442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48">
        <f>_xlfn.RANK.AVG(Table3[[#This Row],[Score]],Table3[Score],1)</f>
        <v>44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8">
        <f>_xlfn.RANK.AVG(Table3[[#This Row],[Score 2 ]],Table3[[Score 2 ]],1)</f>
        <v>47</v>
      </c>
    </row>
    <row r="49" spans="1:26" x14ac:dyDescent="0.3">
      <c r="A49" t="s">
        <v>460</v>
      </c>
      <c r="B49">
        <f>COUNTIFS(Table2[Sub-Sector],Table3[[#This Row],[Sub-Sector]])</f>
        <v>4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0.25</v>
      </c>
      <c r="H49" s="1">
        <f>COUNTIFS(Table2[Sub-Sector],Table3[[#This Row],[Sub-Sector]],Table2[RSI Exponential â€“ 14D],"&gt;=50")/Table3[[#This Row],[Count]]</f>
        <v>0.75</v>
      </c>
      <c r="I49" s="1">
        <f>COUNTIFS(Table2[Sub-Sector],Table3[[#This Row],[Sub-Sector]],Table2[Relative Volume],"&gt;=1")/Table3[[#This Row],[Count]]</f>
        <v>0.25</v>
      </c>
      <c r="J49" s="1">
        <f>COUNTIFS(Table2[Sub-Sector],Table3[[#This Row],[Sub-Sector]],Table2[% Away From Day Low],"&gt;=0.05")/Table3[[#This Row],[Count]]</f>
        <v>0.25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0.75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0.75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0.75</v>
      </c>
      <c r="S49" s="1">
        <f>COUNTIFS(Table2[Sub-Sector],Table3[[#This Row],[Sub-Sector]],Table2[% Price above 50 EMA],"&gt;=0")/Table3[[#This Row],[Count]]</f>
        <v>0.75</v>
      </c>
      <c r="T49" s="1">
        <f>COUNTIFS(Table2[Sub-Sector],Table3[[#This Row],[Sub-Sector]],Table2[% Price above 200 EMA],"&gt;=0")/Table3[[#This Row],[Count]]</f>
        <v>0.5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0.25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49">
        <f>_xlfn.RANK.AVG(Table3[[#This Row],[Score]],Table3[Score],1)</f>
        <v>40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9">
        <f>_xlfn.RANK.AVG(Table3[[#This Row],[Score 2 ]],Table3[[Score 2 ]],1)</f>
        <v>48</v>
      </c>
    </row>
    <row r="50" spans="1:26" x14ac:dyDescent="0.3">
      <c r="A50" t="s">
        <v>1158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1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0">
        <f>_xlfn.RANK.AVG(Table3[[#This Row],[Score]],Table3[Score],1)</f>
        <v>30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0">
        <f>_xlfn.RANK.AVG(Table3[[#This Row],[Score 2 ]],Table3[[Score 2 ]],1)</f>
        <v>50</v>
      </c>
    </row>
    <row r="51" spans="1:26" x14ac:dyDescent="0.3">
      <c r="A51" t="s">
        <v>974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51">
        <f>_xlfn.RANK.AVG(Table3[[#This Row],[Score]],Table3[Score],1)</f>
        <v>60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1">
        <f>_xlfn.RANK.AVG(Table3[[#This Row],[Score 2 ]],Table3[[Score 2 ]],1)</f>
        <v>50</v>
      </c>
    </row>
    <row r="52" spans="1:26" x14ac:dyDescent="0.3">
      <c r="A52" t="s">
        <v>1341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2">
        <f>_xlfn.RANK.AVG(Table3[[#This Row],[Score]],Table3[Score],1)</f>
        <v>30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2">
        <f>_xlfn.RANK.AVG(Table3[[#This Row],[Score 2 ]],Table3[[Score 2 ]],1)</f>
        <v>50</v>
      </c>
    </row>
    <row r="53" spans="1:26" x14ac:dyDescent="0.3">
      <c r="A53" t="s">
        <v>144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3">
        <f>_xlfn.RANK.AVG(Table3[[#This Row],[Score]],Table3[Score],1)</f>
        <v>80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3">
        <f>_xlfn.RANK.AVG(Table3[[#This Row],[Score 2 ]],Table3[[Score 2 ]],1)</f>
        <v>52</v>
      </c>
    </row>
    <row r="54" spans="1:26" x14ac:dyDescent="0.3">
      <c r="A54" t="s">
        <v>131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0.33333333333333331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0.66666666666666663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0.33333333333333331</v>
      </c>
      <c r="H54" s="1">
        <f>COUNTIFS(Table2[Sub-Sector],Table3[[#This Row],[Sub-Sector]],Table2[RSI Exponential â€“ 14D],"&gt;=50")/Table3[[#This Row],[Count]]</f>
        <v>0.66666666666666663</v>
      </c>
      <c r="I54" s="1">
        <f>COUNTIFS(Table2[Sub-Sector],Table3[[#This Row],[Sub-Sector]],Table2[Relative Volume],"&gt;=1")/Table3[[#This Row],[Count]]</f>
        <v>0.66666666666666663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0.66666666666666663</v>
      </c>
      <c r="M54" s="1">
        <f>COUNTIFS(Table2[Sub-Sector],Table3[[#This Row],[Sub-Sector]],Table2[% Away From Current Week High],"&lt;=0.05")/Table3[[#This Row],[Count]]</f>
        <v>0.66666666666666663</v>
      </c>
      <c r="N54" s="1">
        <f>COUNTIFS(Table2[Sub-Sector],Table3[[#This Row],[Sub-Sector]],Table2[% Away From Current Month Low],"&gt;=0.05")/Table3[[#This Row],[Count]]</f>
        <v>0.66666666666666663</v>
      </c>
      <c r="O54" s="1">
        <f>COUNTIFS(Table2[Sub-Sector],Table3[[#This Row],[Sub-Sector]],Table2[% Away From Current Month High],"&lt;=0.05")/Table3[[#This Row],[Count]]</f>
        <v>0.66666666666666663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0.66666666666666663</v>
      </c>
      <c r="S54" s="1">
        <f>COUNTIFS(Table2[Sub-Sector],Table3[[#This Row],[Sub-Sector]],Table2[% Price above 50 EMA],"&gt;=0")/Table3[[#This Row],[Count]]</f>
        <v>0.33333333333333331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0.33333333333333331</v>
      </c>
      <c r="V54" s="1">
        <f>COUNTIFS(Table2[Sub-Sector],Table3[[#This Row],[Sub-Sector]],Table2[Sharpe Ratio],"&gt;=0.10")/Table3[[#This Row],[Count]]</f>
        <v>0.66666666666666663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54">
        <f>_xlfn.RANK.AVG(Table3[[#This Row],[Score]],Table3[Score],1)</f>
        <v>45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4">
        <f>_xlfn.RANK.AVG(Table3[[#This Row],[Score 2 ]],Table3[[Score 2 ]],1)</f>
        <v>53</v>
      </c>
    </row>
    <row r="55" spans="1:26" x14ac:dyDescent="0.3">
      <c r="A55" t="s">
        <v>46</v>
      </c>
      <c r="B55">
        <f>COUNTIFS(Table2[Sub-Sector],Table3[[#This Row],[Sub-Sector]])</f>
        <v>26</v>
      </c>
      <c r="C55" s="1">
        <f>COUNTIFS(Table2[Sub-Sector],Table3[[#This Row],[Sub-Sector]],Table2[Uptrend],"Uptrend")/Table3[[#This Row],[Count]]</f>
        <v>0.11538461538461539</v>
      </c>
      <c r="D55" s="1">
        <f>COUNTIFS(Table2[Sub-Sector],Table3[[#This Row],[Sub-Sector]],Table2[1W Return vs Nifty],"&gt;=5")/Table3[[#This Row],[Count]]</f>
        <v>0.15384615384615385</v>
      </c>
      <c r="E55" s="1">
        <f>COUNTIFS(Table2[Sub-Sector],Table3[[#This Row],[Sub-Sector]],Table2[1M Return vs Nifty],"&gt;=5")/Table3[[#This Row],[Count]]</f>
        <v>3.8461538461538464E-2</v>
      </c>
      <c r="F55" s="1">
        <f>COUNTIFS(Table2[Sub-Sector],Table3[[#This Row],[Sub-Sector]],Table2[6M Return vs Nifty],"&gt;=10")/Table3[[#This Row],[Count]]</f>
        <v>0.38461538461538464</v>
      </c>
      <c r="G55" s="1">
        <f>COUNTIFS(Table2[Sub-Sector],Table3[[#This Row],[Sub-Sector]],Table2[1Y Return vs Nifty],"&gt;=10")/Table3[[#This Row],[Count]]</f>
        <v>0.69230769230769229</v>
      </c>
      <c r="H55" s="1">
        <f>COUNTIFS(Table2[Sub-Sector],Table3[[#This Row],[Sub-Sector]],Table2[RSI Exponential â€“ 14D],"&gt;=50")/Table3[[#This Row],[Count]]</f>
        <v>0.76923076923076927</v>
      </c>
      <c r="I55" s="1">
        <f>COUNTIFS(Table2[Sub-Sector],Table3[[#This Row],[Sub-Sector]],Table2[Relative Volume],"&gt;=1")/Table3[[#This Row],[Count]]</f>
        <v>3.8461538461538464E-2</v>
      </c>
      <c r="J55" s="1">
        <f>COUNTIFS(Table2[Sub-Sector],Table3[[#This Row],[Sub-Sector]],Table2[% Away From Day Low],"&gt;=0.05")/Table3[[#This Row],[Count]]</f>
        <v>3.8461538461538464E-2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0.34615384615384615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0.34615384615384615</v>
      </c>
      <c r="O55" s="1">
        <f>COUNTIFS(Table2[Sub-Sector],Table3[[#This Row],[Sub-Sector]],Table2[% Away From Current Month High],"&lt;=0.05")/Table3[[#This Row],[Count]]</f>
        <v>0.96153846153846156</v>
      </c>
      <c r="P55" s="1">
        <f>COUNTIFS(Table2[Sub-Sector],Table3[[#This Row],[Sub-Sector]],Table2[% Away From 52W High],"&lt;=10")/Table3[[#This Row],[Count]]</f>
        <v>7.6923076923076927E-2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0.61538461538461542</v>
      </c>
      <c r="S55" s="1">
        <f>COUNTIFS(Table2[Sub-Sector],Table3[[#This Row],[Sub-Sector]],Table2[% Price above 50 EMA],"&gt;=0")/Table3[[#This Row],[Count]]</f>
        <v>0.34615384615384615</v>
      </c>
      <c r="T55" s="1">
        <f>COUNTIFS(Table2[Sub-Sector],Table3[[#This Row],[Sub-Sector]],Table2[% Price above 200 EMA],"&gt;=0")/Table3[[#This Row],[Count]]</f>
        <v>0.69230769230769229</v>
      </c>
      <c r="U55" s="1">
        <f>COUNTIFS(Table2[Sub-Sector],Table3[[#This Row],[Sub-Sector]],Table2[Rate of Change - Zone],"Positive")/Table3[[#This Row],[Count]]</f>
        <v>0.34615384615384615</v>
      </c>
      <c r="V55" s="1">
        <f>COUNTIFS(Table2[Sub-Sector],Table3[[#This Row],[Sub-Sector]],Table2[Sharpe Ratio],"&gt;=0.10")/Table3[[#This Row],[Count]]</f>
        <v>0.46153846153846156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5">
        <f>_xlfn.RANK.AVG(Table3[[#This Row],[Score]],Table3[Score],1)</f>
        <v>53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5">
        <f>_xlfn.RANK.AVG(Table3[[#This Row],[Score 2 ]],Table3[[Score 2 ]],1)</f>
        <v>54</v>
      </c>
    </row>
    <row r="56" spans="1:26" x14ac:dyDescent="0.3">
      <c r="A56" t="s">
        <v>166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56">
        <f>_xlfn.RANK.AVG(Table3[[#This Row],[Score]],Table3[Score],1)</f>
        <v>82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6">
        <f>_xlfn.RANK.AVG(Table3[[#This Row],[Score 2 ]],Table3[[Score 2 ]],1)</f>
        <v>56.5</v>
      </c>
    </row>
    <row r="57" spans="1:26" x14ac:dyDescent="0.3">
      <c r="A57" t="s">
        <v>512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57">
        <f>_xlfn.RANK.AVG(Table3[[#This Row],[Score]],Table3[Score],1)</f>
        <v>82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7">
        <f>_xlfn.RANK.AVG(Table3[[#This Row],[Score 2 ]],Table3[[Score 2 ]],1)</f>
        <v>56.5</v>
      </c>
    </row>
    <row r="58" spans="1:26" x14ac:dyDescent="0.3">
      <c r="A58" t="s">
        <v>105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58">
        <f>_xlfn.RANK.AVG(Table3[[#This Row],[Score]],Table3[Score],1)</f>
        <v>82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8">
        <f>_xlfn.RANK.AVG(Table3[[#This Row],[Score 2 ]],Table3[[Score 2 ]],1)</f>
        <v>56.5</v>
      </c>
    </row>
    <row r="59" spans="1:26" x14ac:dyDescent="0.3">
      <c r="A59" t="s">
        <v>1785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1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9">
        <f>_xlfn.RANK.AVG(Table3[[#This Row],[Score]],Table3[Score],1)</f>
        <v>61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9">
        <f>_xlfn.RANK.AVG(Table3[[#This Row],[Score 2 ]],Table3[[Score 2 ]],1)</f>
        <v>56.5</v>
      </c>
    </row>
    <row r="60" spans="1:26" x14ac:dyDescent="0.3">
      <c r="A60" t="s">
        <v>196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0.5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0.5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0.5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0.5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0.5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0.5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0.5</v>
      </c>
      <c r="S60" s="1">
        <f>COUNTIFS(Table2[Sub-Sector],Table3[[#This Row],[Sub-Sector]],Table2[% Price above 50 EMA],"&gt;=0")/Table3[[#This Row],[Count]]</f>
        <v>0.5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0.5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60">
        <f>_xlfn.RANK.AVG(Table3[[#This Row],[Score]],Table3[Score],1)</f>
        <v>46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0">
        <f>_xlfn.RANK.AVG(Table3[[#This Row],[Score 2 ]],Table3[[Score 2 ]],1)</f>
        <v>59</v>
      </c>
    </row>
    <row r="61" spans="1:26" x14ac:dyDescent="0.3">
      <c r="A61" t="s">
        <v>467</v>
      </c>
      <c r="B61">
        <f>COUNTIFS(Table2[Sub-Sector],Table3[[#This Row],[Sub-Sector]])</f>
        <v>10</v>
      </c>
      <c r="C61" s="1">
        <f>COUNTIFS(Table2[Sub-Sector],Table3[[#This Row],[Sub-Sector]],Table2[Uptrend],"Uptrend")/Table3[[#This Row],[Count]]</f>
        <v>0.1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</v>
      </c>
      <c r="F61" s="1">
        <f>COUNTIFS(Table2[Sub-Sector],Table3[[#This Row],[Sub-Sector]],Table2[6M Return vs Nifty],"&gt;=10")/Table3[[#This Row],[Count]]</f>
        <v>0.4</v>
      </c>
      <c r="G61" s="1">
        <f>COUNTIFS(Table2[Sub-Sector],Table3[[#This Row],[Sub-Sector]],Table2[1Y Return vs Nifty],"&gt;=10")/Table3[[#This Row],[Count]]</f>
        <v>0.3</v>
      </c>
      <c r="H61" s="1">
        <f>COUNTIFS(Table2[Sub-Sector],Table3[[#This Row],[Sub-Sector]],Table2[RSI Exponential â€“ 14D],"&gt;=50")/Table3[[#This Row],[Count]]</f>
        <v>0.7</v>
      </c>
      <c r="I61" s="1">
        <f>COUNTIFS(Table2[Sub-Sector],Table3[[#This Row],[Sub-Sector]],Table2[Relative Volume],"&gt;=1")/Table3[[#This Row],[Count]]</f>
        <v>0.2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0.4</v>
      </c>
      <c r="M61" s="1">
        <f>COUNTIFS(Table2[Sub-Sector],Table3[[#This Row],[Sub-Sector]],Table2[% Away From Current Week High],"&lt;=0.05")/Table3[[#This Row],[Count]]</f>
        <v>0.9</v>
      </c>
      <c r="N61" s="1">
        <f>COUNTIFS(Table2[Sub-Sector],Table3[[#This Row],[Sub-Sector]],Table2[% Away From Current Month Low],"&gt;=0.05")/Table3[[#This Row],[Count]]</f>
        <v>0.4</v>
      </c>
      <c r="O61" s="1">
        <f>COUNTIFS(Table2[Sub-Sector],Table3[[#This Row],[Sub-Sector]],Table2[% Away From Current Month High],"&lt;=0.05")/Table3[[#This Row],[Count]]</f>
        <v>0.9</v>
      </c>
      <c r="P61" s="1">
        <f>COUNTIFS(Table2[Sub-Sector],Table3[[#This Row],[Sub-Sector]],Table2[% Away From 52W High],"&lt;=10")/Table3[[#This Row],[Count]]</f>
        <v>0.1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0.6</v>
      </c>
      <c r="S61" s="1">
        <f>COUNTIFS(Table2[Sub-Sector],Table3[[#This Row],[Sub-Sector]],Table2[% Price above 50 EMA],"&gt;=0")/Table3[[#This Row],[Count]]</f>
        <v>0.3</v>
      </c>
      <c r="T61" s="1">
        <f>COUNTIFS(Table2[Sub-Sector],Table3[[#This Row],[Sub-Sector]],Table2[% Price above 200 EMA],"&gt;=0")/Table3[[#This Row],[Count]]</f>
        <v>0.8</v>
      </c>
      <c r="U61" s="1">
        <f>COUNTIFS(Table2[Sub-Sector],Table3[[#This Row],[Sub-Sector]],Table2[Rate of Change - Zone],"Positive")/Table3[[#This Row],[Count]]</f>
        <v>0.5</v>
      </c>
      <c r="V61" s="1">
        <f>COUNTIFS(Table2[Sub-Sector],Table3[[#This Row],[Sub-Sector]],Table2[Sharpe Ratio],"&gt;=0.10")/Table3[[#This Row],[Count]]</f>
        <v>0.4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61">
        <f>_xlfn.RANK.AVG(Table3[[#This Row],[Score]],Table3[Score],1)</f>
        <v>66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1">
        <f>_xlfn.RANK.AVG(Table3[[#This Row],[Score 2 ]],Table3[[Score 2 ]],1)</f>
        <v>60</v>
      </c>
    </row>
    <row r="62" spans="1:26" x14ac:dyDescent="0.3">
      <c r="A62" t="s">
        <v>21</v>
      </c>
      <c r="B62">
        <f>COUNTIFS(Table2[Sub-Sector],Table3[[#This Row],[Sub-Sector]])</f>
        <v>21</v>
      </c>
      <c r="C62" s="1">
        <f>COUNTIFS(Table2[Sub-Sector],Table3[[#This Row],[Sub-Sector]],Table2[Uptrend],"Uptrend")/Table3[[#This Row],[Count]]</f>
        <v>0.38095238095238093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0.23809523809523808</v>
      </c>
      <c r="F62" s="1">
        <f>COUNTIFS(Table2[Sub-Sector],Table3[[#This Row],[Sub-Sector]],Table2[6M Return vs Nifty],"&gt;=10")/Table3[[#This Row],[Count]]</f>
        <v>0.42857142857142855</v>
      </c>
      <c r="G62" s="1">
        <f>COUNTIFS(Table2[Sub-Sector],Table3[[#This Row],[Sub-Sector]],Table2[1Y Return vs Nifty],"&gt;=10")/Table3[[#This Row],[Count]]</f>
        <v>0.38095238095238093</v>
      </c>
      <c r="H62" s="1">
        <f>COUNTIFS(Table2[Sub-Sector],Table3[[#This Row],[Sub-Sector]],Table2[RSI Exponential â€“ 14D],"&gt;=50")/Table3[[#This Row],[Count]]</f>
        <v>0.8571428571428571</v>
      </c>
      <c r="I62" s="1">
        <f>COUNTIFS(Table2[Sub-Sector],Table3[[#This Row],[Sub-Sector]],Table2[Relative Volume],"&gt;=1")/Table3[[#This Row],[Count]]</f>
        <v>0.14285714285714285</v>
      </c>
      <c r="J62" s="1">
        <f>COUNTIFS(Table2[Sub-Sector],Table3[[#This Row],[Sub-Sector]],Table2[% Away From Day Low],"&gt;=0.05")/Table3[[#This Row],[Count]]</f>
        <v>9.5238095238095233E-2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0.52380952380952384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0.52380952380952384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0.38095238095238093</v>
      </c>
      <c r="Q62" s="1">
        <f>COUNTIFS(Table2[Sub-Sector],Table3[[#This Row],[Sub-Sector]],Table2[% Away From 52W Low],"&gt;=10")/Table3[[#This Row],[Count]]</f>
        <v>0.80952380952380953</v>
      </c>
      <c r="R62" s="1">
        <f>COUNTIFS(Table2[Sub-Sector],Table3[[#This Row],[Sub-Sector]],Table2[% Price above 20 EMA],"&gt;=0")/Table3[[#This Row],[Count]]</f>
        <v>0.76190476190476186</v>
      </c>
      <c r="S62" s="1">
        <f>COUNTIFS(Table2[Sub-Sector],Table3[[#This Row],[Sub-Sector]],Table2[% Price above 50 EMA],"&gt;=0")/Table3[[#This Row],[Count]]</f>
        <v>0.42857142857142855</v>
      </c>
      <c r="T62" s="1">
        <f>COUNTIFS(Table2[Sub-Sector],Table3[[#This Row],[Sub-Sector]],Table2[% Price above 200 EMA],"&gt;=0")/Table3[[#This Row],[Count]]</f>
        <v>0.66666666666666663</v>
      </c>
      <c r="U62" s="1">
        <f>COUNTIFS(Table2[Sub-Sector],Table3[[#This Row],[Sub-Sector]],Table2[Rate of Change - Zone],"Positive")/Table3[[#This Row],[Count]]</f>
        <v>0.47619047619047616</v>
      </c>
      <c r="V62" s="1">
        <f>COUNTIFS(Table2[Sub-Sector],Table3[[#This Row],[Sub-Sector]],Table2[Sharpe Ratio],"&gt;=0.10")/Table3[[#This Row],[Count]]</f>
        <v>9.5238095238095233E-2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62">
        <f>_xlfn.RANK.AVG(Table3[[#This Row],[Score]],Table3[Score],1)</f>
        <v>54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61</v>
      </c>
    </row>
    <row r="63" spans="1:26" x14ac:dyDescent="0.3">
      <c r="A63" t="s">
        <v>102</v>
      </c>
      <c r="B63">
        <f>COUNTIFS(Table2[Sub-Sector],Table3[[#This Row],[Sub-Sector]])</f>
        <v>4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1</v>
      </c>
      <c r="H63" s="1">
        <f>COUNTIFS(Table2[Sub-Sector],Table3[[#This Row],[Sub-Sector]],Table2[RSI Exponential â€“ 14D],"&gt;=50")/Table3[[#This Row],[Count]]</f>
        <v>0.75</v>
      </c>
      <c r="I63" s="1">
        <f>COUNTIFS(Table2[Sub-Sector],Table3[[#This Row],[Sub-Sector]],Table2[Relative Volume],"&gt;=1")/Table3[[#This Row],[Count]]</f>
        <v>0.25</v>
      </c>
      <c r="J63" s="1">
        <f>COUNTIFS(Table2[Sub-Sector],Table3[[#This Row],[Sub-Sector]],Table2[% Away From Day Low],"&gt;=0.05")/Table3[[#This Row],[Count]]</f>
        <v>0.25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0.75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0.75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0.25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0.25</v>
      </c>
      <c r="U63" s="1">
        <f>COUNTIFS(Table2[Sub-Sector],Table3[[#This Row],[Sub-Sector]],Table2[Rate of Change - Zone],"Positive")/Table3[[#This Row],[Count]]</f>
        <v>0.25</v>
      </c>
      <c r="V63" s="1">
        <f>COUNTIFS(Table2[Sub-Sector],Table3[[#This Row],[Sub-Sector]],Table2[Sharpe Ratio],"&gt;=0.10")/Table3[[#This Row],[Count]]</f>
        <v>0.75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63">
        <f>_xlfn.RANK.AVG(Table3[[#This Row],[Score]],Table3[Score],1)</f>
        <v>87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3">
        <f>_xlfn.RANK.AVG(Table3[[#This Row],[Score 2 ]],Table3[[Score 2 ]],1)</f>
        <v>62</v>
      </c>
    </row>
    <row r="64" spans="1:26" x14ac:dyDescent="0.3">
      <c r="A64" t="s">
        <v>108</v>
      </c>
      <c r="B64">
        <f>COUNTIFS(Table2[Sub-Sector],Table3[[#This Row],[Sub-Sector]])</f>
        <v>2</v>
      </c>
      <c r="C64" s="1">
        <f>COUNTIFS(Table2[Sub-Sector],Table3[[#This Row],[Sub-Sector]],Table2[Uptrend],"Uptrend")/Table3[[#This Row],[Count]]</f>
        <v>0.5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0.5</v>
      </c>
      <c r="Q64" s="1">
        <f>COUNTIFS(Table2[Sub-Sector],Table3[[#This Row],[Sub-Sector]],Table2[% Away From 52W Low],"&gt;=10")/Table3[[#This Row],[Count]]</f>
        <v>0.5</v>
      </c>
      <c r="R64" s="1">
        <f>COUNTIFS(Table2[Sub-Sector],Table3[[#This Row],[Sub-Sector]],Table2[% Price above 20 EMA],"&gt;=0")/Table3[[#This Row],[Count]]</f>
        <v>0.5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0.5</v>
      </c>
      <c r="U64" s="1">
        <f>COUNTIFS(Table2[Sub-Sector],Table3[[#This Row],[Sub-Sector]],Table2[Rate of Change - Zone],"Positive")/Table3[[#This Row],[Count]]</f>
        <v>0.5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64">
        <f>_xlfn.RANK.AVG(Table3[[#This Row],[Score]],Table3[Score],1)</f>
        <v>74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4">
        <f>_xlfn.RANK.AVG(Table3[[#This Row],[Score 2 ]],Table3[[Score 2 ]],1)</f>
        <v>63.5</v>
      </c>
    </row>
    <row r="65" spans="1:26" x14ac:dyDescent="0.3">
      <c r="A65" t="s">
        <v>1003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0.5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65">
        <f>_xlfn.RANK.AVG(Table3[[#This Row],[Score]],Table3[Score],1)</f>
        <v>71.5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5">
        <f>_xlfn.RANK.AVG(Table3[[#This Row],[Score 2 ]],Table3[[Score 2 ]],1)</f>
        <v>63.5</v>
      </c>
    </row>
    <row r="66" spans="1:26" x14ac:dyDescent="0.3">
      <c r="A66" t="s">
        <v>445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0.5</v>
      </c>
      <c r="F66" s="1">
        <f>COUNTIFS(Table2[Sub-Sector],Table3[[#This Row],[Sub-Sector]],Table2[6M Return vs Nifty],"&gt;=10")/Table3[[#This Row],[Count]]</f>
        <v>0.5</v>
      </c>
      <c r="G66" s="1">
        <f>COUNTIFS(Table2[Sub-Sector],Table3[[#This Row],[Sub-Sector]],Table2[1Y Return vs Nifty],"&gt;=10")/Table3[[#This Row],[Count]]</f>
        <v>0.75</v>
      </c>
      <c r="H66" s="1">
        <f>COUNTIFS(Table2[Sub-Sector],Table3[[#This Row],[Sub-Sector]],Table2[RSI Exponential â€“ 14D],"&gt;=50")/Table3[[#This Row],[Count]]</f>
        <v>0.5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0.25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0.25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0.5</v>
      </c>
      <c r="S66" s="1">
        <f>COUNTIFS(Table2[Sub-Sector],Table3[[#This Row],[Sub-Sector]],Table2[% Price above 50 EMA],"&gt;=0")/Table3[[#This Row],[Count]]</f>
        <v>0.5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0.25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66">
        <f>_xlfn.RANK.AVG(Table3[[#This Row],[Score]],Table3[Score],1)</f>
        <v>48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6">
        <f>_xlfn.RANK.AVG(Table3[[#This Row],[Score 2 ]],Table3[[Score 2 ]],1)</f>
        <v>65</v>
      </c>
    </row>
    <row r="67" spans="1:26" x14ac:dyDescent="0.3">
      <c r="A67" t="s">
        <v>88</v>
      </c>
      <c r="B67">
        <f>COUNTIFS(Table2[Sub-Sector],Table3[[#This Row],[Sub-Sector]])</f>
        <v>5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0.4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0.2</v>
      </c>
      <c r="G67" s="1">
        <f>COUNTIFS(Table2[Sub-Sector],Table3[[#This Row],[Sub-Sector]],Table2[1Y Return vs Nifty],"&gt;=10")/Table3[[#This Row],[Count]]</f>
        <v>0.6</v>
      </c>
      <c r="H67" s="1">
        <f>COUNTIFS(Table2[Sub-Sector],Table3[[#This Row],[Sub-Sector]],Table2[RSI Exponential â€“ 14D],"&gt;=50")/Table3[[#This Row],[Count]]</f>
        <v>0.8</v>
      </c>
      <c r="I67" s="1">
        <f>COUNTIFS(Table2[Sub-Sector],Table3[[#This Row],[Sub-Sector]],Table2[Relative Volume],"&gt;=1")/Table3[[#This Row],[Count]]</f>
        <v>0.6</v>
      </c>
      <c r="J67" s="1">
        <f>COUNTIFS(Table2[Sub-Sector],Table3[[#This Row],[Sub-Sector]],Table2[% Away From Day Low],"&gt;=0.05")/Table3[[#This Row],[Count]]</f>
        <v>0.2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0.8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0.8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0.6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0.4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7">
        <f>_xlfn.RANK.AVG(Table3[[#This Row],[Score]],Table3[Score],1)</f>
        <v>75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7">
        <f>_xlfn.RANK.AVG(Table3[[#This Row],[Score 2 ]],Table3[[Score 2 ]],1)</f>
        <v>66</v>
      </c>
    </row>
    <row r="68" spans="1:26" x14ac:dyDescent="0.3">
      <c r="A68" t="s">
        <v>264</v>
      </c>
      <c r="B68">
        <f>COUNTIFS(Table2[Sub-Sector],Table3[[#This Row],[Sub-Sector]])</f>
        <v>26</v>
      </c>
      <c r="C68" s="1">
        <f>COUNTIFS(Table2[Sub-Sector],Table3[[#This Row],[Sub-Sector]],Table2[Uptrend],"Uptrend")/Table3[[#This Row],[Count]]</f>
        <v>0.26923076923076922</v>
      </c>
      <c r="D68" s="1">
        <f>COUNTIFS(Table2[Sub-Sector],Table3[[#This Row],[Sub-Sector]],Table2[1W Return vs Nifty],"&gt;=5")/Table3[[#This Row],[Count]]</f>
        <v>0.23076923076923078</v>
      </c>
      <c r="E68" s="1">
        <f>COUNTIFS(Table2[Sub-Sector],Table3[[#This Row],[Sub-Sector]],Table2[1M Return vs Nifty],"&gt;=5")/Table3[[#This Row],[Count]]</f>
        <v>0.15384615384615385</v>
      </c>
      <c r="F68" s="1">
        <f>COUNTIFS(Table2[Sub-Sector],Table3[[#This Row],[Sub-Sector]],Table2[6M Return vs Nifty],"&gt;=10")/Table3[[#This Row],[Count]]</f>
        <v>0.30769230769230771</v>
      </c>
      <c r="G68" s="1">
        <f>COUNTIFS(Table2[Sub-Sector],Table3[[#This Row],[Sub-Sector]],Table2[1Y Return vs Nifty],"&gt;=10")/Table3[[#This Row],[Count]]</f>
        <v>0.42307692307692307</v>
      </c>
      <c r="H68" s="1">
        <f>COUNTIFS(Table2[Sub-Sector],Table3[[#This Row],[Sub-Sector]],Table2[RSI Exponential â€“ 14D],"&gt;=50")/Table3[[#This Row],[Count]]</f>
        <v>0.61538461538461542</v>
      </c>
      <c r="I68" s="1">
        <f>COUNTIFS(Table2[Sub-Sector],Table3[[#This Row],[Sub-Sector]],Table2[Relative Volume],"&gt;=1")/Table3[[#This Row],[Count]]</f>
        <v>0.23076923076923078</v>
      </c>
      <c r="J68" s="1">
        <f>COUNTIFS(Table2[Sub-Sector],Table3[[#This Row],[Sub-Sector]],Table2[% Away From Day Low],"&gt;=0.05")/Table3[[#This Row],[Count]]</f>
        <v>0.19230769230769232</v>
      </c>
      <c r="K68" s="1">
        <f>COUNTIFS(Table2[Sub-Sector],Table3[[#This Row],[Sub-Sector]],Table2[% Away From Day High],"&lt;=0.05")/Table3[[#This Row],[Count]]</f>
        <v>0.96153846153846156</v>
      </c>
      <c r="L68" s="1">
        <f>COUNTIFS(Table2[Sub-Sector],Table3[[#This Row],[Sub-Sector]],Table2[% Away From Current Week Low],"&gt;=0.05")/Table3[[#This Row],[Count]]</f>
        <v>0.38461538461538464</v>
      </c>
      <c r="M68" s="1">
        <f>COUNTIFS(Table2[Sub-Sector],Table3[[#This Row],[Sub-Sector]],Table2[% Away From Current Week High],"&lt;=0.05")/Table3[[#This Row],[Count]]</f>
        <v>0.88461538461538458</v>
      </c>
      <c r="N68" s="1">
        <f>COUNTIFS(Table2[Sub-Sector],Table3[[#This Row],[Sub-Sector]],Table2[% Away From Current Month Low],"&gt;=0.05")/Table3[[#This Row],[Count]]</f>
        <v>0.38461538461538464</v>
      </c>
      <c r="O68" s="1">
        <f>COUNTIFS(Table2[Sub-Sector],Table3[[#This Row],[Sub-Sector]],Table2[% Away From Current Month High],"&lt;=0.05")/Table3[[#This Row],[Count]]</f>
        <v>0.88461538461538458</v>
      </c>
      <c r="P68" s="1">
        <f>COUNTIFS(Table2[Sub-Sector],Table3[[#This Row],[Sub-Sector]],Table2[% Away From 52W High],"&lt;=10")/Table3[[#This Row],[Count]]</f>
        <v>0.11538461538461539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0.53846153846153844</v>
      </c>
      <c r="S68" s="1">
        <f>COUNTIFS(Table2[Sub-Sector],Table3[[#This Row],[Sub-Sector]],Table2[% Price above 50 EMA],"&gt;=0")/Table3[[#This Row],[Count]]</f>
        <v>0.30769230769230771</v>
      </c>
      <c r="T68" s="1">
        <f>COUNTIFS(Table2[Sub-Sector],Table3[[#This Row],[Sub-Sector]],Table2[% Price above 200 EMA],"&gt;=0")/Table3[[#This Row],[Count]]</f>
        <v>0.57692307692307687</v>
      </c>
      <c r="U68" s="1">
        <f>COUNTIFS(Table2[Sub-Sector],Table3[[#This Row],[Sub-Sector]],Table2[Rate of Change - Zone],"Positive")/Table3[[#This Row],[Count]]</f>
        <v>0.38461538461538464</v>
      </c>
      <c r="V68" s="1">
        <f>COUNTIFS(Table2[Sub-Sector],Table3[[#This Row],[Sub-Sector]],Table2[Sharpe Ratio],"&gt;=0.10")/Table3[[#This Row],[Count]]</f>
        <v>0.42307692307692307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68">
        <f>_xlfn.RANK.AVG(Table3[[#This Row],[Score]],Table3[Score],1)</f>
        <v>50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68">
        <f>_xlfn.RANK.AVG(Table3[[#This Row],[Score 2 ]],Table3[[Score 2 ]],1)</f>
        <v>67</v>
      </c>
    </row>
    <row r="69" spans="1:26" x14ac:dyDescent="0.3">
      <c r="A69" t="s">
        <v>117</v>
      </c>
      <c r="B69">
        <f>COUNTIFS(Table2[Sub-Sector],Table3[[#This Row],[Sub-Sector]])</f>
        <v>23</v>
      </c>
      <c r="C69" s="1">
        <f>COUNTIFS(Table2[Sub-Sector],Table3[[#This Row],[Sub-Sector]],Table2[Uptrend],"Uptrend")/Table3[[#This Row],[Count]]</f>
        <v>0.30434782608695654</v>
      </c>
      <c r="D69" s="1">
        <f>COUNTIFS(Table2[Sub-Sector],Table3[[#This Row],[Sub-Sector]],Table2[1W Return vs Nifty],"&gt;=5")/Table3[[#This Row],[Count]]</f>
        <v>0.17391304347826086</v>
      </c>
      <c r="E69" s="1">
        <f>COUNTIFS(Table2[Sub-Sector],Table3[[#This Row],[Sub-Sector]],Table2[1M Return vs Nifty],"&gt;=5")/Table3[[#This Row],[Count]]</f>
        <v>8.6956521739130432E-2</v>
      </c>
      <c r="F69" s="1">
        <f>COUNTIFS(Table2[Sub-Sector],Table3[[#This Row],[Sub-Sector]],Table2[6M Return vs Nifty],"&gt;=10")/Table3[[#This Row],[Count]]</f>
        <v>0.21739130434782608</v>
      </c>
      <c r="G69" s="1">
        <f>COUNTIFS(Table2[Sub-Sector],Table3[[#This Row],[Sub-Sector]],Table2[1Y Return vs Nifty],"&gt;=10")/Table3[[#This Row],[Count]]</f>
        <v>0.60869565217391308</v>
      </c>
      <c r="H69" s="1">
        <f>COUNTIFS(Table2[Sub-Sector],Table3[[#This Row],[Sub-Sector]],Table2[RSI Exponential â€“ 14D],"&gt;=50")/Table3[[#This Row],[Count]]</f>
        <v>0.86956521739130432</v>
      </c>
      <c r="I69" s="1">
        <f>COUNTIFS(Table2[Sub-Sector],Table3[[#This Row],[Sub-Sector]],Table2[Relative Volume],"&gt;=1")/Table3[[#This Row],[Count]]</f>
        <v>4.3478260869565216E-2</v>
      </c>
      <c r="J69" s="1">
        <f>COUNTIFS(Table2[Sub-Sector],Table3[[#This Row],[Sub-Sector]],Table2[% Away From Day Low],"&gt;=0.05")/Table3[[#This Row],[Count]]</f>
        <v>4.3478260869565216E-2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0.78260869565217395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0.78260869565217395</v>
      </c>
      <c r="O69" s="1">
        <f>COUNTIFS(Table2[Sub-Sector],Table3[[#This Row],[Sub-Sector]],Table2[% Away From Current Month High],"&lt;=0.05")/Table3[[#This Row],[Count]]</f>
        <v>0.95652173913043481</v>
      </c>
      <c r="P69" s="1">
        <f>COUNTIFS(Table2[Sub-Sector],Table3[[#This Row],[Sub-Sector]],Table2[% Away From 52W High],"&lt;=10")/Table3[[#This Row],[Count]]</f>
        <v>0.21739130434782608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0.86956521739130432</v>
      </c>
      <c r="S69" s="1">
        <f>COUNTIFS(Table2[Sub-Sector],Table3[[#This Row],[Sub-Sector]],Table2[% Price above 50 EMA],"&gt;=0")/Table3[[#This Row],[Count]]</f>
        <v>0.52173913043478259</v>
      </c>
      <c r="T69" s="1">
        <f>COUNTIFS(Table2[Sub-Sector],Table3[[#This Row],[Sub-Sector]],Table2[% Price above 200 EMA],"&gt;=0")/Table3[[#This Row],[Count]]</f>
        <v>0.78260869565217395</v>
      </c>
      <c r="U69" s="1">
        <f>COUNTIFS(Table2[Sub-Sector],Table3[[#This Row],[Sub-Sector]],Table2[Rate of Change - Zone],"Positive")/Table3[[#This Row],[Count]]</f>
        <v>0.39130434782608697</v>
      </c>
      <c r="V69" s="1">
        <f>COUNTIFS(Table2[Sub-Sector],Table3[[#This Row],[Sub-Sector]],Table2[Sharpe Ratio],"&gt;=0.10")/Table3[[#This Row],[Count]]</f>
        <v>0.47826086956521741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69">
        <f>_xlfn.RANK.AVG(Table3[[#This Row],[Score]],Table3[Score],1)</f>
        <v>55.5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9">
        <f>_xlfn.RANK.AVG(Table3[[#This Row],[Score 2 ]],Table3[[Score 2 ]],1)</f>
        <v>68</v>
      </c>
    </row>
    <row r="70" spans="1:26" x14ac:dyDescent="0.3">
      <c r="A70" t="s">
        <v>18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0.16666666666666666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0.66666666666666663</v>
      </c>
      <c r="H70" s="1">
        <f>COUNTIFS(Table2[Sub-Sector],Table3[[#This Row],[Sub-Sector]],Table2[RSI Exponential â€“ 14D],"&gt;=50")/Table3[[#This Row],[Count]]</f>
        <v>0.33333333333333331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0.83333333333333337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0.83333333333333337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0.16666666666666666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0.33333333333333331</v>
      </c>
      <c r="U70" s="1">
        <f>COUNTIFS(Table2[Sub-Sector],Table3[[#This Row],[Sub-Sector]],Table2[Rate of Change - Zone],"Positive")/Table3[[#This Row],[Count]]</f>
        <v>0.16666666666666666</v>
      </c>
      <c r="V70" s="1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70">
        <f>_xlfn.RANK.AVG(Table3[[#This Row],[Score]],Table3[Score],1)</f>
        <v>76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0">
        <f>_xlfn.RANK.AVG(Table3[[#This Row],[Score 2 ]],Table3[[Score 2 ]],1)</f>
        <v>69</v>
      </c>
    </row>
    <row r="71" spans="1:26" x14ac:dyDescent="0.3">
      <c r="A71" t="s">
        <v>515</v>
      </c>
      <c r="B71">
        <f>COUNTIFS(Table2[Sub-Sector],Table3[[#This Row],[Sub-Sector]])</f>
        <v>9</v>
      </c>
      <c r="C71" s="1">
        <f>COUNTIFS(Table2[Sub-Sector],Table3[[#This Row],[Sub-Sector]],Table2[Uptrend],"Uptrend")/Table3[[#This Row],[Count]]</f>
        <v>0.66666666666666663</v>
      </c>
      <c r="D71" s="1">
        <f>COUNTIFS(Table2[Sub-Sector],Table3[[#This Row],[Sub-Sector]],Table2[1W Return vs Nifty],"&gt;=5")/Table3[[#This Row],[Count]]</f>
        <v>0.33333333333333331</v>
      </c>
      <c r="E71" s="1">
        <f>COUNTIFS(Table2[Sub-Sector],Table3[[#This Row],[Sub-Sector]],Table2[1M Return vs Nifty],"&gt;=5")/Table3[[#This Row],[Count]]</f>
        <v>0.33333333333333331</v>
      </c>
      <c r="F71" s="1">
        <f>COUNTIFS(Table2[Sub-Sector],Table3[[#This Row],[Sub-Sector]],Table2[6M Return vs Nifty],"&gt;=10")/Table3[[#This Row],[Count]]</f>
        <v>0.55555555555555558</v>
      </c>
      <c r="G71" s="1">
        <f>COUNTIFS(Table2[Sub-Sector],Table3[[#This Row],[Sub-Sector]],Table2[1Y Return vs Nifty],"&gt;=10")/Table3[[#This Row],[Count]]</f>
        <v>0.44444444444444442</v>
      </c>
      <c r="H71" s="1">
        <f>COUNTIFS(Table2[Sub-Sector],Table3[[#This Row],[Sub-Sector]],Table2[RSI Exponential â€“ 14D],"&gt;=50")/Table3[[#This Row],[Count]]</f>
        <v>0.77777777777777779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0.1111111111111111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0.88888888888888884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0.88888888888888884</v>
      </c>
      <c r="R71" s="1">
        <f>COUNTIFS(Table2[Sub-Sector],Table3[[#This Row],[Sub-Sector]],Table2[% Price above 20 EMA],"&gt;=0")/Table3[[#This Row],[Count]]</f>
        <v>0.77777777777777779</v>
      </c>
      <c r="S71" s="1">
        <f>COUNTIFS(Table2[Sub-Sector],Table3[[#This Row],[Sub-Sector]],Table2[% Price above 50 EMA],"&gt;=0")/Table3[[#This Row],[Count]]</f>
        <v>0.77777777777777779</v>
      </c>
      <c r="T71" s="1">
        <f>COUNTIFS(Table2[Sub-Sector],Table3[[#This Row],[Sub-Sector]],Table2[% Price above 200 EMA],"&gt;=0")/Table3[[#This Row],[Count]]</f>
        <v>0.77777777777777779</v>
      </c>
      <c r="U71" s="1">
        <f>COUNTIFS(Table2[Sub-Sector],Table3[[#This Row],[Sub-Sector]],Table2[Rate of Change - Zone],"Positive")/Table3[[#This Row],[Count]]</f>
        <v>0.44444444444444442</v>
      </c>
      <c r="V71" s="1">
        <f>COUNTIFS(Table2[Sub-Sector],Table3[[#This Row],[Sub-Sector]],Table2[Sharpe Ratio],"&gt;=0.10")/Table3[[#This Row],[Count]]</f>
        <v>0.22222222222222221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71">
        <f>_xlfn.RANK.AVG(Table3[[#This Row],[Score]],Table3[Score],1)</f>
        <v>27.5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1">
        <f>_xlfn.RANK.AVG(Table3[[#This Row],[Score 2 ]],Table3[[Score 2 ]],1)</f>
        <v>71</v>
      </c>
    </row>
    <row r="72" spans="1:26" x14ac:dyDescent="0.3">
      <c r="A72" t="s">
        <v>414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0.16666666666666666</v>
      </c>
      <c r="G72" s="1">
        <f>COUNTIFS(Table2[Sub-Sector],Table3[[#This Row],[Sub-Sector]],Table2[1Y Return vs Nifty],"&gt;=10")/Table3[[#This Row],[Count]]</f>
        <v>0.16666666666666666</v>
      </c>
      <c r="H72" s="1">
        <f>COUNTIFS(Table2[Sub-Sector],Table3[[#This Row],[Sub-Sector]],Table2[RSI Exponential â€“ 14D],"&gt;=50")/Table3[[#This Row],[Count]]</f>
        <v>0.16666666666666666</v>
      </c>
      <c r="I72" s="1">
        <f>COUNTIFS(Table2[Sub-Sector],Table3[[#This Row],[Sub-Sector]],Table2[Relative Volume],"&gt;=1")/Table3[[#This Row],[Count]]</f>
        <v>0.16666666666666666</v>
      </c>
      <c r="J72" s="1">
        <f>COUNTIFS(Table2[Sub-Sector],Table3[[#This Row],[Sub-Sector]],Table2[% Away From Day Low],"&gt;=0.05")/Table3[[#This Row],[Count]]</f>
        <v>0.16666666666666666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0.16666666666666666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0.16666666666666666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0.16666666666666666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0.16666666666666666</v>
      </c>
      <c r="S72" s="1">
        <f>COUNTIFS(Table2[Sub-Sector],Table3[[#This Row],[Sub-Sector]],Table2[% Price above 50 EMA],"&gt;=0")/Table3[[#This Row],[Count]]</f>
        <v>0.16666666666666666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0.83333333333333337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72">
        <f>_xlfn.RANK.AVG(Table3[[#This Row],[Score]],Table3[Score],1)</f>
        <v>91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2">
        <f>_xlfn.RANK.AVG(Table3[[#This Row],[Score 2 ]],Table3[[Score 2 ]],1)</f>
        <v>71</v>
      </c>
    </row>
    <row r="73" spans="1:26" x14ac:dyDescent="0.3">
      <c r="A73" t="s">
        <v>40</v>
      </c>
      <c r="B73">
        <f>COUNTIFS(Table2[Sub-Sector],Table3[[#This Row],[Sub-Sector]])</f>
        <v>10</v>
      </c>
      <c r="C73" s="1">
        <f>COUNTIFS(Table2[Sub-Sector],Table3[[#This Row],[Sub-Sector]],Table2[Uptrend],"Uptrend")/Table3[[#This Row],[Count]]</f>
        <v>0.3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0.1</v>
      </c>
      <c r="F73" s="1">
        <f>COUNTIFS(Table2[Sub-Sector],Table3[[#This Row],[Sub-Sector]],Table2[6M Return vs Nifty],"&gt;=10")/Table3[[#This Row],[Count]]</f>
        <v>0.3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0.2</v>
      </c>
      <c r="I73" s="1">
        <f>COUNTIFS(Table2[Sub-Sector],Table3[[#This Row],[Sub-Sector]],Table2[Relative Volume],"&gt;=1")/Table3[[#This Row],[Count]]</f>
        <v>0.3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0.1</v>
      </c>
      <c r="M73" s="1">
        <f>COUNTIFS(Table2[Sub-Sector],Table3[[#This Row],[Sub-Sector]],Table2[% Away From Current Week High],"&lt;=0.05")/Table3[[#This Row],[Count]]</f>
        <v>0.8</v>
      </c>
      <c r="N73" s="1">
        <f>COUNTIFS(Table2[Sub-Sector],Table3[[#This Row],[Sub-Sector]],Table2[% Away From Current Month Low],"&gt;=0.05")/Table3[[#This Row],[Count]]</f>
        <v>0.1</v>
      </c>
      <c r="O73" s="1">
        <f>COUNTIFS(Table2[Sub-Sector],Table3[[#This Row],[Sub-Sector]],Table2[% Away From Current Month High],"&lt;=0.05")/Table3[[#This Row],[Count]]</f>
        <v>0.8</v>
      </c>
      <c r="P73" s="1">
        <f>COUNTIFS(Table2[Sub-Sector],Table3[[#This Row],[Sub-Sector]],Table2[% Away From 52W High],"&lt;=10")/Table3[[#This Row],[Count]]</f>
        <v>0.2</v>
      </c>
      <c r="Q73" s="1">
        <f>COUNTIFS(Table2[Sub-Sector],Table3[[#This Row],[Sub-Sector]],Table2[% Away From 52W Low],"&gt;=10")/Table3[[#This Row],[Count]]</f>
        <v>0.9</v>
      </c>
      <c r="R73" s="1">
        <f>COUNTIFS(Table2[Sub-Sector],Table3[[#This Row],[Sub-Sector]],Table2[% Price above 20 EMA],"&gt;=0")/Table3[[#This Row],[Count]]</f>
        <v>0.2</v>
      </c>
      <c r="S73" s="1">
        <f>COUNTIFS(Table2[Sub-Sector],Table3[[#This Row],[Sub-Sector]],Table2[% Price above 50 EMA],"&gt;=0")/Table3[[#This Row],[Count]]</f>
        <v>0.2</v>
      </c>
      <c r="T73" s="1">
        <f>COUNTIFS(Table2[Sub-Sector],Table3[[#This Row],[Sub-Sector]],Table2[% Price above 200 EMA],"&gt;=0")/Table3[[#This Row],[Count]]</f>
        <v>0.6</v>
      </c>
      <c r="U73" s="1">
        <f>COUNTIFS(Table2[Sub-Sector],Table3[[#This Row],[Sub-Sector]],Table2[Rate of Change - Zone],"Positive")/Table3[[#This Row],[Count]]</f>
        <v>0.2</v>
      </c>
      <c r="V73" s="1">
        <f>COUNTIFS(Table2[Sub-Sector],Table3[[#This Row],[Sub-Sector]],Table2[Sharpe Ratio],"&gt;=0.10")/Table3[[#This Row],[Count]]</f>
        <v>0.1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3">
        <f>_xlfn.RANK.AVG(Table3[[#This Row],[Score]],Table3[Score],1)</f>
        <v>73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3">
        <f>_xlfn.RANK.AVG(Table3[[#This Row],[Score 2 ]],Table3[[Score 2 ]],1)</f>
        <v>71</v>
      </c>
    </row>
    <row r="74" spans="1:26" x14ac:dyDescent="0.3">
      <c r="A74" t="s">
        <v>1034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1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0.5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1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74">
        <f>_xlfn.RANK.AVG(Table3[[#This Row],[Score]],Table3[Score],1)</f>
        <v>92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4">
        <f>_xlfn.RANK.AVG(Table3[[#This Row],[Score 2 ]],Table3[[Score 2 ]],1)</f>
        <v>73</v>
      </c>
    </row>
    <row r="75" spans="1:26" x14ac:dyDescent="0.3">
      <c r="A75" t="s">
        <v>141</v>
      </c>
      <c r="B75">
        <f>COUNTIFS(Table2[Sub-Sector],Table3[[#This Row],[Sub-Sector]])</f>
        <v>8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0.125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0.375</v>
      </c>
      <c r="G75" s="1">
        <f>COUNTIFS(Table2[Sub-Sector],Table3[[#This Row],[Sub-Sector]],Table2[1Y Return vs Nifty],"&gt;=10")/Table3[[#This Row],[Count]]</f>
        <v>0.875</v>
      </c>
      <c r="H75" s="1">
        <f>COUNTIFS(Table2[Sub-Sector],Table3[[#This Row],[Sub-Sector]],Table2[RSI Exponential â€“ 14D],"&gt;=50")/Table3[[#This Row],[Count]]</f>
        <v>1</v>
      </c>
      <c r="I75" s="1">
        <f>COUNTIFS(Table2[Sub-Sector],Table3[[#This Row],[Sub-Sector]],Table2[Relative Volume],"&gt;=1")/Table3[[#This Row],[Count]]</f>
        <v>0.125</v>
      </c>
      <c r="J75" s="1">
        <f>COUNTIFS(Table2[Sub-Sector],Table3[[#This Row],[Sub-Sector]],Table2[% Away From Day Low],"&gt;=0.05")/Table3[[#This Row],[Count]]</f>
        <v>0.125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0.625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0.625</v>
      </c>
      <c r="O75" s="1">
        <f>COUNTIFS(Table2[Sub-Sector],Table3[[#This Row],[Sub-Sector]],Table2[% Away From Current Month High],"&lt;=0.05")/Table3[[#This Row],[Count]]</f>
        <v>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0.75</v>
      </c>
      <c r="S75" s="1">
        <f>COUNTIFS(Table2[Sub-Sector],Table3[[#This Row],[Sub-Sector]],Table2[% Price above 50 EMA],"&gt;=0")/Table3[[#This Row],[Count]]</f>
        <v>0.125</v>
      </c>
      <c r="T75" s="1">
        <f>COUNTIFS(Table2[Sub-Sector],Table3[[#This Row],[Sub-Sector]],Table2[% Price above 200 EMA],"&gt;=0")/Table3[[#This Row],[Count]]</f>
        <v>0.875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0.75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75">
        <f>_xlfn.RANK.AVG(Table3[[#This Row],[Score]],Table3[Score],1)</f>
        <v>77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5">
        <f>_xlfn.RANK.AVG(Table3[[#This Row],[Score 2 ]],Table3[[Score 2 ]],1)</f>
        <v>74</v>
      </c>
    </row>
    <row r="76" spans="1:26" x14ac:dyDescent="0.3">
      <c r="A76" t="s">
        <v>475</v>
      </c>
      <c r="B76">
        <f>COUNTIFS(Table2[Sub-Sector],Table3[[#This Row],[Sub-Sector]])</f>
        <v>17</v>
      </c>
      <c r="C76" s="1">
        <f>COUNTIFS(Table2[Sub-Sector],Table3[[#This Row],[Sub-Sector]],Table2[Uptrend],"Uptrend")/Table3[[#This Row],[Count]]</f>
        <v>0.23529411764705882</v>
      </c>
      <c r="D76" s="1">
        <f>COUNTIFS(Table2[Sub-Sector],Table3[[#This Row],[Sub-Sector]],Table2[1W Return vs Nifty],"&gt;=5")/Table3[[#This Row],[Count]]</f>
        <v>0.23529411764705882</v>
      </c>
      <c r="E76" s="1">
        <f>COUNTIFS(Table2[Sub-Sector],Table3[[#This Row],[Sub-Sector]],Table2[1M Return vs Nifty],"&gt;=5")/Table3[[#This Row],[Count]]</f>
        <v>0.11764705882352941</v>
      </c>
      <c r="F76" s="1">
        <f>COUNTIFS(Table2[Sub-Sector],Table3[[#This Row],[Sub-Sector]],Table2[6M Return vs Nifty],"&gt;=10")/Table3[[#This Row],[Count]]</f>
        <v>0.23529411764705882</v>
      </c>
      <c r="G76" s="1">
        <f>COUNTIFS(Table2[Sub-Sector],Table3[[#This Row],[Sub-Sector]],Table2[1Y Return vs Nifty],"&gt;=10")/Table3[[#This Row],[Count]]</f>
        <v>0.23529411764705882</v>
      </c>
      <c r="H76" s="1">
        <f>COUNTIFS(Table2[Sub-Sector],Table3[[#This Row],[Sub-Sector]],Table2[RSI Exponential â€“ 14D],"&gt;=50")/Table3[[#This Row],[Count]]</f>
        <v>0.94117647058823528</v>
      </c>
      <c r="I76" s="1">
        <f>COUNTIFS(Table2[Sub-Sector],Table3[[#This Row],[Sub-Sector]],Table2[Relative Volume],"&gt;=1")/Table3[[#This Row],[Count]]</f>
        <v>0.17647058823529413</v>
      </c>
      <c r="J76" s="1">
        <f>COUNTIFS(Table2[Sub-Sector],Table3[[#This Row],[Sub-Sector]],Table2[% Away From Day Low],"&gt;=0.05")/Table3[[#This Row],[Count]]</f>
        <v>5.8823529411764705E-2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0.35294117647058826</v>
      </c>
      <c r="M76" s="1">
        <f>COUNTIFS(Table2[Sub-Sector],Table3[[#This Row],[Sub-Sector]],Table2[% Away From Current Week High],"&lt;=0.05")/Table3[[#This Row],[Count]]</f>
        <v>0.94117647058823528</v>
      </c>
      <c r="N76" s="1">
        <f>COUNTIFS(Table2[Sub-Sector],Table3[[#This Row],[Sub-Sector]],Table2[% Away From Current Month Low],"&gt;=0.05")/Table3[[#This Row],[Count]]</f>
        <v>0.35294117647058826</v>
      </c>
      <c r="O76" s="1">
        <f>COUNTIFS(Table2[Sub-Sector],Table3[[#This Row],[Sub-Sector]],Table2[% Away From Current Month High],"&lt;=0.05")/Table3[[#This Row],[Count]]</f>
        <v>0.88235294117647056</v>
      </c>
      <c r="P76" s="1">
        <f>COUNTIFS(Table2[Sub-Sector],Table3[[#This Row],[Sub-Sector]],Table2[% Away From 52W High],"&lt;=10")/Table3[[#This Row],[Count]]</f>
        <v>0.11764705882352941</v>
      </c>
      <c r="Q76" s="1">
        <f>COUNTIFS(Table2[Sub-Sector],Table3[[#This Row],[Sub-Sector]],Table2[% Away From 52W Low],"&gt;=10")/Table3[[#This Row],[Count]]</f>
        <v>0.82352941176470584</v>
      </c>
      <c r="R76" s="1">
        <f>COUNTIFS(Table2[Sub-Sector],Table3[[#This Row],[Sub-Sector]],Table2[% Price above 20 EMA],"&gt;=0")/Table3[[#This Row],[Count]]</f>
        <v>0.6470588235294118</v>
      </c>
      <c r="S76" s="1">
        <f>COUNTIFS(Table2[Sub-Sector],Table3[[#This Row],[Sub-Sector]],Table2[% Price above 50 EMA],"&gt;=0")/Table3[[#This Row],[Count]]</f>
        <v>0.47058823529411764</v>
      </c>
      <c r="T76" s="1">
        <f>COUNTIFS(Table2[Sub-Sector],Table3[[#This Row],[Sub-Sector]],Table2[% Price above 200 EMA],"&gt;=0")/Table3[[#This Row],[Count]]</f>
        <v>0.58823529411764708</v>
      </c>
      <c r="U76" s="1">
        <f>COUNTIFS(Table2[Sub-Sector],Table3[[#This Row],[Sub-Sector]],Table2[Rate of Change - Zone],"Positive")/Table3[[#This Row],[Count]]</f>
        <v>0.58823529411764708</v>
      </c>
      <c r="V76" s="1">
        <f>COUNTIFS(Table2[Sub-Sector],Table3[[#This Row],[Sub-Sector]],Table2[Sharpe Ratio],"&gt;=0.10")/Table3[[#This Row],[Count]]</f>
        <v>0.11764705882352941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76">
        <f>_xlfn.RANK.AVG(Table3[[#This Row],[Score]],Table3[Score],1)</f>
        <v>57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6">
        <f>_xlfn.RANK.AVG(Table3[[#This Row],[Score 2 ]],Table3[[Score 2 ]],1)</f>
        <v>75</v>
      </c>
    </row>
    <row r="77" spans="1:26" x14ac:dyDescent="0.3">
      <c r="A77" t="s">
        <v>573</v>
      </c>
      <c r="B77">
        <f>COUNTIFS(Table2[Sub-Sector],Table3[[#This Row],[Sub-Sector]])</f>
        <v>8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0.125</v>
      </c>
      <c r="E77" s="1">
        <f>COUNTIFS(Table2[Sub-Sector],Table3[[#This Row],[Sub-Sector]],Table2[1M Return vs Nifty],"&gt;=5")/Table3[[#This Row],[Count]]</f>
        <v>0.125</v>
      </c>
      <c r="F77" s="1">
        <f>COUNTIFS(Table2[Sub-Sector],Table3[[#This Row],[Sub-Sector]],Table2[6M Return vs Nifty],"&gt;=10")/Table3[[#This Row],[Count]]</f>
        <v>0.375</v>
      </c>
      <c r="G77" s="1">
        <f>COUNTIFS(Table2[Sub-Sector],Table3[[#This Row],[Sub-Sector]],Table2[1Y Return vs Nifty],"&gt;=10")/Table3[[#This Row],[Count]]</f>
        <v>0.125</v>
      </c>
      <c r="H77" s="1">
        <f>COUNTIFS(Table2[Sub-Sector],Table3[[#This Row],[Sub-Sector]],Table2[RSI Exponential â€“ 14D],"&gt;=50")/Table3[[#This Row],[Count]]</f>
        <v>0.75</v>
      </c>
      <c r="I77" s="1">
        <f>COUNTIFS(Table2[Sub-Sector],Table3[[#This Row],[Sub-Sector]],Table2[Relative Volume],"&gt;=1")/Table3[[#This Row],[Count]]</f>
        <v>0.25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0.25</v>
      </c>
      <c r="M77" s="1">
        <f>COUNTIFS(Table2[Sub-Sector],Table3[[#This Row],[Sub-Sector]],Table2[% Away From Current Week High],"&lt;=0.05")/Table3[[#This Row],[Count]]</f>
        <v>0.875</v>
      </c>
      <c r="N77" s="1">
        <f>COUNTIFS(Table2[Sub-Sector],Table3[[#This Row],[Sub-Sector]],Table2[% Away From Current Month Low],"&gt;=0.05")/Table3[[#This Row],[Count]]</f>
        <v>0.25</v>
      </c>
      <c r="O77" s="1">
        <f>COUNTIFS(Table2[Sub-Sector],Table3[[#This Row],[Sub-Sector]],Table2[% Away From Current Month High],"&lt;=0.05")/Table3[[#This Row],[Count]]</f>
        <v>0.875</v>
      </c>
      <c r="P77" s="1">
        <f>COUNTIFS(Table2[Sub-Sector],Table3[[#This Row],[Sub-Sector]],Table2[% Away From 52W High],"&lt;=10")/Table3[[#This Row],[Count]]</f>
        <v>0.125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0.625</v>
      </c>
      <c r="S77" s="1">
        <f>COUNTIFS(Table2[Sub-Sector],Table3[[#This Row],[Sub-Sector]],Table2[% Price above 50 EMA],"&gt;=0")/Table3[[#This Row],[Count]]</f>
        <v>0.375</v>
      </c>
      <c r="T77" s="1">
        <f>COUNTIFS(Table2[Sub-Sector],Table3[[#This Row],[Sub-Sector]],Table2[% Price above 200 EMA],"&gt;=0")/Table3[[#This Row],[Count]]</f>
        <v>0.75</v>
      </c>
      <c r="U77" s="1">
        <f>COUNTIFS(Table2[Sub-Sector],Table3[[#This Row],[Sub-Sector]],Table2[Rate of Change - Zone],"Positive")/Table3[[#This Row],[Count]]</f>
        <v>0.375</v>
      </c>
      <c r="V77" s="1">
        <f>COUNTIFS(Table2[Sub-Sector],Table3[[#This Row],[Sub-Sector]],Table2[Sharpe Ratio],"&gt;=0.10")/Table3[[#This Row],[Count]]</f>
        <v>0.125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77">
        <f>_xlfn.RANK.AVG(Table3[[#This Row],[Score]],Table3[Score],1)</f>
        <v>50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7">
        <f>_xlfn.RANK.AVG(Table3[[#This Row],[Score 2 ]],Table3[[Score 2 ]],1)</f>
        <v>76</v>
      </c>
    </row>
    <row r="78" spans="1:26" x14ac:dyDescent="0.3">
      <c r="A78" t="s">
        <v>75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0.29411764705882354</v>
      </c>
      <c r="D78" s="1">
        <f>COUNTIFS(Table2[Sub-Sector],Table3[[#This Row],[Sub-Sector]],Table2[1W Return vs Nifty],"&gt;=5")/Table3[[#This Row],[Count]]</f>
        <v>5.8823529411764705E-2</v>
      </c>
      <c r="E78" s="1">
        <f>COUNTIFS(Table2[Sub-Sector],Table3[[#This Row],[Sub-Sector]],Table2[1M Return vs Nifty],"&gt;=5")/Table3[[#This Row],[Count]]</f>
        <v>0.11764705882352941</v>
      </c>
      <c r="F78" s="1">
        <f>COUNTIFS(Table2[Sub-Sector],Table3[[#This Row],[Sub-Sector]],Table2[6M Return vs Nifty],"&gt;=10")/Table3[[#This Row],[Count]]</f>
        <v>0.17647058823529413</v>
      </c>
      <c r="G78" s="1">
        <f>COUNTIFS(Table2[Sub-Sector],Table3[[#This Row],[Sub-Sector]],Table2[1Y Return vs Nifty],"&gt;=10")/Table3[[#This Row],[Count]]</f>
        <v>0.23529411764705882</v>
      </c>
      <c r="H78" s="1">
        <f>COUNTIFS(Table2[Sub-Sector],Table3[[#This Row],[Sub-Sector]],Table2[RSI Exponential â€“ 14D],"&gt;=50")/Table3[[#This Row],[Count]]</f>
        <v>0.76470588235294112</v>
      </c>
      <c r="I78" s="1">
        <f>COUNTIFS(Table2[Sub-Sector],Table3[[#This Row],[Sub-Sector]],Table2[Relative Volume],"&gt;=1")/Table3[[#This Row],[Count]]</f>
        <v>5.8823529411764705E-2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0.11764705882352941</v>
      </c>
      <c r="M78" s="1">
        <f>COUNTIFS(Table2[Sub-Sector],Table3[[#This Row],[Sub-Sector]],Table2[% Away From Current Week High],"&lt;=0.05")/Table3[[#This Row],[Count]]</f>
        <v>0.94117647058823528</v>
      </c>
      <c r="N78" s="1">
        <f>COUNTIFS(Table2[Sub-Sector],Table3[[#This Row],[Sub-Sector]],Table2[% Away From Current Month Low],"&gt;=0.05")/Table3[[#This Row],[Count]]</f>
        <v>0.11764705882352941</v>
      </c>
      <c r="O78" s="1">
        <f>COUNTIFS(Table2[Sub-Sector],Table3[[#This Row],[Sub-Sector]],Table2[% Away From Current Month High],"&lt;=0.05")/Table3[[#This Row],[Count]]</f>
        <v>0.94117647058823528</v>
      </c>
      <c r="P78" s="1">
        <f>COUNTIFS(Table2[Sub-Sector],Table3[[#This Row],[Sub-Sector]],Table2[% Away From 52W High],"&lt;=10")/Table3[[#This Row],[Count]]</f>
        <v>0.23529411764705882</v>
      </c>
      <c r="Q78" s="1">
        <f>COUNTIFS(Table2[Sub-Sector],Table3[[#This Row],[Sub-Sector]],Table2[% Away From 52W Low],"&gt;=10")/Table3[[#This Row],[Count]]</f>
        <v>0.88235294117647056</v>
      </c>
      <c r="R78" s="1">
        <f>COUNTIFS(Table2[Sub-Sector],Table3[[#This Row],[Sub-Sector]],Table2[% Price above 20 EMA],"&gt;=0")/Table3[[#This Row],[Count]]</f>
        <v>0.82352941176470584</v>
      </c>
      <c r="S78" s="1">
        <f>COUNTIFS(Table2[Sub-Sector],Table3[[#This Row],[Sub-Sector]],Table2[% Price above 50 EMA],"&gt;=0")/Table3[[#This Row],[Count]]</f>
        <v>0.41176470588235292</v>
      </c>
      <c r="T78" s="1">
        <f>COUNTIFS(Table2[Sub-Sector],Table3[[#This Row],[Sub-Sector]],Table2[% Price above 200 EMA],"&gt;=0")/Table3[[#This Row],[Count]]</f>
        <v>0.47058823529411764</v>
      </c>
      <c r="U78" s="1">
        <f>COUNTIFS(Table2[Sub-Sector],Table3[[#This Row],[Sub-Sector]],Table2[Rate of Change - Zone],"Positive")/Table3[[#This Row],[Count]]</f>
        <v>0.70588235294117652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78">
        <f>_xlfn.RANK.AVG(Table3[[#This Row],[Score]],Table3[Score],1)</f>
        <v>62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8">
        <f>_xlfn.RANK.AVG(Table3[[#This Row],[Score 2 ]],Table3[[Score 2 ]],1)</f>
        <v>77</v>
      </c>
    </row>
    <row r="79" spans="1:26" x14ac:dyDescent="0.3">
      <c r="A79" t="s">
        <v>111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1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555.5</v>
      </c>
      <c r="X79">
        <f>_xlfn.RANK.AVG(Table3[[#This Row],[Score]],Table3[Score],1)</f>
        <v>94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79">
        <f>_xlfn.RANK.AVG(Table3[[#This Row],[Score 2 ]],Table3[[Score 2 ]],1)</f>
        <v>78</v>
      </c>
    </row>
    <row r="80" spans="1:26" x14ac:dyDescent="0.3">
      <c r="A80" t="s">
        <v>32</v>
      </c>
      <c r="B80">
        <f>COUNTIFS(Table2[Sub-Sector],Table3[[#This Row],[Sub-Sector]])</f>
        <v>11</v>
      </c>
      <c r="C80" s="1">
        <f>COUNTIFS(Table2[Sub-Sector],Table3[[#This Row],[Sub-Sector]],Table2[Uptrend],"Uptrend")/Table3[[#This Row],[Count]]</f>
        <v>0.27272727272727271</v>
      </c>
      <c r="D80" s="1">
        <f>COUNTIFS(Table2[Sub-Sector],Table3[[#This Row],[Sub-Sector]],Table2[1W Return vs Nifty],"&gt;=5")/Table3[[#This Row],[Count]]</f>
        <v>0.27272727272727271</v>
      </c>
      <c r="E80" s="1">
        <f>COUNTIFS(Table2[Sub-Sector],Table3[[#This Row],[Sub-Sector]],Table2[1M Return vs Nifty],"&gt;=5")/Table3[[#This Row],[Count]]</f>
        <v>0.18181818181818182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0.45454545454545453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0.81818181818181823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0.81818181818181823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0.81818181818181823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0.18181818181818182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1</v>
      </c>
      <c r="S80" s="1">
        <f>COUNTIFS(Table2[Sub-Sector],Table3[[#This Row],[Sub-Sector]],Table2[% Price above 50 EMA],"&gt;=0")/Table3[[#This Row],[Count]]</f>
        <v>0.72727272727272729</v>
      </c>
      <c r="T80" s="1">
        <f>COUNTIFS(Table2[Sub-Sector],Table3[[#This Row],[Sub-Sector]],Table2[% Price above 200 EMA],"&gt;=0")/Table3[[#This Row],[Count]]</f>
        <v>0.45454545454545453</v>
      </c>
      <c r="U80" s="1">
        <f>COUNTIFS(Table2[Sub-Sector],Table3[[#This Row],[Sub-Sector]],Table2[Rate of Change - Zone],"Positive")/Table3[[#This Row],[Count]]</f>
        <v>9.0909090909090912E-2</v>
      </c>
      <c r="V80" s="1">
        <f>COUNTIFS(Table2[Sub-Sector],Table3[[#This Row],[Sub-Sector]],Table2[Sharpe Ratio],"&gt;=0.10")/Table3[[#This Row],[Count]]</f>
        <v>0.72727272727272729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80">
        <f>_xlfn.RANK.AVG(Table3[[#This Row],[Score]],Table3[Score],1)</f>
        <v>52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>
        <f>_xlfn.RANK.AVG(Table3[[#This Row],[Score 2 ]],Table3[[Score 2 ]],1)</f>
        <v>79</v>
      </c>
    </row>
    <row r="81" spans="1:26" x14ac:dyDescent="0.3">
      <c r="A81" t="s">
        <v>547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0.75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0.5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0.75</v>
      </c>
      <c r="N81" s="1">
        <f>COUNTIFS(Table2[Sub-Sector],Table3[[#This Row],[Sub-Sector]],Table2[% Away From Current Month Low],"&gt;=0.05")/Table3[[#This Row],[Count]]</f>
        <v>0.25</v>
      </c>
      <c r="O81" s="1">
        <f>COUNTIFS(Table2[Sub-Sector],Table3[[#This Row],[Sub-Sector]],Table2[% Away From Current Month High],"&lt;=0.05")/Table3[[#This Row],[Count]]</f>
        <v>0.75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0.25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81">
        <f>_xlfn.RANK.AVG(Table3[[#This Row],[Score]],Table3[Score],1)</f>
        <v>95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1">
        <f>_xlfn.RANK.AVG(Table3[[#This Row],[Score 2 ]],Table3[[Score 2 ]],1)</f>
        <v>80</v>
      </c>
    </row>
    <row r="82" spans="1:26" x14ac:dyDescent="0.3">
      <c r="A82" t="s">
        <v>276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0.33333333333333331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0.16666666666666666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0.66666666666666663</v>
      </c>
      <c r="I82" s="1">
        <f>COUNTIFS(Table2[Sub-Sector],Table3[[#This Row],[Sub-Sector]],Table2[Relative Volume],"&gt;=1")/Table3[[#This Row],[Count]]</f>
        <v>0.16666666666666666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0.16666666666666666</v>
      </c>
      <c r="M82" s="1">
        <f>COUNTIFS(Table2[Sub-Sector],Table3[[#This Row],[Sub-Sector]],Table2[% Away From Current Week High],"&lt;=0.05")/Table3[[#This Row],[Count]]</f>
        <v>0.83333333333333337</v>
      </c>
      <c r="N82" s="1">
        <f>COUNTIFS(Table2[Sub-Sector],Table3[[#This Row],[Sub-Sector]],Table2[% Away From Current Month Low],"&gt;=0.05")/Table3[[#This Row],[Count]]</f>
        <v>0.16666666666666666</v>
      </c>
      <c r="O82" s="1">
        <f>COUNTIFS(Table2[Sub-Sector],Table3[[#This Row],[Sub-Sector]],Table2[% Away From Current Month High],"&lt;=0.05")/Table3[[#This Row],[Count]]</f>
        <v>0.83333333333333337</v>
      </c>
      <c r="P82" s="1">
        <f>COUNTIFS(Table2[Sub-Sector],Table3[[#This Row],[Sub-Sector]],Table2[% Away From 52W High],"&lt;=10")/Table3[[#This Row],[Count]]</f>
        <v>0.33333333333333331</v>
      </c>
      <c r="Q82" s="1">
        <f>COUNTIFS(Table2[Sub-Sector],Table3[[#This Row],[Sub-Sector]],Table2[% Away From 52W Low],"&gt;=10")/Table3[[#This Row],[Count]]</f>
        <v>0.66666666666666663</v>
      </c>
      <c r="R82" s="1">
        <f>COUNTIFS(Table2[Sub-Sector],Table3[[#This Row],[Sub-Sector]],Table2[% Price above 20 EMA],"&gt;=0")/Table3[[#This Row],[Count]]</f>
        <v>0.5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0.33333333333333331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82">
        <f>_xlfn.RANK.AVG(Table3[[#This Row],[Score]],Table3[Score],1)</f>
        <v>78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2">
        <f>_xlfn.RANK.AVG(Table3[[#This Row],[Score 2 ]],Table3[[Score 2 ]],1)</f>
        <v>81</v>
      </c>
    </row>
    <row r="83" spans="1:26" x14ac:dyDescent="0.3">
      <c r="A83" t="s">
        <v>1049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0.33333333333333331</v>
      </c>
      <c r="D83" s="1">
        <f>COUNTIFS(Table2[Sub-Sector],Table3[[#This Row],[Sub-Sector]],Table2[1W Return vs Nifty],"&gt;=5")/Table3[[#This Row],[Count]]</f>
        <v>0.66666666666666663</v>
      </c>
      <c r="E83" s="1">
        <f>COUNTIFS(Table2[Sub-Sector],Table3[[#This Row],[Sub-Sector]],Table2[1M Return vs Nifty],"&gt;=5")/Table3[[#This Row],[Count]]</f>
        <v>0.66666666666666663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0.66666666666666663</v>
      </c>
      <c r="H83" s="1">
        <f>COUNTIFS(Table2[Sub-Sector],Table3[[#This Row],[Sub-Sector]],Table2[RSI Exponential â€“ 14D],"&gt;=50")/Table3[[#This Row],[Count]]</f>
        <v>0.66666666666666663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0.33333333333333331</v>
      </c>
      <c r="M83" s="1">
        <f>COUNTIFS(Table2[Sub-Sector],Table3[[#This Row],[Sub-Sector]],Table2[% Away From Current Week High],"&lt;=0.05")/Table3[[#This Row],[Count]]</f>
        <v>0.66666666666666663</v>
      </c>
      <c r="N83" s="1">
        <f>COUNTIFS(Table2[Sub-Sector],Table3[[#This Row],[Sub-Sector]],Table2[% Away From Current Month Low],"&gt;=0.05")/Table3[[#This Row],[Count]]</f>
        <v>0.33333333333333331</v>
      </c>
      <c r="O83" s="1">
        <f>COUNTIFS(Table2[Sub-Sector],Table3[[#This Row],[Sub-Sector]],Table2[% Away From Current Month High],"&lt;=0.05")/Table3[[#This Row],[Count]]</f>
        <v>0.66666666666666663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0.66666666666666663</v>
      </c>
      <c r="S83" s="1">
        <f>COUNTIFS(Table2[Sub-Sector],Table3[[#This Row],[Sub-Sector]],Table2[% Price above 50 EMA],"&gt;=0")/Table3[[#This Row],[Count]]</f>
        <v>0.66666666666666663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0.33333333333333331</v>
      </c>
      <c r="V83" s="1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83">
        <f>_xlfn.RANK.AVG(Table3[[#This Row],[Score]],Table3[Score],1)</f>
        <v>33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3">
        <f>_xlfn.RANK.AVG(Table3[[#This Row],[Score 2 ]],Table3[[Score 2 ]],1)</f>
        <v>82</v>
      </c>
    </row>
    <row r="84" spans="1:26" x14ac:dyDescent="0.3">
      <c r="A84" t="s">
        <v>37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0.66666666666666663</v>
      </c>
      <c r="E84" s="1">
        <f>COUNTIFS(Table2[Sub-Sector],Table3[[#This Row],[Sub-Sector]],Table2[1M Return vs Nifty],"&gt;=5")/Table3[[#This Row],[Count]]</f>
        <v>0.33333333333333331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0.33333333333333331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0.33333333333333331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0.33333333333333331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0.33333333333333331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0.66666666666666663</v>
      </c>
      <c r="V84" s="1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84">
        <f>_xlfn.RANK.AVG(Table3[[#This Row],[Score]],Table3[Score],1)</f>
        <v>39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4">
        <f>_xlfn.RANK.AVG(Table3[[#This Row],[Score 2 ]],Table3[[Score 2 ]],1)</f>
        <v>83</v>
      </c>
    </row>
    <row r="85" spans="1:26" x14ac:dyDescent="0.3">
      <c r="A85" t="s">
        <v>149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1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0.33333333333333331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0.66666666666666663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0.66666666666666663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0.66666666666666663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0.66666666666666663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85">
        <f>_xlfn.RANK.AVG(Table3[[#This Row],[Score]],Table3[Score],1)</f>
        <v>79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5">
        <f>_xlfn.RANK.AVG(Table3[[#This Row],[Score 2 ]],Table3[[Score 2 ]],1)</f>
        <v>84</v>
      </c>
    </row>
    <row r="86" spans="1:26" x14ac:dyDescent="0.3">
      <c r="A86" t="s">
        <v>202</v>
      </c>
      <c r="B86">
        <f>COUNTIFS(Table2[Sub-Sector],Table3[[#This Row],[Sub-Sector]])</f>
        <v>9</v>
      </c>
      <c r="C86" s="1">
        <f>COUNTIFS(Table2[Sub-Sector],Table3[[#This Row],[Sub-Sector]],Table2[Uptrend],"Uptrend")/Table3[[#This Row],[Count]]</f>
        <v>0.1111111111111111</v>
      </c>
      <c r="D86" s="1">
        <f>COUNTIFS(Table2[Sub-Sector],Table3[[#This Row],[Sub-Sector]],Table2[1W Return vs Nifty],"&gt;=5")/Table3[[#This Row],[Count]]</f>
        <v>0.22222222222222221</v>
      </c>
      <c r="E86" s="1">
        <f>COUNTIFS(Table2[Sub-Sector],Table3[[#This Row],[Sub-Sector]],Table2[1M Return vs Nifty],"&gt;=5")/Table3[[#This Row],[Count]]</f>
        <v>0.1111111111111111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0.22222222222222221</v>
      </c>
      <c r="H86" s="1">
        <f>COUNTIFS(Table2[Sub-Sector],Table3[[#This Row],[Sub-Sector]],Table2[RSI Exponential â€“ 14D],"&gt;=50")/Table3[[#This Row],[Count]]</f>
        <v>0.33333333333333331</v>
      </c>
      <c r="I86" s="1">
        <f>COUNTIFS(Table2[Sub-Sector],Table3[[#This Row],[Sub-Sector]],Table2[Relative Volume],"&gt;=1")/Table3[[#This Row],[Count]]</f>
        <v>0.33333333333333331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0.1111111111111111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0.1111111111111111</v>
      </c>
      <c r="O86" s="1">
        <f>COUNTIFS(Table2[Sub-Sector],Table3[[#This Row],[Sub-Sector]],Table2[% Away From Current Month High],"&lt;=0.05")/Table3[[#This Row],[Count]]</f>
        <v>0.88888888888888884</v>
      </c>
      <c r="P86" s="1">
        <f>COUNTIFS(Table2[Sub-Sector],Table3[[#This Row],[Sub-Sector]],Table2[% Away From 52W High],"&lt;=10")/Table3[[#This Row],[Count]]</f>
        <v>0.1111111111111111</v>
      </c>
      <c r="Q86" s="1">
        <f>COUNTIFS(Table2[Sub-Sector],Table3[[#This Row],[Sub-Sector]],Table2[% Away From 52W Low],"&gt;=10")/Table3[[#This Row],[Count]]</f>
        <v>0.88888888888888884</v>
      </c>
      <c r="R86" s="1">
        <f>COUNTIFS(Table2[Sub-Sector],Table3[[#This Row],[Sub-Sector]],Table2[% Price above 20 EMA],"&gt;=0")/Table3[[#This Row],[Count]]</f>
        <v>0.22222222222222221</v>
      </c>
      <c r="S86" s="1">
        <f>COUNTIFS(Table2[Sub-Sector],Table3[[#This Row],[Sub-Sector]],Table2[% Price above 50 EMA],"&gt;=0")/Table3[[#This Row],[Count]]</f>
        <v>0.1111111111111111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0.22222222222222221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86">
        <f>_xlfn.RANK.AVG(Table3[[#This Row],[Score]],Table3[Score],1)</f>
        <v>63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86">
        <f>_xlfn.RANK.AVG(Table3[[#This Row],[Score 2 ]],Table3[[Score 2 ]],1)</f>
        <v>85</v>
      </c>
    </row>
    <row r="87" spans="1:26" x14ac:dyDescent="0.3">
      <c r="A87" t="s">
        <v>54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0.11764705882352941</v>
      </c>
      <c r="D87" s="1">
        <f>COUNTIFS(Table2[Sub-Sector],Table3[[#This Row],[Sub-Sector]],Table2[1W Return vs Nifty],"&gt;=5")/Table3[[#This Row],[Count]]</f>
        <v>0.17647058823529413</v>
      </c>
      <c r="E87" s="1">
        <f>COUNTIFS(Table2[Sub-Sector],Table3[[#This Row],[Sub-Sector]],Table2[1M Return vs Nifty],"&gt;=5")/Table3[[#This Row],[Count]]</f>
        <v>5.8823529411764705E-2</v>
      </c>
      <c r="F87" s="1">
        <f>COUNTIFS(Table2[Sub-Sector],Table3[[#This Row],[Sub-Sector]],Table2[6M Return vs Nifty],"&gt;=10")/Table3[[#This Row],[Count]]</f>
        <v>5.8823529411764705E-2</v>
      </c>
      <c r="G87" s="1">
        <f>COUNTIFS(Table2[Sub-Sector],Table3[[#This Row],[Sub-Sector]],Table2[1Y Return vs Nifty],"&gt;=10")/Table3[[#This Row],[Count]]</f>
        <v>0.23529411764705882</v>
      </c>
      <c r="H87" s="1">
        <f>COUNTIFS(Table2[Sub-Sector],Table3[[#This Row],[Sub-Sector]],Table2[RSI Exponential â€“ 14D],"&gt;=50")/Table3[[#This Row],[Count]]</f>
        <v>0.23529411764705882</v>
      </c>
      <c r="I87" s="1">
        <f>COUNTIFS(Table2[Sub-Sector],Table3[[#This Row],[Sub-Sector]],Table2[Relative Volume],"&gt;=1")/Table3[[#This Row],[Count]]</f>
        <v>0.6470588235294118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0.11764705882352941</v>
      </c>
      <c r="M87" s="1">
        <f>COUNTIFS(Table2[Sub-Sector],Table3[[#This Row],[Sub-Sector]],Table2[% Away From Current Week High],"&lt;=0.05")/Table3[[#This Row],[Count]]</f>
        <v>0.76470588235294112</v>
      </c>
      <c r="N87" s="1">
        <f>COUNTIFS(Table2[Sub-Sector],Table3[[#This Row],[Sub-Sector]],Table2[% Away From Current Month Low],"&gt;=0.05")/Table3[[#This Row],[Count]]</f>
        <v>0.11764705882352941</v>
      </c>
      <c r="O87" s="1">
        <f>COUNTIFS(Table2[Sub-Sector],Table3[[#This Row],[Sub-Sector]],Table2[% Away From Current Month High],"&lt;=0.05")/Table3[[#This Row],[Count]]</f>
        <v>0.76470588235294112</v>
      </c>
      <c r="P87" s="1">
        <f>COUNTIFS(Table2[Sub-Sector],Table3[[#This Row],[Sub-Sector]],Table2[% Away From 52W High],"&lt;=10")/Table3[[#This Row],[Count]]</f>
        <v>5.8823529411764705E-2</v>
      </c>
      <c r="Q87" s="1">
        <f>COUNTIFS(Table2[Sub-Sector],Table3[[#This Row],[Sub-Sector]],Table2[% Away From 52W Low],"&gt;=10")/Table3[[#This Row],[Count]]</f>
        <v>0.76470588235294112</v>
      </c>
      <c r="R87" s="1">
        <f>COUNTIFS(Table2[Sub-Sector],Table3[[#This Row],[Sub-Sector]],Table2[% Price above 20 EMA],"&gt;=0")/Table3[[#This Row],[Count]]</f>
        <v>0.11764705882352941</v>
      </c>
      <c r="S87" s="1">
        <f>COUNTIFS(Table2[Sub-Sector],Table3[[#This Row],[Sub-Sector]],Table2[% Price above 50 EMA],"&gt;=0")/Table3[[#This Row],[Count]]</f>
        <v>0.11764705882352941</v>
      </c>
      <c r="T87" s="1">
        <f>COUNTIFS(Table2[Sub-Sector],Table3[[#This Row],[Sub-Sector]],Table2[% Price above 200 EMA],"&gt;=0")/Table3[[#This Row],[Count]]</f>
        <v>0.29411764705882354</v>
      </c>
      <c r="U87" s="1">
        <f>COUNTIFS(Table2[Sub-Sector],Table3[[#This Row],[Sub-Sector]],Table2[Rate of Change - Zone],"Positive")/Table3[[#This Row],[Count]]</f>
        <v>5.8823529411764705E-2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7">
        <f>_xlfn.RANK.AVG(Table3[[#This Row],[Score]],Table3[Score],1)</f>
        <v>70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7">
        <f>_xlfn.RANK.AVG(Table3[[#This Row],[Score 2 ]],Table3[[Score 2 ]],1)</f>
        <v>86</v>
      </c>
    </row>
    <row r="88" spans="1:26" x14ac:dyDescent="0.3">
      <c r="A88" t="s">
        <v>986</v>
      </c>
      <c r="B88">
        <f>COUNTIFS(Table2[Sub-Sector],Table3[[#This Row],[Sub-Sector]])</f>
        <v>5</v>
      </c>
      <c r="C88" s="1">
        <f>COUNTIFS(Table2[Sub-Sector],Table3[[#This Row],[Sub-Sector]],Table2[Uptrend],"Uptrend")/Table3[[#This Row],[Count]]</f>
        <v>0.2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0.4</v>
      </c>
      <c r="G88" s="1">
        <f>COUNTIFS(Table2[Sub-Sector],Table3[[#This Row],[Sub-Sector]],Table2[1Y Return vs Nifty],"&gt;=10")/Table3[[#This Row],[Count]]</f>
        <v>0.4</v>
      </c>
      <c r="H88" s="1">
        <f>COUNTIFS(Table2[Sub-Sector],Table3[[#This Row],[Sub-Sector]],Table2[RSI Exponential â€“ 14D],"&gt;=50")/Table3[[#This Row],[Count]]</f>
        <v>0.6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0.6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0.6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0.2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0.4</v>
      </c>
      <c r="S88" s="1">
        <f>COUNTIFS(Table2[Sub-Sector],Table3[[#This Row],[Sub-Sector]],Table2[% Price above 50 EMA],"&gt;=0")/Table3[[#This Row],[Count]]</f>
        <v>0.4</v>
      </c>
      <c r="T88" s="1">
        <f>COUNTIFS(Table2[Sub-Sector],Table3[[#This Row],[Sub-Sector]],Table2[% Price above 200 EMA],"&gt;=0")/Table3[[#This Row],[Count]]</f>
        <v>0.6</v>
      </c>
      <c r="U88" s="1">
        <f>COUNTIFS(Table2[Sub-Sector],Table3[[#This Row],[Sub-Sector]],Table2[Rate of Change - Zone],"Positive")/Table3[[#This Row],[Count]]</f>
        <v>0.4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88">
        <f>_xlfn.RANK.AVG(Table3[[#This Row],[Score]],Table3[Score],1)</f>
        <v>89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8">
        <f>_xlfn.RANK.AVG(Table3[[#This Row],[Score 2 ]],Table3[[Score 2 ]],1)</f>
        <v>87</v>
      </c>
    </row>
    <row r="89" spans="1:26" x14ac:dyDescent="0.3">
      <c r="A89" t="s">
        <v>24</v>
      </c>
      <c r="B89">
        <f>COUNTIFS(Table2[Sub-Sector],Table3[[#This Row],[Sub-Sector]])</f>
        <v>20</v>
      </c>
      <c r="C89" s="1">
        <f>COUNTIFS(Table2[Sub-Sector],Table3[[#This Row],[Sub-Sector]],Table2[Uptrend],"Uptrend")/Table3[[#This Row],[Count]]</f>
        <v>0.25</v>
      </c>
      <c r="D89" s="1">
        <f>COUNTIFS(Table2[Sub-Sector],Table3[[#This Row],[Sub-Sector]],Table2[1W Return vs Nifty],"&gt;=5")/Table3[[#This Row],[Count]]</f>
        <v>0.05</v>
      </c>
      <c r="E89" s="1">
        <f>COUNTIFS(Table2[Sub-Sector],Table3[[#This Row],[Sub-Sector]],Table2[1M Return vs Nifty],"&gt;=5")/Table3[[#This Row],[Count]]</f>
        <v>0.25</v>
      </c>
      <c r="F89" s="1">
        <f>COUNTIFS(Table2[Sub-Sector],Table3[[#This Row],[Sub-Sector]],Table2[6M Return vs Nifty],"&gt;=10")/Table3[[#This Row],[Count]]</f>
        <v>0.05</v>
      </c>
      <c r="G89" s="1">
        <f>COUNTIFS(Table2[Sub-Sector],Table3[[#This Row],[Sub-Sector]],Table2[1Y Return vs Nifty],"&gt;=10")/Table3[[#This Row],[Count]]</f>
        <v>0.15</v>
      </c>
      <c r="H89" s="1">
        <f>COUNTIFS(Table2[Sub-Sector],Table3[[#This Row],[Sub-Sector]],Table2[RSI Exponential â€“ 14D],"&gt;=50")/Table3[[#This Row],[Count]]</f>
        <v>0.75</v>
      </c>
      <c r="I89" s="1">
        <f>COUNTIFS(Table2[Sub-Sector],Table3[[#This Row],[Sub-Sector]],Table2[Relative Volume],"&gt;=1")/Table3[[#This Row],[Count]]</f>
        <v>0.45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0.25</v>
      </c>
      <c r="Q89" s="1">
        <f>COUNTIFS(Table2[Sub-Sector],Table3[[#This Row],[Sub-Sector]],Table2[% Away From 52W Low],"&gt;=10")/Table3[[#This Row],[Count]]</f>
        <v>0.7</v>
      </c>
      <c r="R89" s="1">
        <f>COUNTIFS(Table2[Sub-Sector],Table3[[#This Row],[Sub-Sector]],Table2[% Price above 20 EMA],"&gt;=0")/Table3[[#This Row],[Count]]</f>
        <v>0.6</v>
      </c>
      <c r="S89" s="1">
        <f>COUNTIFS(Table2[Sub-Sector],Table3[[#This Row],[Sub-Sector]],Table2[% Price above 50 EMA],"&gt;=0")/Table3[[#This Row],[Count]]</f>
        <v>0.3</v>
      </c>
      <c r="T89" s="1">
        <f>COUNTIFS(Table2[Sub-Sector],Table3[[#This Row],[Sub-Sector]],Table2[% Price above 200 EMA],"&gt;=0")/Table3[[#This Row],[Count]]</f>
        <v>0.3</v>
      </c>
      <c r="U89" s="1">
        <f>COUNTIFS(Table2[Sub-Sector],Table3[[#This Row],[Sub-Sector]],Table2[Rate of Change - Zone],"Positive")/Table3[[#This Row],[Count]]</f>
        <v>0.15</v>
      </c>
      <c r="V89" s="1">
        <f>COUNTIFS(Table2[Sub-Sector],Table3[[#This Row],[Sub-Sector]],Table2[Sharpe Ratio],"&gt;=0.10")/Table3[[#This Row],[Count]]</f>
        <v>0.2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89">
        <f>_xlfn.RANK.AVG(Table3[[#This Row],[Score]],Table3[Score],1)</f>
        <v>69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9">
        <f>_xlfn.RANK.AVG(Table3[[#This Row],[Score 2 ]],Table3[[Score 2 ]],1)</f>
        <v>88</v>
      </c>
    </row>
    <row r="90" spans="1:26" x14ac:dyDescent="0.3">
      <c r="A90" t="s">
        <v>590</v>
      </c>
      <c r="B90">
        <f>COUNTIFS(Table2[Sub-Sector],Table3[[#This Row],[Sub-Sector]])</f>
        <v>14</v>
      </c>
      <c r="C90" s="1">
        <f>COUNTIFS(Table2[Sub-Sector],Table3[[#This Row],[Sub-Sector]],Table2[Uptrend],"Uptrend")/Table3[[#This Row],[Count]]</f>
        <v>0.35714285714285715</v>
      </c>
      <c r="D90" s="1">
        <f>COUNTIFS(Table2[Sub-Sector],Table3[[#This Row],[Sub-Sector]],Table2[1W Return vs Nifty],"&gt;=5")/Table3[[#This Row],[Count]]</f>
        <v>7.1428571428571425E-2</v>
      </c>
      <c r="E90" s="1">
        <f>COUNTIFS(Table2[Sub-Sector],Table3[[#This Row],[Sub-Sector]],Table2[1M Return vs Nifty],"&gt;=5")/Table3[[#This Row],[Count]]</f>
        <v>0.14285714285714285</v>
      </c>
      <c r="F90" s="1">
        <f>COUNTIFS(Table2[Sub-Sector],Table3[[#This Row],[Sub-Sector]],Table2[6M Return vs Nifty],"&gt;=10")/Table3[[#This Row],[Count]]</f>
        <v>0.2857142857142857</v>
      </c>
      <c r="G90" s="1">
        <f>COUNTIFS(Table2[Sub-Sector],Table3[[#This Row],[Sub-Sector]],Table2[1Y Return vs Nifty],"&gt;=10")/Table3[[#This Row],[Count]]</f>
        <v>0.2857142857142857</v>
      </c>
      <c r="H90" s="1">
        <f>COUNTIFS(Table2[Sub-Sector],Table3[[#This Row],[Sub-Sector]],Table2[RSI Exponential â€“ 14D],"&gt;=50")/Table3[[#This Row],[Count]]</f>
        <v>0.8571428571428571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0.5</v>
      </c>
      <c r="M90" s="1">
        <f>COUNTIFS(Table2[Sub-Sector],Table3[[#This Row],[Sub-Sector]],Table2[% Away From Current Week High],"&lt;=0.05")/Table3[[#This Row],[Count]]</f>
        <v>0.8571428571428571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0.8571428571428571</v>
      </c>
      <c r="P90" s="1">
        <f>COUNTIFS(Table2[Sub-Sector],Table3[[#This Row],[Sub-Sector]],Table2[% Away From 52W High],"&lt;=10")/Table3[[#This Row],[Count]]</f>
        <v>0.2857142857142857</v>
      </c>
      <c r="Q90" s="1">
        <f>COUNTIFS(Table2[Sub-Sector],Table3[[#This Row],[Sub-Sector]],Table2[% Away From 52W Low],"&gt;=10")/Table3[[#This Row],[Count]]</f>
        <v>0.9285714285714286</v>
      </c>
      <c r="R90" s="1">
        <f>COUNTIFS(Table2[Sub-Sector],Table3[[#This Row],[Sub-Sector]],Table2[% Price above 20 EMA],"&gt;=0")/Table3[[#This Row],[Count]]</f>
        <v>0.5714285714285714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0.6428571428571429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0.21428571428571427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90">
        <f>_xlfn.RANK.AVG(Table3[[#This Row],[Score]],Table3[Score],1)</f>
        <v>68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0">
        <f>_xlfn.RANK.AVG(Table3[[#This Row],[Score 2 ]],Table3[[Score 2 ]],1)</f>
        <v>89</v>
      </c>
    </row>
    <row r="91" spans="1:26" x14ac:dyDescent="0.3">
      <c r="A91" t="s">
        <v>72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0.66666666666666663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0.33333333333333331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0.66666666666666663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0.66666666666666663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0.66666666666666663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91">
        <f>_xlfn.RANK.AVG(Table3[[#This Row],[Score]],Table3[Score],1)</f>
        <v>100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1">
        <f>_xlfn.RANK.AVG(Table3[[#This Row],[Score 2 ]],Table3[[Score 2 ]],1)</f>
        <v>90</v>
      </c>
    </row>
    <row r="92" spans="1:26" x14ac:dyDescent="0.3">
      <c r="A92" t="s">
        <v>568</v>
      </c>
      <c r="B92">
        <f>COUNTIFS(Table2[Sub-Sector],Table3[[#This Row],[Sub-Sector]])</f>
        <v>5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0.2</v>
      </c>
      <c r="F92" s="1">
        <f>COUNTIFS(Table2[Sub-Sector],Table3[[#This Row],[Sub-Sector]],Table2[6M Return vs Nifty],"&gt;=10")/Table3[[#This Row],[Count]]</f>
        <v>0.2</v>
      </c>
      <c r="G92" s="1">
        <f>COUNTIFS(Table2[Sub-Sector],Table3[[#This Row],[Sub-Sector]],Table2[1Y Return vs Nifty],"&gt;=10")/Table3[[#This Row],[Count]]</f>
        <v>0.4</v>
      </c>
      <c r="H92" s="1">
        <f>COUNTIFS(Table2[Sub-Sector],Table3[[#This Row],[Sub-Sector]],Table2[RSI Exponential â€“ 14D],"&gt;=50")/Table3[[#This Row],[Count]]</f>
        <v>0.4</v>
      </c>
      <c r="I92" s="1">
        <f>COUNTIFS(Table2[Sub-Sector],Table3[[#This Row],[Sub-Sector]],Table2[Relative Volume],"&gt;=1")/Table3[[#This Row],[Count]]</f>
        <v>0.2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0.8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0.8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0.4</v>
      </c>
      <c r="S92" s="1">
        <f>COUNTIFS(Table2[Sub-Sector],Table3[[#This Row],[Sub-Sector]],Table2[% Price above 50 EMA],"&gt;=0")/Table3[[#This Row],[Count]]</f>
        <v>0.2</v>
      </c>
      <c r="T92" s="1">
        <f>COUNTIFS(Table2[Sub-Sector],Table3[[#This Row],[Sub-Sector]],Table2[% Price above 200 EMA],"&gt;=0")/Table3[[#This Row],[Count]]</f>
        <v>0.4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0.4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92">
        <f>_xlfn.RANK.AVG(Table3[[#This Row],[Score]],Table3[Score],1)</f>
        <v>93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2">
        <f>_xlfn.RANK.AVG(Table3[[#This Row],[Score 2 ]],Table3[[Score 2 ]],1)</f>
        <v>91</v>
      </c>
    </row>
    <row r="93" spans="1:26" x14ac:dyDescent="0.3">
      <c r="A93" t="s">
        <v>528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1</v>
      </c>
      <c r="F93" s="1">
        <f>COUNTIFS(Table2[Sub-Sector],Table3[[#This Row],[Sub-Sector]],Table2[6M Return vs Nifty],"&gt;=10")/Table3[[#This Row],[Count]]</f>
        <v>1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1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93">
        <f>_xlfn.RANK.AVG(Table3[[#This Row],[Score]],Table3[Score],1)</f>
        <v>85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3">
        <f>_xlfn.RANK.AVG(Table3[[#This Row],[Score 2 ]],Table3[[Score 2 ]],1)</f>
        <v>93</v>
      </c>
    </row>
    <row r="94" spans="1:26" x14ac:dyDescent="0.3">
      <c r="A94" t="s">
        <v>533</v>
      </c>
      <c r="B94">
        <f>COUNTIFS(Table2[Sub-Sector],Table3[[#This Row],[Sub-Sector]])</f>
        <v>5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0.2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0.4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0.2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0.2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0.6</v>
      </c>
      <c r="R94" s="1">
        <f>COUNTIFS(Table2[Sub-Sector],Table3[[#This Row],[Sub-Sector]],Table2[% Price above 20 EMA],"&gt;=0")/Table3[[#This Row],[Count]]</f>
        <v>0.2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0.4</v>
      </c>
      <c r="U94" s="1">
        <f>COUNTIFS(Table2[Sub-Sector],Table3[[#This Row],[Sub-Sector]],Table2[Rate of Change - Zone],"Positive")/Table3[[#This Row],[Count]]</f>
        <v>0.6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94">
        <f>_xlfn.RANK.AVG(Table3[[#This Row],[Score]],Table3[Score],1)</f>
        <v>102.5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4">
        <f>_xlfn.RANK.AVG(Table3[[#This Row],[Score 2 ]],Table3[[Score 2 ]],1)</f>
        <v>93</v>
      </c>
    </row>
    <row r="95" spans="1:26" x14ac:dyDescent="0.3">
      <c r="A95" t="s">
        <v>1151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1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95">
        <f>_xlfn.RANK.AVG(Table3[[#This Row],[Score]],Table3[Score],1)</f>
        <v>102.5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5">
        <f>_xlfn.RANK.AVG(Table3[[#This Row],[Score 2 ]],Table3[[Score 2 ]],1)</f>
        <v>93</v>
      </c>
    </row>
    <row r="96" spans="1:26" x14ac:dyDescent="0.3">
      <c r="A96" t="s">
        <v>1737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1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1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96">
        <f>_xlfn.RANK.AVG(Table3[[#This Row],[Score]],Table3[Score],1)</f>
        <v>86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6">
        <f>_xlfn.RANK.AVG(Table3[[#This Row],[Score 2 ]],Table3[[Score 2 ]],1)</f>
        <v>98.5</v>
      </c>
    </row>
    <row r="97" spans="1:26" x14ac:dyDescent="0.3">
      <c r="A97" t="s">
        <v>655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97">
        <f>_xlfn.RANK.AVG(Table3[[#This Row],[Score]],Table3[Score],1)</f>
        <v>106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7">
        <f>_xlfn.RANK.AVG(Table3[[#This Row],[Score 2 ]],Table3[[Score 2 ]],1)</f>
        <v>98.5</v>
      </c>
    </row>
    <row r="98" spans="1:26" x14ac:dyDescent="0.3">
      <c r="A98" t="s">
        <v>336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98">
        <f>_xlfn.RANK.AVG(Table3[[#This Row],[Score]],Table3[Score],1)</f>
        <v>84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8">
        <f>_xlfn.RANK.AVG(Table3[[#This Row],[Score 2 ]],Table3[[Score 2 ]],1)</f>
        <v>98.5</v>
      </c>
    </row>
    <row r="99" spans="1:26" x14ac:dyDescent="0.3">
      <c r="A99" t="s">
        <v>304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99">
        <f>_xlfn.RANK.AVG(Table3[[#This Row],[Score]],Table3[Score],1)</f>
        <v>106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9">
        <f>_xlfn.RANK.AVG(Table3[[#This Row],[Score 2 ]],Table3[[Score 2 ]],1)</f>
        <v>98.5</v>
      </c>
    </row>
    <row r="100" spans="1:26" x14ac:dyDescent="0.3">
      <c r="A100" t="s">
        <v>1440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0.5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1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0.5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0.5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00">
        <f>_xlfn.RANK.AVG(Table3[[#This Row],[Score]],Table3[Score],1)</f>
        <v>88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0">
        <f>_xlfn.RANK.AVG(Table3[[#This Row],[Score 2 ]],Table3[[Score 2 ]],1)</f>
        <v>98.5</v>
      </c>
    </row>
    <row r="101" spans="1:26" x14ac:dyDescent="0.3">
      <c r="A101" t="s">
        <v>544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101">
        <f>_xlfn.RANK.AVG(Table3[[#This Row],[Score]],Table3[Score],1)</f>
        <v>106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1">
        <f>_xlfn.RANK.AVG(Table3[[#This Row],[Score 2 ]],Table3[[Score 2 ]],1)</f>
        <v>98.5</v>
      </c>
    </row>
    <row r="102" spans="1:26" x14ac:dyDescent="0.3">
      <c r="A102" t="s">
        <v>981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102">
        <f>_xlfn.RANK.AVG(Table3[[#This Row],[Score]],Table3[Score],1)</f>
        <v>106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2">
        <f>_xlfn.RANK.AVG(Table3[[#This Row],[Score 2 ]],Table3[[Score 2 ]],1)</f>
        <v>98.5</v>
      </c>
    </row>
    <row r="103" spans="1:26" x14ac:dyDescent="0.3">
      <c r="A103" t="s">
        <v>1665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103">
        <f>_xlfn.RANK.AVG(Table3[[#This Row],[Score]],Table3[Score],1)</f>
        <v>106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3">
        <f>_xlfn.RANK.AVG(Table3[[#This Row],[Score 2 ]],Table3[[Score 2 ]],1)</f>
        <v>98.5</v>
      </c>
    </row>
    <row r="104" spans="1:26" x14ac:dyDescent="0.3">
      <c r="A104" t="s">
        <v>433</v>
      </c>
      <c r="B104">
        <f>COUNTIFS(Table2[Sub-Sector],Table3[[#This Row],[Sub-Sector]])</f>
        <v>11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9.0909090909090912E-2</v>
      </c>
      <c r="E104" s="1">
        <f>COUNTIFS(Table2[Sub-Sector],Table3[[#This Row],[Sub-Sector]],Table2[1M Return vs Nifty],"&gt;=5")/Table3[[#This Row],[Count]]</f>
        <v>9.0909090909090912E-2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9.0909090909090912E-2</v>
      </c>
      <c r="H104" s="1">
        <f>COUNTIFS(Table2[Sub-Sector],Table3[[#This Row],[Sub-Sector]],Table2[RSI Exponential â€“ 14D],"&gt;=50")/Table3[[#This Row],[Count]]</f>
        <v>0.63636363636363635</v>
      </c>
      <c r="I104" s="1">
        <f>COUNTIFS(Table2[Sub-Sector],Table3[[#This Row],[Sub-Sector]],Table2[Relative Volume],"&gt;=1")/Table3[[#This Row],[Count]]</f>
        <v>0.18181818181818182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0.18181818181818182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0.18181818181818182</v>
      </c>
      <c r="O104" s="1">
        <f>COUNTIFS(Table2[Sub-Sector],Table3[[#This Row],[Sub-Sector]],Table2[% Away From Current Month High],"&lt;=0.05")/Table3[[#This Row],[Count]]</f>
        <v>0.90909090909090906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0.63636363636363635</v>
      </c>
      <c r="R104" s="1">
        <f>COUNTIFS(Table2[Sub-Sector],Table3[[#This Row],[Sub-Sector]],Table2[% Price above 20 EMA],"&gt;=0")/Table3[[#This Row],[Count]]</f>
        <v>0.36363636363636365</v>
      </c>
      <c r="S104" s="1">
        <f>COUNTIFS(Table2[Sub-Sector],Table3[[#This Row],[Sub-Sector]],Table2[% Price above 50 EMA],"&gt;=0")/Table3[[#This Row],[Count]]</f>
        <v>0.18181818181818182</v>
      </c>
      <c r="T104" s="1">
        <f>COUNTIFS(Table2[Sub-Sector],Table3[[#This Row],[Sub-Sector]],Table2[% Price above 200 EMA],"&gt;=0")/Table3[[#This Row],[Count]]</f>
        <v>9.0909090909090912E-2</v>
      </c>
      <c r="U104" s="1">
        <f>COUNTIFS(Table2[Sub-Sector],Table3[[#This Row],[Sub-Sector]],Table2[Rate of Change - Zone],"Positive")/Table3[[#This Row],[Count]]</f>
        <v>0.36363636363636365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104">
        <f>_xlfn.RANK.AVG(Table3[[#This Row],[Score]],Table3[Score],1)</f>
        <v>90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4">
        <f>_xlfn.RANK.AVG(Table3[[#This Row],[Score 2 ]],Table3[[Score 2 ]],1)</f>
        <v>103</v>
      </c>
    </row>
    <row r="105" spans="1:26" x14ac:dyDescent="0.3">
      <c r="A105" t="s">
        <v>1582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1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5">
        <f>_xlfn.RANK.AVG(Table3[[#This Row],[Score]],Table3[Score],1)</f>
        <v>109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5">
        <f>_xlfn.RANK.AVG(Table3[[#This Row],[Score 2 ]],Table3[[Score 2 ]],1)</f>
        <v>104</v>
      </c>
    </row>
    <row r="106" spans="1:26" x14ac:dyDescent="0.3">
      <c r="A106" t="s">
        <v>43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0.33333333333333331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0.33333333333333331</v>
      </c>
      <c r="M106" s="1">
        <f>COUNTIFS(Table2[Sub-Sector],Table3[[#This Row],[Sub-Sector]],Table2[% Away From Current Week High],"&lt;=0.05")/Table3[[#This Row],[Count]]</f>
        <v>0.66666666666666663</v>
      </c>
      <c r="N106" s="1">
        <f>COUNTIFS(Table2[Sub-Sector],Table3[[#This Row],[Sub-Sector]],Table2[% Away From Current Month Low],"&gt;=0.05")/Table3[[#This Row],[Count]]</f>
        <v>0.33333333333333331</v>
      </c>
      <c r="O106" s="1">
        <f>COUNTIFS(Table2[Sub-Sector],Table3[[#This Row],[Sub-Sector]],Table2[% Away From Current Month High],"&lt;=0.05")/Table3[[#This Row],[Count]]</f>
        <v>0.66666666666666663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0.33333333333333331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0.33333333333333331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0.33333333333333331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06">
        <f>_xlfn.RANK.AVG(Table3[[#This Row],[Score]],Table3[Score],1)</f>
        <v>111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6">
        <f>_xlfn.RANK.AVG(Table3[[#This Row],[Score 2 ]],Table3[[Score 2 ]],1)</f>
        <v>105</v>
      </c>
    </row>
    <row r="107" spans="1:26" x14ac:dyDescent="0.3">
      <c r="A107" t="s">
        <v>27</v>
      </c>
      <c r="B107">
        <f>COUNTIFS(Table2[Sub-Sector],Table3[[#This Row],[Sub-Sector]])</f>
        <v>4</v>
      </c>
      <c r="C107" s="1">
        <f>COUNTIFS(Table2[Sub-Sector],Table3[[#This Row],[Sub-Sector]],Table2[Uptrend],"Uptrend")/Table3[[#This Row],[Count]]</f>
        <v>0.25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0.25</v>
      </c>
      <c r="G107" s="1">
        <f>COUNTIFS(Table2[Sub-Sector],Table3[[#This Row],[Sub-Sector]],Table2[1Y Return vs Nifty],"&gt;=10")/Table3[[#This Row],[Count]]</f>
        <v>0.25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0.25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0.25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0.75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0.25</v>
      </c>
      <c r="U107" s="1">
        <f>COUNTIFS(Table2[Sub-Sector],Table3[[#This Row],[Sub-Sector]],Table2[Rate of Change - Zone],"Positive")/Table3[[#This Row],[Count]]</f>
        <v>0.25</v>
      </c>
      <c r="V107" s="1">
        <f>COUNTIFS(Table2[Sub-Sector],Table3[[#This Row],[Sub-Sector]],Table2[Sharpe Ratio],"&gt;=0.10")/Table3[[#This Row],[Count]]</f>
        <v>0.25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107">
        <f>_xlfn.RANK.AVG(Table3[[#This Row],[Score]],Table3[Score],1)</f>
        <v>99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7">
        <f>_xlfn.RANK.AVG(Table3[[#This Row],[Score 2 ]],Table3[[Score 2 ]],1)</f>
        <v>106</v>
      </c>
    </row>
    <row r="108" spans="1:26" x14ac:dyDescent="0.3">
      <c r="A108" t="s">
        <v>189</v>
      </c>
      <c r="B108">
        <f>COUNTIFS(Table2[Sub-Sector],Table3[[#This Row],[Sub-Sector]])</f>
        <v>6</v>
      </c>
      <c r="C108" s="1">
        <f>COUNTIFS(Table2[Sub-Sector],Table3[[#This Row],[Sub-Sector]],Table2[Uptrend],"Uptrend")/Table3[[#This Row],[Count]]</f>
        <v>0.16666666666666666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0.16666666666666666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0.66666666666666663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0.66666666666666663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0.16666666666666666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0.33333333333333331</v>
      </c>
      <c r="U108" s="1">
        <f>COUNTIFS(Table2[Sub-Sector],Table3[[#This Row],[Sub-Sector]],Table2[Rate of Change - Zone],"Positive")/Table3[[#This Row],[Count]]</f>
        <v>0.16666666666666666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8">
        <f>_xlfn.RANK.AVG(Table3[[#This Row],[Score]],Table3[Score],1)</f>
        <v>101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8">
        <f>_xlfn.RANK.AVG(Table3[[#This Row],[Score 2 ]],Table3[[Score 2 ]],1)</f>
        <v>107</v>
      </c>
    </row>
    <row r="109" spans="1:26" x14ac:dyDescent="0.3">
      <c r="A109" t="s">
        <v>67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0.66666666666666663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0.66666666666666663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0.66666666666666663</v>
      </c>
      <c r="S109" s="1">
        <f>COUNTIFS(Table2[Sub-Sector],Table3[[#This Row],[Sub-Sector]],Table2[% Price above 50 EMA],"&gt;=0")/Table3[[#This Row],[Count]]</f>
        <v>0.33333333333333331</v>
      </c>
      <c r="T109" s="1">
        <f>COUNTIFS(Table2[Sub-Sector],Table3[[#This Row],[Sub-Sector]],Table2[% Price above 200 EMA],"&gt;=0")/Table3[[#This Row],[Count]]</f>
        <v>0.66666666666666663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</v>
      </c>
      <c r="X109">
        <f>_xlfn.RANK.AVG(Table3[[#This Row],[Score]],Table3[Score],1)</f>
        <v>113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09">
        <f>_xlfn.RANK.AVG(Table3[[#This Row],[Score 2 ]],Table3[[Score 2 ]],1)</f>
        <v>108</v>
      </c>
    </row>
    <row r="110" spans="1:26" x14ac:dyDescent="0.3">
      <c r="A110" t="s">
        <v>1431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0.5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0.5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640.5</v>
      </c>
      <c r="X110">
        <f>_xlfn.RANK.AVG(Table3[[#This Row],[Score]],Table3[Score],1)</f>
        <v>114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0">
        <f>_xlfn.RANK.AVG(Table3[[#This Row],[Score 2 ]],Table3[[Score 2 ]],1)</f>
        <v>109</v>
      </c>
    </row>
    <row r="111" spans="1:26" x14ac:dyDescent="0.3">
      <c r="A111" t="s">
        <v>1462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0.25</v>
      </c>
      <c r="G111" s="1">
        <f>COUNTIFS(Table2[Sub-Sector],Table3[[#This Row],[Sub-Sector]],Table2[1Y Return vs Nifty],"&gt;=10")/Table3[[#This Row],[Count]]</f>
        <v>0.25</v>
      </c>
      <c r="H111" s="1">
        <f>COUNTIFS(Table2[Sub-Sector],Table3[[#This Row],[Sub-Sector]],Table2[RSI Exponential â€“ 14D],"&gt;=50")/Table3[[#This Row],[Count]]</f>
        <v>0.75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0.75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0.75</v>
      </c>
      <c r="R111" s="1">
        <f>COUNTIFS(Table2[Sub-Sector],Table3[[#This Row],[Sub-Sector]],Table2[% Price above 20 EMA],"&gt;=0")/Table3[[#This Row],[Count]]</f>
        <v>0.5</v>
      </c>
      <c r="S111" s="1">
        <f>COUNTIFS(Table2[Sub-Sector],Table3[[#This Row],[Sub-Sector]],Table2[% Price above 50 EMA],"&gt;=0")/Table3[[#This Row],[Count]]</f>
        <v>0.25</v>
      </c>
      <c r="T111" s="1">
        <f>COUNTIFS(Table2[Sub-Sector],Table3[[#This Row],[Sub-Sector]],Table2[% Price above 200 EMA],"&gt;=0")/Table3[[#This Row],[Count]]</f>
        <v>0.25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654</v>
      </c>
      <c r="X111">
        <f>_xlfn.RANK.AVG(Table3[[#This Row],[Score]],Table3[Score],1)</f>
        <v>117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</v>
      </c>
      <c r="Z111">
        <f>_xlfn.RANK.AVG(Table3[[#This Row],[Score 2 ]],Table3[[Score 2 ]],1)</f>
        <v>110</v>
      </c>
    </row>
    <row r="112" spans="1:26" x14ac:dyDescent="0.3">
      <c r="A112" t="s">
        <v>916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0.5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0.5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12">
        <f>_xlfn.RANK.AVG(Table3[[#This Row],[Score]],Table3[Score],1)</f>
        <v>96.5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</v>
      </c>
      <c r="Z112">
        <f>_xlfn.RANK.AVG(Table3[[#This Row],[Score 2 ]],Table3[[Score 2 ]],1)</f>
        <v>111.5</v>
      </c>
    </row>
    <row r="113" spans="1:26" x14ac:dyDescent="0.3">
      <c r="A113" t="s">
        <v>1163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0.5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0.5</v>
      </c>
      <c r="H113" s="1">
        <f>COUNTIFS(Table2[Sub-Sector],Table3[[#This Row],[Sub-Sector]],Table2[RSI Exponential â€“ 14D],"&gt;=50")/Table3[[#This Row],[Count]]</f>
        <v>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0.5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0.5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13">
        <f>_xlfn.RANK.AVG(Table3[[#This Row],[Score]],Table3[Score],1)</f>
        <v>96.5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</v>
      </c>
      <c r="Z113">
        <f>_xlfn.RANK.AVG(Table3[[#This Row],[Score 2 ]],Table3[[Score 2 ]],1)</f>
        <v>111.5</v>
      </c>
    </row>
    <row r="114" spans="1:26" x14ac:dyDescent="0.3">
      <c r="A114" t="s">
        <v>99</v>
      </c>
      <c r="B114">
        <f>COUNTIFS(Table2[Sub-Sector],Table3[[#This Row],[Sub-Sector]])</f>
        <v>4</v>
      </c>
      <c r="C114" s="1">
        <f>COUNTIFS(Table2[Sub-Sector],Table3[[#This Row],[Sub-Sector]],Table2[Uptrend],"Uptrend")/Table3[[#This Row],[Count]]</f>
        <v>0.25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0.25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0.25</v>
      </c>
      <c r="Q114" s="1">
        <f>COUNTIFS(Table2[Sub-Sector],Table3[[#This Row],[Sub-Sector]],Table2[% Away From 52W Low],"&gt;=10")/Table3[[#This Row],[Count]]</f>
        <v>0.75</v>
      </c>
      <c r="R114" s="1">
        <f>COUNTIFS(Table2[Sub-Sector],Table3[[#This Row],[Sub-Sector]],Table2[% Price above 20 EMA],"&gt;=0")/Table3[[#This Row],[Count]]</f>
        <v>0.25</v>
      </c>
      <c r="S114" s="1">
        <f>COUNTIFS(Table2[Sub-Sector],Table3[[#This Row],[Sub-Sector]],Table2[% Price above 50 EMA],"&gt;=0")/Table3[[#This Row],[Count]]</f>
        <v>0.25</v>
      </c>
      <c r="T114" s="1">
        <f>COUNTIFS(Table2[Sub-Sector],Table3[[#This Row],[Sub-Sector]],Table2[% Price above 200 EMA],"&gt;=0")/Table3[[#This Row],[Count]]</f>
        <v>0.25</v>
      </c>
      <c r="U114" s="1">
        <f>COUNTIFS(Table2[Sub-Sector],Table3[[#This Row],[Sub-Sector]],Table2[Rate of Change - Zone],"Positive")/Table3[[#This Row],[Count]]</f>
        <v>0.25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582.5</v>
      </c>
      <c r="X114">
        <f>_xlfn.RANK.AVG(Table3[[#This Row],[Score]],Table3[Score],1)</f>
        <v>98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4">
        <f>_xlfn.RANK.AVG(Table3[[#This Row],[Score 2 ]],Table3[[Score 2 ]],1)</f>
        <v>113</v>
      </c>
    </row>
    <row r="115" spans="1:26" x14ac:dyDescent="0.3">
      <c r="A115" t="s">
        <v>599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15">
        <f>_xlfn.RANK.AVG(Table3[[#This Row],[Score]],Table3[Score],1)</f>
        <v>121.5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15">
        <f>_xlfn.RANK.AVG(Table3[[#This Row],[Score 2 ]],Table3[[Score 2 ]],1)</f>
        <v>119.5</v>
      </c>
    </row>
    <row r="116" spans="1:26" x14ac:dyDescent="0.3">
      <c r="A116" t="s">
        <v>632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16">
        <f>_xlfn.RANK.AVG(Table3[[#This Row],[Score]],Table3[Score],1)</f>
        <v>121.5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16">
        <f>_xlfn.RANK.AVG(Table3[[#This Row],[Score 2 ]],Table3[[Score 2 ]],1)</f>
        <v>119.5</v>
      </c>
    </row>
    <row r="117" spans="1:26" x14ac:dyDescent="0.3">
      <c r="A117" t="s">
        <v>299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1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17">
        <f>_xlfn.RANK.AVG(Table3[[#This Row],[Score]],Table3[Score],1)</f>
        <v>121.5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17">
        <f>_xlfn.RANK.AVG(Table3[[#This Row],[Score 2 ]],Table3[[Score 2 ]],1)</f>
        <v>119.5</v>
      </c>
    </row>
    <row r="118" spans="1:26" x14ac:dyDescent="0.3">
      <c r="A118" t="s">
        <v>953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0.33333333333333331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0.66666666666666663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0.33333333333333331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0.33333333333333331</v>
      </c>
      <c r="O118" s="1">
        <f>COUNTIFS(Table2[Sub-Sector],Table3[[#This Row],[Sub-Sector]],Table2[% Away From Current Month High],"&lt;=0.05")/Table3[[#This Row],[Count]]</f>
        <v>0.66666666666666663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0.66666666666666663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0.33333333333333331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</v>
      </c>
      <c r="X118">
        <f>_xlfn.RANK.AVG(Table3[[#This Row],[Score]],Table3[Score],1)</f>
        <v>115.5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18">
        <f>_xlfn.RANK.AVG(Table3[[#This Row],[Score 2 ]],Table3[[Score 2 ]],1)</f>
        <v>119.5</v>
      </c>
    </row>
    <row r="119" spans="1:26" x14ac:dyDescent="0.3">
      <c r="A119" t="s">
        <v>1459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19">
        <f>_xlfn.RANK.AVG(Table3[[#This Row],[Score]],Table3[Score],1)</f>
        <v>121.5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19">
        <f>_xlfn.RANK.AVG(Table3[[#This Row],[Score 2 ]],Table3[[Score 2 ]],1)</f>
        <v>119.5</v>
      </c>
    </row>
    <row r="120" spans="1:26" x14ac:dyDescent="0.3">
      <c r="A120" t="s">
        <v>440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20">
        <f>_xlfn.RANK.AVG(Table3[[#This Row],[Score]],Table3[Score],1)</f>
        <v>121.5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0">
        <f>_xlfn.RANK.AVG(Table3[[#This Row],[Score 2 ]],Table3[[Score 2 ]],1)</f>
        <v>119.5</v>
      </c>
    </row>
    <row r="121" spans="1:26" x14ac:dyDescent="0.3">
      <c r="A121" t="s">
        <v>801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0.5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21">
        <f>_xlfn.RANK.AVG(Table3[[#This Row],[Score]],Table3[Score],1)</f>
        <v>121.5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1">
        <f>_xlfn.RANK.AVG(Table3[[#This Row],[Score 2 ]],Table3[[Score 2 ]],1)</f>
        <v>119.5</v>
      </c>
    </row>
    <row r="122" spans="1:26" x14ac:dyDescent="0.3">
      <c r="A122" t="s">
        <v>1995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0.33333333333333331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0.66666666666666663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0.33333333333333331</v>
      </c>
      <c r="R122" s="1">
        <f>COUNTIFS(Table2[Sub-Sector],Table3[[#This Row],[Sub-Sector]],Table2[% Price above 20 EMA],"&gt;=0")/Table3[[#This Row],[Count]]</f>
        <v>0.66666666666666663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</v>
      </c>
      <c r="X122">
        <f>_xlfn.RANK.AVG(Table3[[#This Row],[Score]],Table3[Score],1)</f>
        <v>115.5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2">
        <f>_xlfn.RANK.AVG(Table3[[#This Row],[Score 2 ]],Table3[[Score 2 ]],1)</f>
        <v>119.5</v>
      </c>
    </row>
    <row r="123" spans="1:26" x14ac:dyDescent="0.3">
      <c r="A123" t="s">
        <v>1192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1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1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1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23">
        <f>_xlfn.RANK.AVG(Table3[[#This Row],[Score]],Table3[Score],1)</f>
        <v>121.5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3">
        <f>_xlfn.RANK.AVG(Table3[[#This Row],[Score 2 ]],Table3[[Score 2 ]],1)</f>
        <v>119.5</v>
      </c>
    </row>
    <row r="124" spans="1:26" x14ac:dyDescent="0.3">
      <c r="A124" t="s">
        <v>1998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1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124">
        <f>_xlfn.RANK.AVG(Table3[[#This Row],[Score]],Table3[Score],1)</f>
        <v>110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4">
        <f>_xlfn.RANK.AVG(Table3[[#This Row],[Score 2 ]],Table3[[Score 2 ]],1)</f>
        <v>119.5</v>
      </c>
    </row>
    <row r="125" spans="1:26" x14ac:dyDescent="0.3">
      <c r="A125" t="s">
        <v>373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</v>
      </c>
      <c r="X125">
        <f>_xlfn.RANK.AVG(Table3[[#This Row],[Score]],Table3[Score],1)</f>
        <v>121.5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5">
        <f>_xlfn.RANK.AVG(Table3[[#This Row],[Score 2 ]],Table3[[Score 2 ]],1)</f>
        <v>119.5</v>
      </c>
    </row>
    <row r="126" spans="1:26" x14ac:dyDescent="0.3">
      <c r="A126" t="s">
        <v>1276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0.5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0.5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1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0.5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26">
        <f>_xlfn.RANK.AVG(Table3[[#This Row],[Score]],Table3[Score],1)</f>
        <v>112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424</v>
      </c>
      <c r="Z126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4106-6AED-4AA4-BEA8-286D4CE6CD0D}">
  <dimension ref="A1:AV738"/>
  <sheetViews>
    <sheetView tabSelected="1" topLeftCell="A379" workbookViewId="0">
      <selection activeCell="B2" sqref="B2:B63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3154</v>
      </c>
      <c r="D1" t="s">
        <v>2</v>
      </c>
      <c r="E1" t="s">
        <v>3</v>
      </c>
      <c r="F1" t="s">
        <v>4</v>
      </c>
      <c r="G1" t="s">
        <v>5</v>
      </c>
      <c r="H1" t="s">
        <v>3177</v>
      </c>
      <c r="I1" t="s">
        <v>6</v>
      </c>
      <c r="J1" t="s">
        <v>3178</v>
      </c>
      <c r="K1" t="s">
        <v>7</v>
      </c>
      <c r="L1" t="s">
        <v>3179</v>
      </c>
      <c r="M1" t="s">
        <v>8</v>
      </c>
      <c r="N1" t="s">
        <v>3180</v>
      </c>
      <c r="O1" t="s">
        <v>3181</v>
      </c>
      <c r="P1" t="s">
        <v>9</v>
      </c>
      <c r="Q1" t="s">
        <v>10</v>
      </c>
      <c r="R1" t="s">
        <v>11</v>
      </c>
      <c r="S1" s="1" t="s">
        <v>3182</v>
      </c>
      <c r="T1" s="1" t="s">
        <v>3183</v>
      </c>
      <c r="U1" s="1" t="s">
        <v>3184</v>
      </c>
      <c r="V1" t="s">
        <v>12</v>
      </c>
      <c r="W1" t="s">
        <v>3185</v>
      </c>
      <c r="X1" t="s">
        <v>3186</v>
      </c>
      <c r="Y1" t="s">
        <v>3187</v>
      </c>
      <c r="Z1" t="s">
        <v>3188</v>
      </c>
      <c r="AA1" t="s">
        <v>3189</v>
      </c>
      <c r="AB1" t="s">
        <v>3190</v>
      </c>
      <c r="AC1" s="1" t="s">
        <v>3191</v>
      </c>
      <c r="AD1" s="1" t="s">
        <v>3192</v>
      </c>
      <c r="AE1" s="1" t="s">
        <v>3193</v>
      </c>
      <c r="AF1" s="1" t="s">
        <v>3194</v>
      </c>
      <c r="AG1" s="1" t="s">
        <v>3195</v>
      </c>
      <c r="AH1" s="1" t="s">
        <v>3196</v>
      </c>
      <c r="AI1" t="s">
        <v>13</v>
      </c>
      <c r="AJ1" t="s">
        <v>14</v>
      </c>
      <c r="AK1" t="s">
        <v>3197</v>
      </c>
      <c r="AL1" t="s">
        <v>3198</v>
      </c>
      <c r="AM1" t="s">
        <v>3199</v>
      </c>
      <c r="AN1" t="s">
        <v>3200</v>
      </c>
      <c r="AO1" t="s">
        <v>3201</v>
      </c>
      <c r="AP1" t="s">
        <v>15</v>
      </c>
      <c r="AQ1" s="2" t="s">
        <v>3202</v>
      </c>
      <c r="AR1" s="2" t="s">
        <v>3203</v>
      </c>
      <c r="AS1" s="2" t="s">
        <v>3204</v>
      </c>
      <c r="AT1" s="2" t="s">
        <v>3205</v>
      </c>
      <c r="AU1" s="2" t="s">
        <v>3206</v>
      </c>
      <c r="AV1" s="2" t="s">
        <v>3207</v>
      </c>
    </row>
    <row r="2" spans="1:48" x14ac:dyDescent="0.3">
      <c r="A2" t="s">
        <v>889</v>
      </c>
      <c r="B2" t="s">
        <v>890</v>
      </c>
      <c r="C2" t="s">
        <v>3168</v>
      </c>
      <c r="D2" t="s">
        <v>125</v>
      </c>
      <c r="E2">
        <v>17451.82407042</v>
      </c>
      <c r="F2">
        <v>668.3</v>
      </c>
      <c r="G2">
        <v>208.37954771913101</v>
      </c>
      <c r="H2">
        <f>(Table2[[#This Row],[1Y Return vs Nifty]]-AVERAGE(Table2[1Y Return vs Nifty]))/_xlfn.STDEV.P(Table2[1Y Return vs Nifty])</f>
        <v>3.1685510686418463</v>
      </c>
      <c r="I2">
        <v>4.8280583425516497</v>
      </c>
      <c r="J2">
        <f>(Table2[[#This Row],[1M Return vs Nifty]]-AVERAGE(Table2[1M Return vs Nifty]))/_xlfn.STDEV.P(Table2[1M Return vs Nifty])</f>
        <v>0.68065975938339385</v>
      </c>
      <c r="K2">
        <v>204.99920147883199</v>
      </c>
      <c r="L2">
        <f>(Table2[[#This Row],[6M Return vs Nifty]]-AVERAGE(Table2[6M Return vs Nifty]))/_xlfn.STDEV.P(Table2[6M Return vs Nifty])</f>
        <v>6.4963136718004817</v>
      </c>
      <c r="M2">
        <v>6.9900264557894696</v>
      </c>
      <c r="N2">
        <f>(Table2[[#This Row],[1W Return vs Nifty]]-AVERAGE(Table2[1W Return vs Nifty]))/_xlfn.STDEV.P(Table2[1W Return vs Nifty])</f>
        <v>1.3089364952739231</v>
      </c>
      <c r="O2">
        <v>613.38</v>
      </c>
      <c r="P2">
        <v>582.94333494134696</v>
      </c>
      <c r="Q2">
        <v>411.63852431525601</v>
      </c>
      <c r="R2">
        <v>71.834905343936896</v>
      </c>
      <c r="S2" s="1">
        <f>(Table2[[#This Row],[Close Price]]-Table2[[#This Row],[20D EMA]])/Table2[[#This Row],[20D EMA]]</f>
        <v>8.9536665688480163E-2</v>
      </c>
      <c r="T2" s="1">
        <f>(Table2[[#This Row],[Close Price]]-Table2[[#This Row],[50D EMA]])/Table2[[#This Row],[50D EMA]]</f>
        <v>0.14642360576477159</v>
      </c>
      <c r="U2" s="1">
        <f>(Table2[[#This Row],[Close Price]]-Table2[[#This Row],[200D EMA]])/Table2[[#This Row],[200D EMA]]</f>
        <v>0.6235117962092831</v>
      </c>
      <c r="V2">
        <v>0.61140120342043502</v>
      </c>
      <c r="W2">
        <v>628</v>
      </c>
      <c r="X2">
        <v>672</v>
      </c>
      <c r="Y2">
        <v>609.5</v>
      </c>
      <c r="Z2">
        <v>672</v>
      </c>
      <c r="AA2">
        <v>609.5</v>
      </c>
      <c r="AB2">
        <v>672</v>
      </c>
      <c r="AC2" s="1">
        <f>(Table2[[#This Row],[Close Price]]/Table2[[#This Row],[Day Low]])-1</f>
        <v>6.4171974522292841E-2</v>
      </c>
      <c r="AD2" s="1">
        <f>(Table2[[#This Row],[Day High]]/Table2[[#This Row],[Close Price]])-1</f>
        <v>5.5364357324556579E-3</v>
      </c>
      <c r="AE2" s="1">
        <f>(Table2[[#This Row],[Close Price]]/Table2[[#This Row],[Current Week Low]])-1</f>
        <v>9.6472518457752177E-2</v>
      </c>
      <c r="AF2" s="1">
        <f>(Table2[[#This Row],[Current Week High]]/Table2[[#This Row],[Close Price]])-1</f>
        <v>5.5364357324556579E-3</v>
      </c>
      <c r="AG2" s="1">
        <f>(Table2[[#This Row],[Close Price]]/Table2[[#This Row],[Current Month Low]])-1</f>
        <v>9.6472518457752177E-2</v>
      </c>
      <c r="AH2" s="1">
        <f>(Table2[[#This Row],[Current Month High]]/Table2[[#This Row],[Close Price]])-1</f>
        <v>5.5364357324556579E-3</v>
      </c>
      <c r="AI2">
        <v>3.8455783330839401</v>
      </c>
      <c r="AJ2">
        <v>355.54002931052099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13.87</v>
      </c>
      <c r="AM2" t="s">
        <v>3217</v>
      </c>
      <c r="AN2">
        <v>0.31</v>
      </c>
      <c r="AO2" t="s">
        <v>3217</v>
      </c>
      <c r="AP2">
        <v>0.27016874959454201</v>
      </c>
      <c r="AQ2">
        <f>(Table2[[#This Row],[Sharpe Ratio]]-AVERAGE(Table2[Sharpe Ratio]))/_xlfn.STDEV.P(Table2[Sharpe Ratio])</f>
        <v>2.4680372759436988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14.122498271043344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694</v>
      </c>
      <c r="B3" t="s">
        <v>695</v>
      </c>
      <c r="C3" t="s">
        <v>3170</v>
      </c>
      <c r="D3" t="s">
        <v>136</v>
      </c>
      <c r="E3">
        <v>26195.669494860002</v>
      </c>
      <c r="F3">
        <v>766.2</v>
      </c>
      <c r="G3">
        <v>188.466541977026</v>
      </c>
      <c r="H3">
        <f>(Table2[[#This Row],[1Y Return vs Nifty]]-AVERAGE(Table2[1Y Return vs Nifty]))/_xlfn.STDEV.P(Table2[1Y Return vs Nifty])</f>
        <v>2.8265690623803996</v>
      </c>
      <c r="I3">
        <v>3.4937888421670502</v>
      </c>
      <c r="J3">
        <f>(Table2[[#This Row],[1M Return vs Nifty]]-AVERAGE(Table2[1M Return vs Nifty]))/_xlfn.STDEV.P(Table2[1M Return vs Nifty])</f>
        <v>0.53669938736273914</v>
      </c>
      <c r="K3">
        <v>99.734913356398593</v>
      </c>
      <c r="L3">
        <f>(Table2[[#This Row],[6M Return vs Nifty]]-AVERAGE(Table2[6M Return vs Nifty]))/_xlfn.STDEV.P(Table2[6M Return vs Nifty])</f>
        <v>3.0379213018439093</v>
      </c>
      <c r="M3">
        <v>8.4219423808537304</v>
      </c>
      <c r="N3">
        <f>(Table2[[#This Row],[1W Return vs Nifty]]-AVERAGE(Table2[1W Return vs Nifty]))/_xlfn.STDEV.P(Table2[1W Return vs Nifty])</f>
        <v>1.6512510076593088</v>
      </c>
      <c r="O3">
        <v>723.34</v>
      </c>
      <c r="P3">
        <v>684.48229281817703</v>
      </c>
      <c r="Q3">
        <v>509.68837113387502</v>
      </c>
      <c r="R3">
        <v>64.515252715732103</v>
      </c>
      <c r="S3" s="1">
        <f>(Table2[[#This Row],[Close Price]]-Table2[[#This Row],[20D EMA]])/Table2[[#This Row],[20D EMA]]</f>
        <v>5.9252910111427561E-2</v>
      </c>
      <c r="T3" s="1">
        <f>(Table2[[#This Row],[Close Price]]-Table2[[#This Row],[50D EMA]])/Table2[[#This Row],[50D EMA]]</f>
        <v>0.11938615219010518</v>
      </c>
      <c r="U3" s="1">
        <f>(Table2[[#This Row],[Close Price]]-Table2[[#This Row],[200D EMA]])/Table2[[#This Row],[200D EMA]]</f>
        <v>0.50327149566994833</v>
      </c>
      <c r="V3">
        <v>0.66392528833322295</v>
      </c>
      <c r="W3">
        <v>741</v>
      </c>
      <c r="X3">
        <v>770</v>
      </c>
      <c r="Y3">
        <v>715.05</v>
      </c>
      <c r="Z3">
        <v>770</v>
      </c>
      <c r="AA3">
        <v>715.05</v>
      </c>
      <c r="AB3">
        <v>770</v>
      </c>
      <c r="AC3" s="1">
        <f>(Table2[[#This Row],[Close Price]]/Table2[[#This Row],[Day Low]])-1</f>
        <v>3.4008097165991957E-2</v>
      </c>
      <c r="AD3" s="1">
        <f>(Table2[[#This Row],[Day High]]/Table2[[#This Row],[Close Price]])-1</f>
        <v>4.9595405899243161E-3</v>
      </c>
      <c r="AE3" s="1">
        <f>(Table2[[#This Row],[Close Price]]/Table2[[#This Row],[Current Week Low]])-1</f>
        <v>7.1533459198657612E-2</v>
      </c>
      <c r="AF3" s="1">
        <f>(Table2[[#This Row],[Current Week High]]/Table2[[#This Row],[Close Price]])-1</f>
        <v>4.9595405899243161E-3</v>
      </c>
      <c r="AG3" s="1">
        <f>(Table2[[#This Row],[Close Price]]/Table2[[#This Row],[Current Month Low]])-1</f>
        <v>7.1533459198657612E-2</v>
      </c>
      <c r="AH3" s="1">
        <f>(Table2[[#This Row],[Current Month High]]/Table2[[#This Row],[Close Price]])-1</f>
        <v>4.9595405899243161E-3</v>
      </c>
      <c r="AI3">
        <v>3.9219524928217</v>
      </c>
      <c r="AJ3">
        <v>222.00042025635599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4.3600000000000003</v>
      </c>
      <c r="AM3" t="s">
        <v>3217</v>
      </c>
      <c r="AN3">
        <v>0.34</v>
      </c>
      <c r="AO3" t="s">
        <v>3217</v>
      </c>
      <c r="AP3">
        <v>0.25920035266372199</v>
      </c>
      <c r="AQ3">
        <f>(Table2[[#This Row],[Sharpe Ratio]]-AVERAGE(Table2[Sharpe Ratio]))/_xlfn.STDEV.P(Table2[Sharpe Ratio])</f>
        <v>2.3371838339127313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10.389624593159088</v>
      </c>
      <c r="AS3">
        <f>_xlfn.RANK.AVG(Table2[[#This Row],[1Y Return vs Nifty Z-Score]],Table2[1Y Return vs Nifty Z-Score])</f>
        <v>16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863</v>
      </c>
      <c r="B4" t="s">
        <v>864</v>
      </c>
      <c r="C4" t="s">
        <v>3161</v>
      </c>
      <c r="D4" t="s">
        <v>51</v>
      </c>
      <c r="E4">
        <v>18173.858515725002</v>
      </c>
      <c r="F4">
        <v>14165.25</v>
      </c>
      <c r="G4">
        <v>224.62952350025799</v>
      </c>
      <c r="H4">
        <f>(Table2[[#This Row],[1Y Return vs Nifty]]-AVERAGE(Table2[1Y Return vs Nifty]))/_xlfn.STDEV.P(Table2[1Y Return vs Nifty])</f>
        <v>3.4476249257632405</v>
      </c>
      <c r="I4">
        <v>32.651869252220401</v>
      </c>
      <c r="J4">
        <f>(Table2[[#This Row],[1M Return vs Nifty]]-AVERAGE(Table2[1M Return vs Nifty]))/_xlfn.STDEV.P(Table2[1M Return vs Nifty])</f>
        <v>3.6826965806055556</v>
      </c>
      <c r="K4">
        <v>80.603788954467902</v>
      </c>
      <c r="L4">
        <f>(Table2[[#This Row],[6M Return vs Nifty]]-AVERAGE(Table2[6M Return vs Nifty]))/_xlfn.STDEV.P(Table2[6M Return vs Nifty])</f>
        <v>2.4093801713194463</v>
      </c>
      <c r="M4">
        <v>11.9498324135385</v>
      </c>
      <c r="N4">
        <f>(Table2[[#This Row],[1W Return vs Nifty]]-AVERAGE(Table2[1W Return vs Nifty]))/_xlfn.STDEV.P(Table2[1W Return vs Nifty])</f>
        <v>2.4946301021641442</v>
      </c>
      <c r="O4">
        <v>14098.03</v>
      </c>
      <c r="P4">
        <v>13092.841010255601</v>
      </c>
      <c r="Q4">
        <v>9526.0871869941093</v>
      </c>
      <c r="R4">
        <v>48.2189646203284</v>
      </c>
      <c r="S4" s="1">
        <f>(Table2[[#This Row],[Close Price]]-Table2[[#This Row],[20D EMA]])/Table2[[#This Row],[20D EMA]]</f>
        <v>4.7680420597770992E-3</v>
      </c>
      <c r="T4" s="1">
        <f>(Table2[[#This Row],[Close Price]]-Table2[[#This Row],[50D EMA]])/Table2[[#This Row],[50D EMA]]</f>
        <v>8.1908043403596129E-2</v>
      </c>
      <c r="U4" s="1">
        <f>(Table2[[#This Row],[Close Price]]-Table2[[#This Row],[200D EMA]])/Table2[[#This Row],[200D EMA]]</f>
        <v>0.48699562810423386</v>
      </c>
      <c r="V4">
        <v>1.1249323557268001</v>
      </c>
      <c r="W4">
        <v>13500</v>
      </c>
      <c r="X4">
        <v>16310.45</v>
      </c>
      <c r="Y4">
        <v>13500</v>
      </c>
      <c r="Z4">
        <v>16310.45</v>
      </c>
      <c r="AA4">
        <v>13500</v>
      </c>
      <c r="AB4">
        <v>16310.45</v>
      </c>
      <c r="AC4" s="1">
        <f>(Table2[[#This Row],[Close Price]]/Table2[[#This Row],[Day Low]])-1</f>
        <v>4.9277777777777754E-2</v>
      </c>
      <c r="AD4" s="1">
        <f>(Table2[[#This Row],[Day High]]/Table2[[#This Row],[Close Price]])-1</f>
        <v>0.15144102645558677</v>
      </c>
      <c r="AE4" s="1">
        <f>(Table2[[#This Row],[Close Price]]/Table2[[#This Row],[Current Week Low]])-1</f>
        <v>4.9277777777777754E-2</v>
      </c>
      <c r="AF4" s="1">
        <f>(Table2[[#This Row],[Current Week High]]/Table2[[#This Row],[Close Price]])-1</f>
        <v>0.15144102645558677</v>
      </c>
      <c r="AG4" s="1">
        <f>(Table2[[#This Row],[Close Price]]/Table2[[#This Row],[Current Month Low]])-1</f>
        <v>4.9277777777777754E-2</v>
      </c>
      <c r="AH4" s="1">
        <f>(Table2[[#This Row],[Current Month High]]/Table2[[#This Row],[Close Price]])-1</f>
        <v>0.15144102645558677</v>
      </c>
      <c r="AI4">
        <v>16.658371719524801</v>
      </c>
      <c r="AJ4">
        <v>260.43893129770902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4</v>
      </c>
      <c r="AM4" t="s">
        <v>3217</v>
      </c>
      <c r="AN4">
        <v>0.2</v>
      </c>
      <c r="AO4" t="s">
        <v>3217</v>
      </c>
      <c r="AP4">
        <v>0.19410817011891501</v>
      </c>
      <c r="AQ4">
        <f>(Table2[[#This Row],[Sharpe Ratio]]-AVERAGE(Table2[Sharpe Ratio]))/_xlfn.STDEV.P(Table2[Sharpe Ratio])</f>
        <v>1.5606313268309802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13.594963106683368</v>
      </c>
      <c r="AS4">
        <f>_xlfn.RANK.AVG(Table2[[#This Row],[1Y Return vs Nifty Z-Score]],Table2[1Y Return vs Nifty Z-Score])</f>
        <v>8</v>
      </c>
      <c r="AT4">
        <f>_xlfn.RANK.AVG(Table2[[#This Row],[6M Return vs Nifty Z-Score]],Table2[6M Return vs Nifty Z-Score])</f>
        <v>18</v>
      </c>
      <c r="AU4">
        <f>_xlfn.RANK.AVG(Table2[[#This Row],[Sharpe Ratio Z-Score]],Table2[Sharpe Ratio Z-Score])</f>
        <v>37</v>
      </c>
      <c r="AV4">
        <f>(Table2[[#This Row],[Rank 1Y]]+Table2[[#This Row],[Rank 6M]]+Table2[[#This Row],[Rank Sharpe]])/3</f>
        <v>21</v>
      </c>
    </row>
    <row r="5" spans="1:48" x14ac:dyDescent="0.3">
      <c r="A5" t="s">
        <v>1156</v>
      </c>
      <c r="B5" t="s">
        <v>1157</v>
      </c>
      <c r="C5" t="s">
        <v>3176</v>
      </c>
      <c r="D5" t="s">
        <v>1158</v>
      </c>
      <c r="E5">
        <v>10794.703540099999</v>
      </c>
      <c r="F5">
        <v>1735.75</v>
      </c>
      <c r="G5">
        <v>227.59931611301101</v>
      </c>
      <c r="H5">
        <f>(Table2[[#This Row],[1Y Return vs Nifty]]-AVERAGE(Table2[1Y Return vs Nifty]))/_xlfn.STDEV.P(Table2[1Y Return vs Nifty])</f>
        <v>3.4986275543489507</v>
      </c>
      <c r="I5">
        <v>15.5857333739963</v>
      </c>
      <c r="J5">
        <f>(Table2[[#This Row],[1M Return vs Nifty]]-AVERAGE(Table2[1M Return vs Nifty]))/_xlfn.STDEV.P(Table2[1M Return vs Nifty])</f>
        <v>1.8413539813210744</v>
      </c>
      <c r="K5">
        <v>77.473739876157097</v>
      </c>
      <c r="L5">
        <f>(Table2[[#This Row],[6M Return vs Nifty]]-AVERAGE(Table2[6M Return vs Nifty]))/_xlfn.STDEV.P(Table2[6M Return vs Nifty])</f>
        <v>2.3065443659090761</v>
      </c>
      <c r="M5">
        <v>0.39466980178734901</v>
      </c>
      <c r="N5">
        <f>(Table2[[#This Row],[1W Return vs Nifty]]-AVERAGE(Table2[1W Return vs Nifty]))/_xlfn.STDEV.P(Table2[1W Return vs Nifty])</f>
        <v>-0.26775265071844845</v>
      </c>
      <c r="O5">
        <v>1676.87</v>
      </c>
      <c r="P5">
        <v>1557.74490321852</v>
      </c>
      <c r="Q5">
        <v>1181.60989933531</v>
      </c>
      <c r="R5">
        <v>56.113599040584099</v>
      </c>
      <c r="S5" s="1">
        <f>(Table2[[#This Row],[Close Price]]-Table2[[#This Row],[20D EMA]])/Table2[[#This Row],[20D EMA]]</f>
        <v>3.5113037981477462E-2</v>
      </c>
      <c r="T5" s="1">
        <f>(Table2[[#This Row],[Close Price]]-Table2[[#This Row],[50D EMA]])/Table2[[#This Row],[50D EMA]]</f>
        <v>0.11427101858185923</v>
      </c>
      <c r="U5" s="1">
        <f>(Table2[[#This Row],[Close Price]]-Table2[[#This Row],[200D EMA]])/Table2[[#This Row],[200D EMA]]</f>
        <v>0.46897042837607394</v>
      </c>
      <c r="V5">
        <v>0.68931304637419</v>
      </c>
      <c r="W5">
        <v>1717.7</v>
      </c>
      <c r="X5">
        <v>1783</v>
      </c>
      <c r="Y5">
        <v>1692.55</v>
      </c>
      <c r="Z5">
        <v>1786.55</v>
      </c>
      <c r="AA5">
        <v>1692.55</v>
      </c>
      <c r="AB5">
        <v>1811</v>
      </c>
      <c r="AC5" s="1">
        <f>(Table2[[#This Row],[Close Price]]/Table2[[#This Row],[Day Low]])-1</f>
        <v>1.0508237759795147E-2</v>
      </c>
      <c r="AD5" s="1">
        <f>(Table2[[#This Row],[Day High]]/Table2[[#This Row],[Close Price]])-1</f>
        <v>2.722166210571797E-2</v>
      </c>
      <c r="AE5" s="1">
        <f>(Table2[[#This Row],[Close Price]]/Table2[[#This Row],[Current Week Low]])-1</f>
        <v>2.5523618209210897E-2</v>
      </c>
      <c r="AF5" s="1">
        <f>(Table2[[#This Row],[Current Week High]]/Table2[[#This Row],[Close Price]])-1</f>
        <v>2.9266887512602535E-2</v>
      </c>
      <c r="AG5" s="1">
        <f>(Table2[[#This Row],[Close Price]]/Table2[[#This Row],[Current Month Low]])-1</f>
        <v>2.5523618209210897E-2</v>
      </c>
      <c r="AH5" s="1">
        <f>(Table2[[#This Row],[Current Month High]]/Table2[[#This Row],[Close Price]])-1</f>
        <v>4.3353017427624874E-2</v>
      </c>
      <c r="AI5">
        <v>9.7882759613999699</v>
      </c>
      <c r="AJ5">
        <v>255.68647540983599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1.51</v>
      </c>
      <c r="AM5" t="s">
        <v>3217</v>
      </c>
      <c r="AN5">
        <v>0</v>
      </c>
      <c r="AO5">
        <v>0</v>
      </c>
      <c r="AP5">
        <v>0.19369389561091699</v>
      </c>
      <c r="AQ5">
        <f>(Table2[[#This Row],[Sharpe Ratio]]-AVERAGE(Table2[Sharpe Ratio]))/_xlfn.STDEV.P(Table2[Sharpe Ratio])</f>
        <v>1.5556890143254121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8.934462265186065</v>
      </c>
      <c r="AS5">
        <f>_xlfn.RANK.AVG(Table2[[#This Row],[1Y Return vs Nifty Z-Score]],Table2[1Y Return vs Nifty Z-Score])</f>
        <v>7</v>
      </c>
      <c r="AT5">
        <f>_xlfn.RANK.AVG(Table2[[#This Row],[6M Return vs Nifty Z-Score]],Table2[6M Return vs Nifty Z-Score])</f>
        <v>22</v>
      </c>
      <c r="AU5">
        <f>_xlfn.RANK.AVG(Table2[[#This Row],[Sharpe Ratio Z-Score]],Table2[Sharpe Ratio Z-Score])</f>
        <v>40</v>
      </c>
      <c r="AV5">
        <f>(Table2[[#This Row],[Rank 1Y]]+Table2[[#This Row],[Rank 6M]]+Table2[[#This Row],[Rank Sharpe]])/3</f>
        <v>23</v>
      </c>
    </row>
    <row r="6" spans="1:48" x14ac:dyDescent="0.3">
      <c r="A6" t="s">
        <v>1093</v>
      </c>
      <c r="B6" t="s">
        <v>1094</v>
      </c>
      <c r="C6" t="s">
        <v>3175</v>
      </c>
      <c r="D6" t="s">
        <v>1049</v>
      </c>
      <c r="E6">
        <v>11981.015772750001</v>
      </c>
      <c r="F6">
        <v>937.25</v>
      </c>
      <c r="G6">
        <v>143.46580780453999</v>
      </c>
      <c r="H6">
        <f>(Table2[[#This Row],[1Y Return vs Nifty]]-AVERAGE(Table2[1Y Return vs Nifty]))/_xlfn.STDEV.P(Table2[1Y Return vs Nifty])</f>
        <v>2.0537353900129673</v>
      </c>
      <c r="I6">
        <v>26.9888677608173</v>
      </c>
      <c r="J6">
        <f>(Table2[[#This Row],[1M Return vs Nifty]]-AVERAGE(Table2[1M Return vs Nifty]))/_xlfn.STDEV.P(Table2[1M Return vs Nifty])</f>
        <v>3.0716897328728305</v>
      </c>
      <c r="K6">
        <v>109.862234930981</v>
      </c>
      <c r="L6">
        <f>(Table2[[#This Row],[6M Return vs Nifty]]-AVERAGE(Table2[6M Return vs Nifty]))/_xlfn.STDEV.P(Table2[6M Return vs Nifty])</f>
        <v>3.3706481200872958</v>
      </c>
      <c r="M6">
        <v>8.5980560358282698</v>
      </c>
      <c r="N6">
        <f>(Table2[[#This Row],[1W Return vs Nifty]]-AVERAGE(Table2[1W Return vs Nifty]))/_xlfn.STDEV.P(Table2[1W Return vs Nifty])</f>
        <v>1.693352823046488</v>
      </c>
      <c r="O6">
        <v>834.33</v>
      </c>
      <c r="P6">
        <v>767.33600874612205</v>
      </c>
      <c r="Q6">
        <v>588.23007062046099</v>
      </c>
      <c r="R6">
        <v>85.492496742001407</v>
      </c>
      <c r="S6" s="1">
        <f>(Table2[[#This Row],[Close Price]]-Table2[[#This Row],[20D EMA]])/Table2[[#This Row],[20D EMA]]</f>
        <v>0.12335646566706214</v>
      </c>
      <c r="T6" s="1">
        <f>(Table2[[#This Row],[Close Price]]-Table2[[#This Row],[50D EMA]])/Table2[[#This Row],[50D EMA]]</f>
        <v>0.2214336214086039</v>
      </c>
      <c r="U6" s="1">
        <f>(Table2[[#This Row],[Close Price]]-Table2[[#This Row],[200D EMA]])/Table2[[#This Row],[200D EMA]]</f>
        <v>0.59333914876435201</v>
      </c>
      <c r="V6">
        <v>0.74613774857620496</v>
      </c>
      <c r="W6">
        <v>900</v>
      </c>
      <c r="X6">
        <v>950</v>
      </c>
      <c r="Y6">
        <v>890</v>
      </c>
      <c r="Z6">
        <v>950</v>
      </c>
      <c r="AA6">
        <v>881.15</v>
      </c>
      <c r="AB6">
        <v>950</v>
      </c>
      <c r="AC6" s="1">
        <f>(Table2[[#This Row],[Close Price]]/Table2[[#This Row],[Day Low]])-1</f>
        <v>4.1388888888888919E-2</v>
      </c>
      <c r="AD6" s="1">
        <f>(Table2[[#This Row],[Day High]]/Table2[[#This Row],[Close Price]])-1</f>
        <v>1.3603627634035664E-2</v>
      </c>
      <c r="AE6" s="1">
        <f>(Table2[[#This Row],[Close Price]]/Table2[[#This Row],[Current Week Low]])-1</f>
        <v>5.3089887640449529E-2</v>
      </c>
      <c r="AF6" s="1">
        <f>(Table2[[#This Row],[Current Week High]]/Table2[[#This Row],[Close Price]])-1</f>
        <v>1.3603627634035664E-2</v>
      </c>
      <c r="AG6" s="1">
        <f>(Table2[[#This Row],[Close Price]]/Table2[[#This Row],[Current Month Low]])-1</f>
        <v>6.3666799069397984E-2</v>
      </c>
      <c r="AH6" s="1">
        <f>(Table2[[#This Row],[Current Month High]]/Table2[[#This Row],[Close Price]])-1</f>
        <v>1.3603627634035664E-2</v>
      </c>
      <c r="AI6">
        <v>1.36036276340356</v>
      </c>
      <c r="AJ6">
        <v>178.98496800119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21.12</v>
      </c>
      <c r="AM6" t="s">
        <v>3217</v>
      </c>
      <c r="AN6">
        <v>0.28999999999999998</v>
      </c>
      <c r="AO6" t="s">
        <v>3217</v>
      </c>
      <c r="AP6">
        <v>0.20378256776853099</v>
      </c>
      <c r="AQ6">
        <f>(Table2[[#This Row],[Sharpe Ratio]]-AVERAGE(Table2[Sharpe Ratio]))/_xlfn.STDEV.P(Table2[Sharpe Ratio])</f>
        <v>1.6760473023844753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11.865473368404057</v>
      </c>
      <c r="AS6">
        <f>_xlfn.RANK.AVG(Table2[[#This Row],[1Y Return vs Nifty Z-Score]],Table2[1Y Return vs Nifty Z-Score])</f>
        <v>32</v>
      </c>
      <c r="AT6">
        <f>_xlfn.RANK.AVG(Table2[[#This Row],[6M Return vs Nifty Z-Score]],Table2[6M Return vs Nifty Z-Score])</f>
        <v>10</v>
      </c>
      <c r="AU6">
        <f>_xlfn.RANK.AVG(Table2[[#This Row],[Sharpe Ratio Z-Score]],Table2[Sharpe Ratio Z-Score])</f>
        <v>28</v>
      </c>
      <c r="AV6">
        <f>(Table2[[#This Row],[Rank 1Y]]+Table2[[#This Row],[Rank 6M]]+Table2[[#This Row],[Rank Sharpe]])/3</f>
        <v>23.333333333333332</v>
      </c>
    </row>
    <row r="7" spans="1:48" x14ac:dyDescent="0.3">
      <c r="A7" t="s">
        <v>490</v>
      </c>
      <c r="B7" t="s">
        <v>491</v>
      </c>
      <c r="C7" t="s">
        <v>3167</v>
      </c>
      <c r="D7" t="s">
        <v>173</v>
      </c>
      <c r="E7">
        <v>44705.725011000002</v>
      </c>
      <c r="F7">
        <v>1746</v>
      </c>
      <c r="G7">
        <v>319.54181703786298</v>
      </c>
      <c r="H7">
        <f>(Table2[[#This Row],[1Y Return vs Nifty]]-AVERAGE(Table2[1Y Return vs Nifty]))/_xlfn.STDEV.P(Table2[1Y Return vs Nifty])</f>
        <v>5.0776298071576198</v>
      </c>
      <c r="I7">
        <v>5.3210797718288703</v>
      </c>
      <c r="J7">
        <f>(Table2[[#This Row],[1M Return vs Nifty]]-AVERAGE(Table2[1M Return vs Nifty]))/_xlfn.STDEV.P(Table2[1M Return vs Nifty])</f>
        <v>0.7338540715912687</v>
      </c>
      <c r="K7">
        <v>49.624227463617999</v>
      </c>
      <c r="L7">
        <f>(Table2[[#This Row],[6M Return vs Nifty]]-AVERAGE(Table2[6M Return vs Nifty]))/_xlfn.STDEV.P(Table2[6M Return vs Nifty])</f>
        <v>1.3915660484524266</v>
      </c>
      <c r="M7">
        <v>1.64336013538226</v>
      </c>
      <c r="N7">
        <f>(Table2[[#This Row],[1W Return vs Nifty]]-AVERAGE(Table2[1W Return vs Nifty]))/_xlfn.STDEV.P(Table2[1W Return vs Nifty])</f>
        <v>3.0759863307613617E-2</v>
      </c>
      <c r="O7">
        <v>1743.96</v>
      </c>
      <c r="P7">
        <v>1708.8451833126501</v>
      </c>
      <c r="Q7">
        <v>1355.60947669386</v>
      </c>
      <c r="R7">
        <v>49.455029116764102</v>
      </c>
      <c r="S7" s="1">
        <f>(Table2[[#This Row],[Close Price]]-Table2[[#This Row],[20D EMA]])/Table2[[#This Row],[20D EMA]]</f>
        <v>1.1697515998073142E-3</v>
      </c>
      <c r="T7" s="1">
        <f>(Table2[[#This Row],[Close Price]]-Table2[[#This Row],[50D EMA]])/Table2[[#This Row],[50D EMA]]</f>
        <v>2.1742646466852041E-2</v>
      </c>
      <c r="U7" s="1">
        <f>(Table2[[#This Row],[Close Price]]-Table2[[#This Row],[200D EMA]])/Table2[[#This Row],[200D EMA]]</f>
        <v>0.28798155369808082</v>
      </c>
      <c r="V7">
        <v>0.80237070298456703</v>
      </c>
      <c r="W7">
        <v>1681</v>
      </c>
      <c r="X7">
        <v>1769.6</v>
      </c>
      <c r="Y7">
        <v>1681</v>
      </c>
      <c r="Z7">
        <v>1820</v>
      </c>
      <c r="AA7">
        <v>1681</v>
      </c>
      <c r="AB7">
        <v>1847.8</v>
      </c>
      <c r="AC7" s="1">
        <f>(Table2[[#This Row],[Close Price]]/Table2[[#This Row],[Day Low]])-1</f>
        <v>3.8667459845330265E-2</v>
      </c>
      <c r="AD7" s="1">
        <f>(Table2[[#This Row],[Day High]]/Table2[[#This Row],[Close Price]])-1</f>
        <v>1.3516609392898005E-2</v>
      </c>
      <c r="AE7" s="1">
        <f>(Table2[[#This Row],[Close Price]]/Table2[[#This Row],[Current Week Low]])-1</f>
        <v>3.8667459845330265E-2</v>
      </c>
      <c r="AF7" s="1">
        <f>(Table2[[#This Row],[Current Week High]]/Table2[[#This Row],[Close Price]])-1</f>
        <v>4.2382588774341423E-2</v>
      </c>
      <c r="AG7" s="1">
        <f>(Table2[[#This Row],[Close Price]]/Table2[[#This Row],[Current Month Low]])-1</f>
        <v>3.8667459845330265E-2</v>
      </c>
      <c r="AH7" s="1">
        <f>(Table2[[#This Row],[Current Month High]]/Table2[[#This Row],[Close Price]])-1</f>
        <v>5.8304696449026361E-2</v>
      </c>
      <c r="AI7">
        <v>12.772050400916299</v>
      </c>
      <c r="AJ7">
        <v>370.42974538596201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-1.1299999999999999</v>
      </c>
      <c r="AM7" t="s">
        <v>3216</v>
      </c>
      <c r="AN7">
        <v>0</v>
      </c>
      <c r="AO7" t="s">
        <v>3218</v>
      </c>
      <c r="AP7">
        <v>0.24252414576342701</v>
      </c>
      <c r="AQ7">
        <f>(Table2[[#This Row],[Sharpe Ratio]]-AVERAGE(Table2[Sharpe Ratio]))/_xlfn.STDEV.P(Table2[Sharpe Ratio])</f>
        <v>2.1382359761093181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9.372045766618248</v>
      </c>
      <c r="AS7">
        <f>_xlfn.RANK.AVG(Table2[[#This Row],[1Y Return vs Nifty Z-Score]],Table2[1Y Return vs Nifty Z-Score])</f>
        <v>2</v>
      </c>
      <c r="AT7">
        <f>_xlfn.RANK.AVG(Table2[[#This Row],[6M Return vs Nifty Z-Score]],Table2[6M Return vs Nifty Z-Score])</f>
        <v>60</v>
      </c>
      <c r="AU7">
        <f>_xlfn.RANK.AVG(Table2[[#This Row],[Sharpe Ratio Z-Score]],Table2[Sharpe Ratio Z-Score])</f>
        <v>11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554</v>
      </c>
      <c r="B8" t="s">
        <v>555</v>
      </c>
      <c r="C8" t="s">
        <v>3159</v>
      </c>
      <c r="D8" t="s">
        <v>37</v>
      </c>
      <c r="E8">
        <v>36800.989157700002</v>
      </c>
      <c r="F8">
        <v>7106.85</v>
      </c>
      <c r="G8">
        <v>209.58170502087</v>
      </c>
      <c r="H8">
        <f>(Table2[[#This Row],[1Y Return vs Nifty]]-AVERAGE(Table2[1Y Return vs Nifty]))/_xlfn.STDEV.P(Table2[1Y Return vs Nifty])</f>
        <v>3.1891966794157769</v>
      </c>
      <c r="I8">
        <v>5.6454703097604604</v>
      </c>
      <c r="J8">
        <f>(Table2[[#This Row],[1M Return vs Nifty]]-AVERAGE(Table2[1M Return vs Nifty]))/_xlfn.STDEV.P(Table2[1M Return vs Nifty])</f>
        <v>0.7688540341229394</v>
      </c>
      <c r="K8">
        <v>107.375133783918</v>
      </c>
      <c r="L8">
        <f>(Table2[[#This Row],[6M Return vs Nifty]]-AVERAGE(Table2[6M Return vs Nifty]))/_xlfn.STDEV.P(Table2[6M Return vs Nifty])</f>
        <v>3.2889359669560401</v>
      </c>
      <c r="M8">
        <v>7.2567878562640198</v>
      </c>
      <c r="N8">
        <f>(Table2[[#This Row],[1W Return vs Nifty]]-AVERAGE(Table2[1W Return vs Nifty]))/_xlfn.STDEV.P(Table2[1W Return vs Nifty])</f>
        <v>1.3727086044657322</v>
      </c>
      <c r="O8">
        <v>6720.59</v>
      </c>
      <c r="P8">
        <v>6489.0229898694797</v>
      </c>
      <c r="Q8">
        <v>4789.0595111098901</v>
      </c>
      <c r="R8">
        <v>68.550522521730002</v>
      </c>
      <c r="S8" s="1">
        <f>(Table2[[#This Row],[Close Price]]-Table2[[#This Row],[20D EMA]])/Table2[[#This Row],[20D EMA]]</f>
        <v>5.7474120575723292E-2</v>
      </c>
      <c r="T8" s="1">
        <f>(Table2[[#This Row],[Close Price]]-Table2[[#This Row],[50D EMA]])/Table2[[#This Row],[50D EMA]]</f>
        <v>9.5211098973614156E-2</v>
      </c>
      <c r="U8" s="1">
        <f>(Table2[[#This Row],[Close Price]]-Table2[[#This Row],[200D EMA]])/Table2[[#This Row],[200D EMA]]</f>
        <v>0.48397613007589252</v>
      </c>
      <c r="V8">
        <v>0.250208794027865</v>
      </c>
      <c r="W8">
        <v>6850.75</v>
      </c>
      <c r="X8">
        <v>7158.45</v>
      </c>
      <c r="Y8">
        <v>6569.15</v>
      </c>
      <c r="Z8">
        <v>7158.45</v>
      </c>
      <c r="AA8">
        <v>6569.15</v>
      </c>
      <c r="AB8">
        <v>7158.45</v>
      </c>
      <c r="AC8" s="1">
        <f>(Table2[[#This Row],[Close Price]]/Table2[[#This Row],[Day Low]])-1</f>
        <v>3.7382768310039172E-2</v>
      </c>
      <c r="AD8" s="1">
        <f>(Table2[[#This Row],[Day High]]/Table2[[#This Row],[Close Price]])-1</f>
        <v>7.2606006880684415E-3</v>
      </c>
      <c r="AE8" s="1">
        <f>(Table2[[#This Row],[Close Price]]/Table2[[#This Row],[Current Week Low]])-1</f>
        <v>8.1852294436875583E-2</v>
      </c>
      <c r="AF8" s="1">
        <f>(Table2[[#This Row],[Current Week High]]/Table2[[#This Row],[Close Price]])-1</f>
        <v>7.2606006880684415E-3</v>
      </c>
      <c r="AG8" s="1">
        <f>(Table2[[#This Row],[Close Price]]/Table2[[#This Row],[Current Month Low]])-1</f>
        <v>8.1852294436875583E-2</v>
      </c>
      <c r="AH8" s="1">
        <f>(Table2[[#This Row],[Current Month High]]/Table2[[#This Row],[Close Price]])-1</f>
        <v>7.2606006880684415E-3</v>
      </c>
      <c r="AI8">
        <v>19.321499679886301</v>
      </c>
      <c r="AJ8">
        <v>253.57462686567101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6.59</v>
      </c>
      <c r="AM8" t="s">
        <v>3217</v>
      </c>
      <c r="AN8">
        <v>0.28999999999999998</v>
      </c>
      <c r="AO8" t="s">
        <v>3217</v>
      </c>
      <c r="AP8">
        <v>0.181367411075815</v>
      </c>
      <c r="AQ8">
        <f>(Table2[[#This Row],[Sharpe Ratio]]-AVERAGE(Table2[Sharpe Ratio]))/_xlfn.STDEV.P(Table2[Sharpe Ratio])</f>
        <v>1.4086335293960388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10.028328814356527</v>
      </c>
      <c r="AS8">
        <f>_xlfn.RANK.AVG(Table2[[#This Row],[1Y Return vs Nifty Z-Score]],Table2[1Y Return vs Nifty Z-Score])</f>
        <v>11</v>
      </c>
      <c r="AT8">
        <f>_xlfn.RANK.AVG(Table2[[#This Row],[6M Return vs Nifty Z-Score]],Table2[6M Return vs Nifty Z-Score])</f>
        <v>11</v>
      </c>
      <c r="AU8">
        <f>_xlfn.RANK.AVG(Table2[[#This Row],[Sharpe Ratio Z-Score]],Table2[Sharpe Ratio Z-Score])</f>
        <v>58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917</v>
      </c>
      <c r="B9" t="s">
        <v>918</v>
      </c>
      <c r="C9" t="s">
        <v>3167</v>
      </c>
      <c r="D9" t="s">
        <v>125</v>
      </c>
      <c r="E9">
        <v>17077.596276879998</v>
      </c>
      <c r="F9">
        <v>1900.3</v>
      </c>
      <c r="G9">
        <v>142.21705150424501</v>
      </c>
      <c r="H9">
        <f>(Table2[[#This Row],[1Y Return vs Nifty]]-AVERAGE(Table2[1Y Return vs Nifty]))/_xlfn.STDEV.P(Table2[1Y Return vs Nifty])</f>
        <v>2.0322894972915324</v>
      </c>
      <c r="I9">
        <v>14.3013675712308</v>
      </c>
      <c r="J9">
        <f>(Table2[[#This Row],[1M Return vs Nifty]]-AVERAGE(Table2[1M Return vs Nifty]))/_xlfn.STDEV.P(Table2[1M Return vs Nifty])</f>
        <v>1.7027779449780178</v>
      </c>
      <c r="K9">
        <v>74.703376170990396</v>
      </c>
      <c r="L9">
        <f>(Table2[[#This Row],[6M Return vs Nifty]]-AVERAGE(Table2[6M Return vs Nifty]))/_xlfn.STDEV.P(Table2[6M Return vs Nifty])</f>
        <v>2.2155257985407255</v>
      </c>
      <c r="M9">
        <v>5.6878628878646502</v>
      </c>
      <c r="N9">
        <f>(Table2[[#This Row],[1W Return vs Nifty]]-AVERAGE(Table2[1W Return vs Nifty]))/_xlfn.STDEV.P(Table2[1W Return vs Nifty])</f>
        <v>0.99764064403168273</v>
      </c>
      <c r="O9">
        <v>1821.22</v>
      </c>
      <c r="P9">
        <v>1747.6469411299599</v>
      </c>
      <c r="Q9">
        <v>1351.0753870455601</v>
      </c>
      <c r="R9">
        <v>65.309563364625404</v>
      </c>
      <c r="S9" s="1">
        <f>(Table2[[#This Row],[Close Price]]-Table2[[#This Row],[20D EMA]])/Table2[[#This Row],[20D EMA]]</f>
        <v>4.3421442769132741E-2</v>
      </c>
      <c r="T9" s="1">
        <f>(Table2[[#This Row],[Close Price]]-Table2[[#This Row],[50D EMA]])/Table2[[#This Row],[50D EMA]]</f>
        <v>8.7347767605361143E-2</v>
      </c>
      <c r="U9" s="1">
        <f>(Table2[[#This Row],[Close Price]]-Table2[[#This Row],[200D EMA]])/Table2[[#This Row],[200D EMA]]</f>
        <v>0.40650922829365349</v>
      </c>
      <c r="V9">
        <v>0.75798069982300798</v>
      </c>
      <c r="W9">
        <v>1884.95</v>
      </c>
      <c r="X9">
        <v>1927.95</v>
      </c>
      <c r="Y9">
        <v>1835.05</v>
      </c>
      <c r="Z9">
        <v>1938.6</v>
      </c>
      <c r="AA9">
        <v>1835.05</v>
      </c>
      <c r="AB9">
        <v>1938.6</v>
      </c>
      <c r="AC9" s="1">
        <f>(Table2[[#This Row],[Close Price]]/Table2[[#This Row],[Day Low]])-1</f>
        <v>8.1434520809569033E-3</v>
      </c>
      <c r="AD9" s="1">
        <f>(Table2[[#This Row],[Day High]]/Table2[[#This Row],[Close Price]])-1</f>
        <v>1.4550334157764633E-2</v>
      </c>
      <c r="AE9" s="1">
        <f>(Table2[[#This Row],[Close Price]]/Table2[[#This Row],[Current Week Low]])-1</f>
        <v>3.5557614233944657E-2</v>
      </c>
      <c r="AF9" s="1">
        <f>(Table2[[#This Row],[Current Week High]]/Table2[[#This Row],[Close Price]])-1</f>
        <v>2.0154712413829268E-2</v>
      </c>
      <c r="AG9" s="1">
        <f>(Table2[[#This Row],[Close Price]]/Table2[[#This Row],[Current Month Low]])-1</f>
        <v>3.5557614233944657E-2</v>
      </c>
      <c r="AH9" s="1">
        <f>(Table2[[#This Row],[Current Month High]]/Table2[[#This Row],[Close Price]])-1</f>
        <v>2.0154712413829268E-2</v>
      </c>
      <c r="AI9">
        <v>5.1255064989738504</v>
      </c>
      <c r="AJ9">
        <v>176.18632366833799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2.0299999999999998</v>
      </c>
      <c r="AM9" t="s">
        <v>3217</v>
      </c>
      <c r="AN9">
        <v>0.11</v>
      </c>
      <c r="AO9" t="s">
        <v>3217</v>
      </c>
      <c r="AP9">
        <v>0.21293073637021201</v>
      </c>
      <c r="AQ9">
        <f>(Table2[[#This Row],[Sharpe Ratio]]-AVERAGE(Table2[Sharpe Ratio]))/_xlfn.STDEV.P(Table2[Sharpe Ratio])</f>
        <v>1.7851853430078917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8.7334192278498506</v>
      </c>
      <c r="AS9">
        <f>_xlfn.RANK.AVG(Table2[[#This Row],[1Y Return vs Nifty Z-Score]],Table2[1Y Return vs Nifty Z-Score])</f>
        <v>34</v>
      </c>
      <c r="AT9">
        <f>_xlfn.RANK.AVG(Table2[[#This Row],[6M Return vs Nifty Z-Score]],Table2[6M Return vs Nifty Z-Score])</f>
        <v>26</v>
      </c>
      <c r="AU9">
        <f>_xlfn.RANK.AVG(Table2[[#This Row],[Sharpe Ratio Z-Score]],Table2[Sharpe Ratio Z-Score])</f>
        <v>21</v>
      </c>
      <c r="AV9">
        <f>(Table2[[#This Row],[Rank 1Y]]+Table2[[#This Row],[Rank 6M]]+Table2[[#This Row],[Rank Sharpe]])/3</f>
        <v>27</v>
      </c>
    </row>
    <row r="10" spans="1:48" hidden="1" x14ac:dyDescent="0.3">
      <c r="A10" t="s">
        <v>270</v>
      </c>
      <c r="B10" t="s">
        <v>271</v>
      </c>
      <c r="C10" t="s">
        <v>3160</v>
      </c>
      <c r="D10" t="s">
        <v>141</v>
      </c>
      <c r="E10">
        <v>97922.9689965</v>
      </c>
      <c r="F10">
        <v>469.65</v>
      </c>
      <c r="G10">
        <v>177.85053242574901</v>
      </c>
      <c r="H10">
        <f>(Table2[[#This Row],[1Y Return vs Nifty]]-AVERAGE(Table2[1Y Return vs Nifty]))/_xlfn.STDEV.P(Table2[1Y Return vs Nifty])</f>
        <v>2.6442518224892915</v>
      </c>
      <c r="I10">
        <v>-6.5667664664637897</v>
      </c>
      <c r="J10">
        <f>(Table2[[#This Row],[1M Return vs Nifty]]-AVERAGE(Table2[1M Return vs Nifty]))/_xlfn.STDEV.P(Table2[1M Return vs Nifty])</f>
        <v>-0.5487794342301956</v>
      </c>
      <c r="K10">
        <v>60.882453757842796</v>
      </c>
      <c r="L10">
        <f>(Table2[[#This Row],[6M Return vs Nifty]]-AVERAGE(Table2[6M Return vs Nifty]))/_xlfn.STDEV.P(Table2[6M Return vs Nifty])</f>
        <v>1.7614480341635312</v>
      </c>
      <c r="M10">
        <v>2.3804028994675899</v>
      </c>
      <c r="N10">
        <f>(Table2[[#This Row],[1W Return vs Nifty]]-AVERAGE(Table2[1W Return vs Nifty]))/_xlfn.STDEV.P(Table2[1W Return vs Nifty])</f>
        <v>0.20695766233951143</v>
      </c>
      <c r="O10">
        <v>465.46</v>
      </c>
      <c r="P10">
        <v>490.12497992857698</v>
      </c>
      <c r="Q10">
        <v>414.23137069725999</v>
      </c>
      <c r="R10">
        <v>56.1727387002448</v>
      </c>
      <c r="S10" s="1">
        <f>(Table2[[#This Row],[Close Price]]-Table2[[#This Row],[20D EMA]])/Table2[[#This Row],[20D EMA]]</f>
        <v>9.0018476345980272E-3</v>
      </c>
      <c r="T10" s="1">
        <f>(Table2[[#This Row],[Close Price]]-Table2[[#This Row],[50D EMA]])/Table2[[#This Row],[50D EMA]]</f>
        <v>-4.1775018142435213E-2</v>
      </c>
      <c r="U10" s="1">
        <f>(Table2[[#This Row],[Close Price]]-Table2[[#This Row],[200D EMA]])/Table2[[#This Row],[200D EMA]]</f>
        <v>0.13378665456808814</v>
      </c>
      <c r="V10">
        <v>0.49449628599172202</v>
      </c>
      <c r="W10">
        <v>460.5</v>
      </c>
      <c r="X10">
        <v>472.5</v>
      </c>
      <c r="Y10">
        <v>441.35</v>
      </c>
      <c r="Z10">
        <v>472.5</v>
      </c>
      <c r="AA10">
        <v>441.35</v>
      </c>
      <c r="AB10">
        <v>476.95</v>
      </c>
      <c r="AC10" s="1">
        <f>(Table2[[#This Row],[Close Price]]/Table2[[#This Row],[Day Low]])-1</f>
        <v>1.9869706840390799E-2</v>
      </c>
      <c r="AD10" s="1">
        <f>(Table2[[#This Row],[Day High]]/Table2[[#This Row],[Close Price]])-1</f>
        <v>6.0683487703609984E-3</v>
      </c>
      <c r="AE10" s="1">
        <f>(Table2[[#This Row],[Close Price]]/Table2[[#This Row],[Current Week Low]])-1</f>
        <v>6.4121445564744528E-2</v>
      </c>
      <c r="AF10" s="1">
        <f>(Table2[[#This Row],[Current Week High]]/Table2[[#This Row],[Close Price]])-1</f>
        <v>6.0683487703609984E-3</v>
      </c>
      <c r="AG10" s="1">
        <f>(Table2[[#This Row],[Close Price]]/Table2[[#This Row],[Current Month Low]])-1</f>
        <v>6.4121445564744528E-2</v>
      </c>
      <c r="AH10" s="1">
        <f>(Table2[[#This Row],[Current Month High]]/Table2[[#This Row],[Close Price]])-1</f>
        <v>1.5543489832854362E-2</v>
      </c>
      <c r="AI10">
        <v>37.762163313105503</v>
      </c>
      <c r="AJ10">
        <v>204.86854917234601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0.86</v>
      </c>
      <c r="AM10" t="s">
        <v>3217</v>
      </c>
      <c r="AN10">
        <v>-0.13</v>
      </c>
      <c r="AO10" t="s">
        <v>3216</v>
      </c>
      <c r="AP10">
        <v>0.206978185812597</v>
      </c>
      <c r="AQ10">
        <f>(Table2[[#This Row],[Sharpe Ratio]]-AVERAGE(Table2[Sharpe Ratio]))/_xlfn.STDEV.P(Table2[Sharpe Ratio])</f>
        <v>1.7141711616065403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21</v>
      </c>
      <c r="AT10">
        <f>_xlfn.RANK.AVG(Table2[[#This Row],[6M Return vs Nifty Z-Score]],Table2[6M Return vs Nifty Z-Score])</f>
        <v>40</v>
      </c>
      <c r="AU10">
        <f>_xlfn.RANK.AVG(Table2[[#This Row],[Sharpe Ratio Z-Score]],Table2[Sharpe Ratio Z-Score])</f>
        <v>26</v>
      </c>
      <c r="AV10">
        <f>(Table2[[#This Row],[Rank 1Y]]+Table2[[#This Row],[Rank 6M]]+Table2[[#This Row],[Rank Sharpe]])/3</f>
        <v>29</v>
      </c>
    </row>
    <row r="11" spans="1:48" x14ac:dyDescent="0.3">
      <c r="A11" t="s">
        <v>112</v>
      </c>
      <c r="B11" t="s">
        <v>113</v>
      </c>
      <c r="C11" t="s">
        <v>3169</v>
      </c>
      <c r="D11" t="s">
        <v>114</v>
      </c>
      <c r="E11">
        <v>247257.52606124501</v>
      </c>
      <c r="F11">
        <v>6955.45</v>
      </c>
      <c r="G11">
        <v>185.326604030081</v>
      </c>
      <c r="H11">
        <f>(Table2[[#This Row],[1Y Return vs Nifty]]-AVERAGE(Table2[1Y Return vs Nifty]))/_xlfn.STDEV.P(Table2[1Y Return vs Nifty])</f>
        <v>2.7726443916129826</v>
      </c>
      <c r="I11">
        <v>-3.0715556482361199</v>
      </c>
      <c r="J11">
        <f>(Table2[[#This Row],[1M Return vs Nifty]]-AVERAGE(Table2[1M Return vs Nifty]))/_xlfn.STDEV.P(Table2[1M Return vs Nifty])</f>
        <v>-0.17166532831858283</v>
      </c>
      <c r="K11">
        <v>45.159500229987202</v>
      </c>
      <c r="L11">
        <f>(Table2[[#This Row],[6M Return vs Nifty]]-AVERAGE(Table2[6M Return vs Nifty]))/_xlfn.STDEV.P(Table2[6M Return vs Nifty])</f>
        <v>1.2448802267541237</v>
      </c>
      <c r="M11">
        <v>-6.6207830668599899</v>
      </c>
      <c r="N11">
        <f>(Table2[[#This Row],[1W Return vs Nifty]]-AVERAGE(Table2[1W Return vs Nifty]))/_xlfn.STDEV.P(Table2[1W Return vs Nifty])</f>
        <v>-1.9448702006094429</v>
      </c>
      <c r="O11">
        <v>7355.46</v>
      </c>
      <c r="P11">
        <v>7235.2733640454999</v>
      </c>
      <c r="Q11">
        <v>5595.5578948942202</v>
      </c>
      <c r="R11">
        <v>21.203575115616399</v>
      </c>
      <c r="S11" s="1">
        <f>(Table2[[#This Row],[Close Price]]-Table2[[#This Row],[20D EMA]])/Table2[[#This Row],[20D EMA]]</f>
        <v>-5.4382730651787954E-2</v>
      </c>
      <c r="T11" s="1">
        <f>(Table2[[#This Row],[Close Price]]-Table2[[#This Row],[50D EMA]])/Table2[[#This Row],[50D EMA]]</f>
        <v>-3.8674884826886601E-2</v>
      </c>
      <c r="U11" s="1">
        <f>(Table2[[#This Row],[Close Price]]-Table2[[#This Row],[200D EMA]])/Table2[[#This Row],[200D EMA]]</f>
        <v>0.24303065586125749</v>
      </c>
      <c r="V11">
        <v>0.56498318986766005</v>
      </c>
      <c r="W11">
        <v>6801.1</v>
      </c>
      <c r="X11">
        <v>7236</v>
      </c>
      <c r="Y11">
        <v>6794.05</v>
      </c>
      <c r="Z11">
        <v>7236</v>
      </c>
      <c r="AA11">
        <v>6794.05</v>
      </c>
      <c r="AB11">
        <v>7236</v>
      </c>
      <c r="AC11" s="1">
        <f>(Table2[[#This Row],[Close Price]]/Table2[[#This Row],[Day Low]])-1</f>
        <v>2.2694858184705291E-2</v>
      </c>
      <c r="AD11" s="1">
        <f>(Table2[[#This Row],[Day High]]/Table2[[#This Row],[Close Price]])-1</f>
        <v>4.0335276653559404E-2</v>
      </c>
      <c r="AE11" s="1">
        <f>(Table2[[#This Row],[Close Price]]/Table2[[#This Row],[Current Week Low]])-1</f>
        <v>2.3756080688249304E-2</v>
      </c>
      <c r="AF11" s="1">
        <f>(Table2[[#This Row],[Current Week High]]/Table2[[#This Row],[Close Price]])-1</f>
        <v>4.0335276653559404E-2</v>
      </c>
      <c r="AG11" s="1">
        <f>(Table2[[#This Row],[Close Price]]/Table2[[#This Row],[Current Month Low]])-1</f>
        <v>2.3756080688249304E-2</v>
      </c>
      <c r="AH11" s="1">
        <f>(Table2[[#This Row],[Current Month High]]/Table2[[#This Row],[Close Price]])-1</f>
        <v>4.0335276653559404E-2</v>
      </c>
      <c r="AI11">
        <v>19.9778590889158</v>
      </c>
      <c r="AJ11">
        <v>218.80872713938601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-8.56</v>
      </c>
      <c r="AM11" t="s">
        <v>3216</v>
      </c>
      <c r="AN11">
        <v>0.05</v>
      </c>
      <c r="AO11" t="s">
        <v>3217</v>
      </c>
      <c r="AP11">
        <v>0.262310790085237</v>
      </c>
      <c r="AQ11">
        <f>(Table2[[#This Row],[Sharpe Ratio]]-AVERAGE(Table2[Sharpe Ratio]))/_xlfn.STDEV.P(Table2[Sharpe Ratio])</f>
        <v>2.374291484683785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4.2752805741228661</v>
      </c>
      <c r="AS11">
        <f>_xlfn.RANK.AVG(Table2[[#This Row],[1Y Return vs Nifty Z-Score]],Table2[1Y Return vs Nifty Z-Score])</f>
        <v>19</v>
      </c>
      <c r="AT11">
        <f>_xlfn.RANK.AVG(Table2[[#This Row],[6M Return vs Nifty Z-Score]],Table2[6M Return vs Nifty Z-Score])</f>
        <v>70</v>
      </c>
      <c r="AU11">
        <f>_xlfn.RANK.AVG(Table2[[#This Row],[Sharpe Ratio Z-Score]],Table2[Sharpe Ratio Z-Score])</f>
        <v>5</v>
      </c>
      <c r="AV11">
        <f>(Table2[[#This Row],[Rank 1Y]]+Table2[[#This Row],[Rank 6M]]+Table2[[#This Row],[Rank Sharpe]])/3</f>
        <v>31.333333333333332</v>
      </c>
    </row>
    <row r="12" spans="1:48" hidden="1" x14ac:dyDescent="0.3">
      <c r="A12" t="s">
        <v>834</v>
      </c>
      <c r="B12" t="s">
        <v>835</v>
      </c>
      <c r="C12" t="s">
        <v>3160</v>
      </c>
      <c r="D12" t="s">
        <v>46</v>
      </c>
      <c r="E12">
        <v>19155.702833539999</v>
      </c>
      <c r="F12">
        <v>1647.1</v>
      </c>
      <c r="G12">
        <v>190.28527984096399</v>
      </c>
      <c r="H12">
        <f>(Table2[[#This Row],[1Y Return vs Nifty]]-AVERAGE(Table2[1Y Return vs Nifty]))/_xlfn.STDEV.P(Table2[1Y Return vs Nifty])</f>
        <v>2.8578037052880769</v>
      </c>
      <c r="I12">
        <v>3.8914700183140201</v>
      </c>
      <c r="J12">
        <f>(Table2[[#This Row],[1M Return vs Nifty]]-AVERAGE(Table2[1M Return vs Nifty]))/_xlfn.STDEV.P(Table2[1M Return vs Nifty])</f>
        <v>0.57960700838474932</v>
      </c>
      <c r="K12">
        <v>51.612531075838596</v>
      </c>
      <c r="L12">
        <f>(Table2[[#This Row],[6M Return vs Nifty]]-AVERAGE(Table2[6M Return vs Nifty]))/_xlfn.STDEV.P(Table2[6M Return vs Nifty])</f>
        <v>1.4568905204486928</v>
      </c>
      <c r="M12">
        <v>5.7221074855339298</v>
      </c>
      <c r="N12">
        <f>(Table2[[#This Row],[1W Return vs Nifty]]-AVERAGE(Table2[1W Return vs Nifty]))/_xlfn.STDEV.P(Table2[1W Return vs Nifty])</f>
        <v>1.0058271740840441</v>
      </c>
      <c r="O12">
        <v>1590.72</v>
      </c>
      <c r="P12">
        <v>1594.74055413784</v>
      </c>
      <c r="Q12">
        <v>1309.57084739893</v>
      </c>
      <c r="R12">
        <v>63.472996272658797</v>
      </c>
      <c r="S12" s="1">
        <f>(Table2[[#This Row],[Close Price]]-Table2[[#This Row],[20D EMA]])/Table2[[#This Row],[20D EMA]]</f>
        <v>3.5443069804868159E-2</v>
      </c>
      <c r="T12" s="1">
        <f>(Table2[[#This Row],[Close Price]]-Table2[[#This Row],[50D EMA]])/Table2[[#This Row],[50D EMA]]</f>
        <v>3.2832579397510088E-2</v>
      </c>
      <c r="U12" s="1">
        <f>(Table2[[#This Row],[Close Price]]-Table2[[#This Row],[200D EMA]])/Table2[[#This Row],[200D EMA]]</f>
        <v>0.25774027672612776</v>
      </c>
      <c r="V12">
        <v>0.75260945388907097</v>
      </c>
      <c r="W12">
        <v>1585</v>
      </c>
      <c r="X12">
        <v>1687.9</v>
      </c>
      <c r="Y12">
        <v>1525.05</v>
      </c>
      <c r="Z12">
        <v>1687.9</v>
      </c>
      <c r="AA12">
        <v>1525.05</v>
      </c>
      <c r="AB12">
        <v>1687.9</v>
      </c>
      <c r="AC12" s="1">
        <f>(Table2[[#This Row],[Close Price]]/Table2[[#This Row],[Day Low]])-1</f>
        <v>3.91798107255521E-2</v>
      </c>
      <c r="AD12" s="1">
        <f>(Table2[[#This Row],[Day High]]/Table2[[#This Row],[Close Price]])-1</f>
        <v>2.4770809301196239E-2</v>
      </c>
      <c r="AE12" s="1">
        <f>(Table2[[#This Row],[Close Price]]/Table2[[#This Row],[Current Week Low]])-1</f>
        <v>8.0030162945477157E-2</v>
      </c>
      <c r="AF12" s="1">
        <f>(Table2[[#This Row],[Current Week High]]/Table2[[#This Row],[Close Price]])-1</f>
        <v>2.4770809301196239E-2</v>
      </c>
      <c r="AG12" s="1">
        <f>(Table2[[#This Row],[Close Price]]/Table2[[#This Row],[Current Month Low]])-1</f>
        <v>8.0030162945477157E-2</v>
      </c>
      <c r="AH12" s="1">
        <f>(Table2[[#This Row],[Current Month High]]/Table2[[#This Row],[Close Price]])-1</f>
        <v>2.4770809301196239E-2</v>
      </c>
      <c r="AI12">
        <v>10.618663104850899</v>
      </c>
      <c r="AJ12">
        <v>232.713867286132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-0.16</v>
      </c>
      <c r="AM12" t="s">
        <v>3216</v>
      </c>
      <c r="AN12">
        <v>0</v>
      </c>
      <c r="AO12" t="s">
        <v>3218</v>
      </c>
      <c r="AP12">
        <v>0.208175236850446</v>
      </c>
      <c r="AQ12">
        <f>(Table2[[#This Row],[Sharpe Ratio]]-AVERAGE(Table2[Sharpe Ratio]))/_xlfn.STDEV.P(Table2[Sharpe Ratio])</f>
        <v>1.7284520314161609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15</v>
      </c>
      <c r="AT12">
        <f>_xlfn.RANK.AVG(Table2[[#This Row],[6M Return vs Nifty Z-Score]],Table2[6M Return vs Nifty Z-Score])</f>
        <v>56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31.666666666666668</v>
      </c>
    </row>
    <row r="13" spans="1:48" hidden="1" x14ac:dyDescent="0.3">
      <c r="A13" t="s">
        <v>993</v>
      </c>
      <c r="B13" t="s">
        <v>994</v>
      </c>
      <c r="C13" t="s">
        <v>3162</v>
      </c>
      <c r="D13" t="s">
        <v>117</v>
      </c>
      <c r="E13">
        <v>14587.692641329901</v>
      </c>
      <c r="F13">
        <v>1005.35</v>
      </c>
      <c r="G13">
        <v>119.196938676489</v>
      </c>
      <c r="H13">
        <f>(Table2[[#This Row],[1Y Return vs Nifty]]-AVERAGE(Table2[1Y Return vs Nifty]))/_xlfn.STDEV.P(Table2[1Y Return vs Nifty])</f>
        <v>1.6369466509549326</v>
      </c>
      <c r="I13">
        <v>-2.8688214670761401</v>
      </c>
      <c r="J13">
        <f>(Table2[[#This Row],[1M Return vs Nifty]]-AVERAGE(Table2[1M Return vs Nifty]))/_xlfn.STDEV.P(Table2[1M Return vs Nifty])</f>
        <v>-0.14979142043664381</v>
      </c>
      <c r="K13">
        <v>86.821542372235498</v>
      </c>
      <c r="L13">
        <f>(Table2[[#This Row],[6M Return vs Nifty]]-AVERAGE(Table2[6M Return vs Nifty]))/_xlfn.STDEV.P(Table2[6M Return vs Nifty])</f>
        <v>2.613660572221109</v>
      </c>
      <c r="M13">
        <v>3.26603380994935</v>
      </c>
      <c r="N13">
        <f>(Table2[[#This Row],[1W Return vs Nifty]]-AVERAGE(Table2[1W Return vs Nifty]))/_xlfn.STDEV.P(Table2[1W Return vs Nifty])</f>
        <v>0.41867701538838809</v>
      </c>
      <c r="O13">
        <v>986.04</v>
      </c>
      <c r="P13">
        <v>989.98080216445805</v>
      </c>
      <c r="Q13">
        <v>775.526379354033</v>
      </c>
      <c r="R13">
        <v>63.737611396932998</v>
      </c>
      <c r="S13" s="1">
        <f>(Table2[[#This Row],[Close Price]]-Table2[[#This Row],[20D EMA]])/Table2[[#This Row],[20D EMA]]</f>
        <v>1.9583384041215426E-2</v>
      </c>
      <c r="T13" s="1">
        <f>(Table2[[#This Row],[Close Price]]-Table2[[#This Row],[50D EMA]])/Table2[[#This Row],[50D EMA]]</f>
        <v>1.5524743310111985E-2</v>
      </c>
      <c r="U13" s="1">
        <f>(Table2[[#This Row],[Close Price]]-Table2[[#This Row],[200D EMA]])/Table2[[#This Row],[200D EMA]]</f>
        <v>0.29634532978413491</v>
      </c>
      <c r="V13">
        <v>0.39870750730789301</v>
      </c>
      <c r="W13">
        <v>1000</v>
      </c>
      <c r="X13">
        <v>1018.75</v>
      </c>
      <c r="Y13">
        <v>962.6</v>
      </c>
      <c r="Z13">
        <v>1018.75</v>
      </c>
      <c r="AA13">
        <v>962.6</v>
      </c>
      <c r="AB13">
        <v>1018.75</v>
      </c>
      <c r="AC13" s="1">
        <f>(Table2[[#This Row],[Close Price]]/Table2[[#This Row],[Day Low]])-1</f>
        <v>5.3499999999999659E-3</v>
      </c>
      <c r="AD13" s="1">
        <f>(Table2[[#This Row],[Day High]]/Table2[[#This Row],[Close Price]])-1</f>
        <v>1.3328691500472445E-2</v>
      </c>
      <c r="AE13" s="1">
        <f>(Table2[[#This Row],[Close Price]]/Table2[[#This Row],[Current Week Low]])-1</f>
        <v>4.4410970288801144E-2</v>
      </c>
      <c r="AF13" s="1">
        <f>(Table2[[#This Row],[Current Week High]]/Table2[[#This Row],[Close Price]])-1</f>
        <v>1.3328691500472445E-2</v>
      </c>
      <c r="AG13" s="1">
        <f>(Table2[[#This Row],[Close Price]]/Table2[[#This Row],[Current Month Low]])-1</f>
        <v>4.4410970288801144E-2</v>
      </c>
      <c r="AH13" s="1">
        <f>(Table2[[#This Row],[Current Month High]]/Table2[[#This Row],[Close Price]])-1</f>
        <v>1.3328691500472445E-2</v>
      </c>
      <c r="AI13">
        <v>34.062764211468597</v>
      </c>
      <c r="AJ13">
        <v>168.73830526597101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4.59</v>
      </c>
      <c r="AM13" t="s">
        <v>3217</v>
      </c>
      <c r="AN13">
        <v>0.18</v>
      </c>
      <c r="AO13" t="s">
        <v>3217</v>
      </c>
      <c r="AP13">
        <v>0.198565891785281</v>
      </c>
      <c r="AQ13">
        <f>(Table2[[#This Row],[Sharpe Ratio]]-AVERAGE(Table2[Sharpe Ratio]))/_xlfn.STDEV.P(Table2[Sharpe Ratio])</f>
        <v>1.613812135962803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51</v>
      </c>
      <c r="AT13">
        <f>_xlfn.RANK.AVG(Table2[[#This Row],[6M Return vs Nifty Z-Score]],Table2[6M Return vs Nifty Z-Score])</f>
        <v>15</v>
      </c>
      <c r="AU13">
        <f>_xlfn.RANK.AVG(Table2[[#This Row],[Sharpe Ratio Z-Score]],Table2[Sharpe Ratio Z-Score])</f>
        <v>35</v>
      </c>
      <c r="AV13">
        <f>(Table2[[#This Row],[Rank 1Y]]+Table2[[#This Row],[Rank 6M]]+Table2[[#This Row],[Rank Sharpe]])/3</f>
        <v>33.666666666666664</v>
      </c>
    </row>
    <row r="14" spans="1:48" hidden="1" x14ac:dyDescent="0.3">
      <c r="A14" t="s">
        <v>309</v>
      </c>
      <c r="B14" t="s">
        <v>310</v>
      </c>
      <c r="C14" t="s">
        <v>3167</v>
      </c>
      <c r="D14" t="s">
        <v>311</v>
      </c>
      <c r="E14">
        <v>86304.159450000006</v>
      </c>
      <c r="F14">
        <v>4279.05</v>
      </c>
      <c r="G14">
        <v>94.411117276815403</v>
      </c>
      <c r="H14">
        <f>(Table2[[#This Row],[1Y Return vs Nifty]]-AVERAGE(Table2[1Y Return vs Nifty]))/_xlfn.STDEV.P(Table2[1Y Return vs Nifty])</f>
        <v>1.2112798762411805</v>
      </c>
      <c r="I14">
        <v>4.6563790429828096</v>
      </c>
      <c r="J14">
        <f>(Table2[[#This Row],[1M Return vs Nifty]]-AVERAGE(Table2[1M Return vs Nifty]))/_xlfn.STDEV.P(Table2[1M Return vs Nifty])</f>
        <v>0.66213650315438488</v>
      </c>
      <c r="K14">
        <v>80.574167733060307</v>
      </c>
      <c r="L14">
        <f>(Table2[[#This Row],[6M Return vs Nifty]]-AVERAGE(Table2[6M Return vs Nifty]))/_xlfn.STDEV.P(Table2[6M Return vs Nifty])</f>
        <v>2.4084069846107146</v>
      </c>
      <c r="M14">
        <v>2.6113247346830999</v>
      </c>
      <c r="N14">
        <f>(Table2[[#This Row],[1W Return vs Nifty]]-AVERAGE(Table2[1W Return vs Nifty]))/_xlfn.STDEV.P(Table2[1W Return vs Nifty])</f>
        <v>0.26216194775688906</v>
      </c>
      <c r="O14">
        <v>4183.57</v>
      </c>
      <c r="P14">
        <v>4257.1238013984303</v>
      </c>
      <c r="Q14">
        <v>3617.3577340891802</v>
      </c>
      <c r="R14">
        <v>59.260201427639103</v>
      </c>
      <c r="S14" s="1">
        <f>(Table2[[#This Row],[Close Price]]-Table2[[#This Row],[20D EMA]])/Table2[[#This Row],[20D EMA]]</f>
        <v>2.2822613222678353E-2</v>
      </c>
      <c r="T14" s="1">
        <f>(Table2[[#This Row],[Close Price]]-Table2[[#This Row],[50D EMA]])/Table2[[#This Row],[50D EMA]]</f>
        <v>5.1504723903888694E-3</v>
      </c>
      <c r="U14" s="1">
        <f>(Table2[[#This Row],[Close Price]]-Table2[[#This Row],[200D EMA]])/Table2[[#This Row],[200D EMA]]</f>
        <v>0.18292143452531062</v>
      </c>
      <c r="V14">
        <v>0.87813408097594103</v>
      </c>
      <c r="W14">
        <v>4220</v>
      </c>
      <c r="X14">
        <v>4327.95</v>
      </c>
      <c r="Y14">
        <v>3986.6</v>
      </c>
      <c r="Z14">
        <v>4327.95</v>
      </c>
      <c r="AA14">
        <v>3986.6</v>
      </c>
      <c r="AB14">
        <v>4327.95</v>
      </c>
      <c r="AC14" s="1">
        <f>(Table2[[#This Row],[Close Price]]/Table2[[#This Row],[Day Low]])-1</f>
        <v>1.3992890995260687E-2</v>
      </c>
      <c r="AD14" s="1">
        <f>(Table2[[#This Row],[Day High]]/Table2[[#This Row],[Close Price]])-1</f>
        <v>1.1427770182633967E-2</v>
      </c>
      <c r="AE14" s="1">
        <f>(Table2[[#This Row],[Close Price]]/Table2[[#This Row],[Current Week Low]])-1</f>
        <v>7.3358250137962155E-2</v>
      </c>
      <c r="AF14" s="1">
        <f>(Table2[[#This Row],[Current Week High]]/Table2[[#This Row],[Close Price]])-1</f>
        <v>1.1427770182633967E-2</v>
      </c>
      <c r="AG14" s="1">
        <f>(Table2[[#This Row],[Close Price]]/Table2[[#This Row],[Current Month Low]])-1</f>
        <v>7.3358250137962155E-2</v>
      </c>
      <c r="AH14" s="1">
        <f>(Table2[[#This Row],[Current Month High]]/Table2[[#This Row],[Close Price]])-1</f>
        <v>1.1427770182633967E-2</v>
      </c>
      <c r="AI14">
        <v>36.946284806206897</v>
      </c>
      <c r="AJ14">
        <v>138.334075971928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-8.3000000000000007</v>
      </c>
      <c r="AM14" t="s">
        <v>3216</v>
      </c>
      <c r="AN14">
        <v>0.03</v>
      </c>
      <c r="AO14" t="s">
        <v>3217</v>
      </c>
      <c r="AP14">
        <v>0.243713186527314</v>
      </c>
      <c r="AQ14">
        <f>(Table2[[#This Row],[Sharpe Ratio]]-AVERAGE(Table2[Sharpe Ratio]))/_xlfn.STDEV.P(Table2[Sharpe Ratio])</f>
        <v>2.1524212830097782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74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9</v>
      </c>
      <c r="AV14">
        <f>(Table2[[#This Row],[Rank 1Y]]+Table2[[#This Row],[Rank 6M]]+Table2[[#This Row],[Rank Sharpe]])/3</f>
        <v>34</v>
      </c>
    </row>
    <row r="15" spans="1:48" x14ac:dyDescent="0.3">
      <c r="A15" t="s">
        <v>1035</v>
      </c>
      <c r="B15" t="s">
        <v>1036</v>
      </c>
      <c r="C15" t="s">
        <v>3161</v>
      </c>
      <c r="D15" t="s">
        <v>51</v>
      </c>
      <c r="E15">
        <v>13429.50761271</v>
      </c>
      <c r="F15">
        <v>296.35000000000002</v>
      </c>
      <c r="G15">
        <v>127.26883831532901</v>
      </c>
      <c r="H15">
        <f>(Table2[[#This Row],[1Y Return vs Nifty]]-AVERAGE(Table2[1Y Return vs Nifty]))/_xlfn.STDEV.P(Table2[1Y Return vs Nifty])</f>
        <v>1.7755718524228723</v>
      </c>
      <c r="I15">
        <v>1.84637752468981</v>
      </c>
      <c r="J15">
        <f>(Table2[[#This Row],[1M Return vs Nifty]]-AVERAGE(Table2[1M Return vs Nifty]))/_xlfn.STDEV.P(Table2[1M Return vs Nifty])</f>
        <v>0.35895272818578933</v>
      </c>
      <c r="K15">
        <v>71.605388796639502</v>
      </c>
      <c r="L15">
        <f>(Table2[[#This Row],[6M Return vs Nifty]]-AVERAGE(Table2[6M Return vs Nifty]))/_xlfn.STDEV.P(Table2[6M Return vs Nifty])</f>
        <v>2.1137433603674363</v>
      </c>
      <c r="M15">
        <v>5.6651169958311201</v>
      </c>
      <c r="N15">
        <f>(Table2[[#This Row],[1W Return vs Nifty]]-AVERAGE(Table2[1W Return vs Nifty]))/_xlfn.STDEV.P(Table2[1W Return vs Nifty])</f>
        <v>0.9922030001002633</v>
      </c>
      <c r="O15">
        <v>283.89</v>
      </c>
      <c r="P15">
        <v>271.67820489610602</v>
      </c>
      <c r="Q15">
        <v>209.63760790390501</v>
      </c>
      <c r="R15">
        <v>65.776177114102794</v>
      </c>
      <c r="S15" s="1">
        <f>(Table2[[#This Row],[Close Price]]-Table2[[#This Row],[20D EMA]])/Table2[[#This Row],[20D EMA]]</f>
        <v>4.3890239177146205E-2</v>
      </c>
      <c r="T15" s="1">
        <f>(Table2[[#This Row],[Close Price]]-Table2[[#This Row],[50D EMA]])/Table2[[#This Row],[50D EMA]]</f>
        <v>9.0812566703055472E-2</v>
      </c>
      <c r="U15" s="1">
        <f>(Table2[[#This Row],[Close Price]]-Table2[[#This Row],[200D EMA]])/Table2[[#This Row],[200D EMA]]</f>
        <v>0.41362994437449785</v>
      </c>
      <c r="V15">
        <v>0.34029237848014499</v>
      </c>
      <c r="W15">
        <v>291</v>
      </c>
      <c r="X15">
        <v>300</v>
      </c>
      <c r="Y15">
        <v>282</v>
      </c>
      <c r="Z15">
        <v>300</v>
      </c>
      <c r="AA15">
        <v>282</v>
      </c>
      <c r="AB15">
        <v>300</v>
      </c>
      <c r="AC15" s="1">
        <f>(Table2[[#This Row],[Close Price]]/Table2[[#This Row],[Day Low]])-1</f>
        <v>1.8384879725086067E-2</v>
      </c>
      <c r="AD15" s="1">
        <f>(Table2[[#This Row],[Day High]]/Table2[[#This Row],[Close Price]])-1</f>
        <v>1.2316517631179247E-2</v>
      </c>
      <c r="AE15" s="1">
        <f>(Table2[[#This Row],[Close Price]]/Table2[[#This Row],[Current Week Low]])-1</f>
        <v>5.0886524822695067E-2</v>
      </c>
      <c r="AF15" s="1">
        <f>(Table2[[#This Row],[Current Week High]]/Table2[[#This Row],[Close Price]])-1</f>
        <v>1.2316517631179247E-2</v>
      </c>
      <c r="AG15" s="1">
        <f>(Table2[[#This Row],[Close Price]]/Table2[[#This Row],[Current Month Low]])-1</f>
        <v>5.0886524822695067E-2</v>
      </c>
      <c r="AH15" s="1">
        <f>(Table2[[#This Row],[Current Month High]]/Table2[[#This Row],[Close Price]])-1</f>
        <v>1.2316517631179247E-2</v>
      </c>
      <c r="AI15">
        <v>10.949890332377199</v>
      </c>
      <c r="AJ15">
        <v>163.77392078326599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8.14</v>
      </c>
      <c r="AM15" t="s">
        <v>3217</v>
      </c>
      <c r="AN15">
        <v>0.31</v>
      </c>
      <c r="AO15" t="s">
        <v>3217</v>
      </c>
      <c r="AP15">
        <v>0.19858957798402199</v>
      </c>
      <c r="AQ15">
        <f>(Table2[[#This Row],[Sharpe Ratio]]-AVERAGE(Table2[Sharpe Ratio]))/_xlfn.STDEV.P(Table2[Sharpe Ratio])</f>
        <v>1.6140947133215033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6.8545656543978648</v>
      </c>
      <c r="AS15">
        <f>_xlfn.RANK.AVG(Table2[[#This Row],[1Y Return vs Nifty Z-Score]],Table2[1Y Return vs Nifty Z-Score])</f>
        <v>45</v>
      </c>
      <c r="AT15">
        <f>_xlfn.RANK.AVG(Table2[[#This Row],[6M Return vs Nifty Z-Score]],Table2[6M Return vs Nifty Z-Score])</f>
        <v>28</v>
      </c>
      <c r="AU15">
        <f>_xlfn.RANK.AVG(Table2[[#This Row],[Sharpe Ratio Z-Score]],Table2[Sharpe Ratio Z-Score])</f>
        <v>34</v>
      </c>
      <c r="AV15">
        <f>(Table2[[#This Row],[Rank 1Y]]+Table2[[#This Row],[Rank 6M]]+Table2[[#This Row],[Rank Sharpe]])/3</f>
        <v>35.666666666666664</v>
      </c>
    </row>
    <row r="16" spans="1:48" x14ac:dyDescent="0.3">
      <c r="A16" t="s">
        <v>1168</v>
      </c>
      <c r="B16" t="s">
        <v>1169</v>
      </c>
      <c r="C16" t="s">
        <v>3157</v>
      </c>
      <c r="D16" t="s">
        <v>515</v>
      </c>
      <c r="E16">
        <v>10634.87586</v>
      </c>
      <c r="F16">
        <v>533.4</v>
      </c>
      <c r="G16">
        <v>132.58220890475101</v>
      </c>
      <c r="H16">
        <f>(Table2[[#This Row],[1Y Return vs Nifty]]-AVERAGE(Table2[1Y Return vs Nifty]))/_xlfn.STDEV.P(Table2[1Y Return vs Nifty])</f>
        <v>1.8668226237887937</v>
      </c>
      <c r="I16">
        <v>13.7188449564501</v>
      </c>
      <c r="J16">
        <f>(Table2[[#This Row],[1M Return vs Nifty]]-AVERAGE(Table2[1M Return vs Nifty]))/_xlfn.STDEV.P(Table2[1M Return vs Nifty])</f>
        <v>1.6399269450037985</v>
      </c>
      <c r="K16">
        <v>47.097434291764998</v>
      </c>
      <c r="L16">
        <f>(Table2[[#This Row],[6M Return vs Nifty]]-AVERAGE(Table2[6M Return vs Nifty]))/_xlfn.STDEV.P(Table2[6M Return vs Nifty])</f>
        <v>1.3085498386640622</v>
      </c>
      <c r="M16">
        <v>7.9654713912175499</v>
      </c>
      <c r="N16">
        <f>(Table2[[#This Row],[1W Return vs Nifty]]-AVERAGE(Table2[1W Return vs Nifty]))/_xlfn.STDEV.P(Table2[1W Return vs Nifty])</f>
        <v>1.5421268324893376</v>
      </c>
      <c r="O16">
        <v>495.06</v>
      </c>
      <c r="P16">
        <v>469.94289088989001</v>
      </c>
      <c r="Q16">
        <v>379.21970745766203</v>
      </c>
      <c r="R16">
        <v>75.782910512151901</v>
      </c>
      <c r="S16" s="1">
        <f>(Table2[[#This Row],[Close Price]]-Table2[[#This Row],[20D EMA]])/Table2[[#This Row],[20D EMA]]</f>
        <v>7.7445158162646896E-2</v>
      </c>
      <c r="T16" s="1">
        <f>(Table2[[#This Row],[Close Price]]-Table2[[#This Row],[50D EMA]])/Table2[[#This Row],[50D EMA]]</f>
        <v>0.13503153327832401</v>
      </c>
      <c r="U16" s="1">
        <f>(Table2[[#This Row],[Close Price]]-Table2[[#This Row],[200D EMA]])/Table2[[#This Row],[200D EMA]]</f>
        <v>0.40657246844047895</v>
      </c>
      <c r="V16">
        <v>0.98491907931084499</v>
      </c>
      <c r="W16">
        <v>522</v>
      </c>
      <c r="X16">
        <v>536</v>
      </c>
      <c r="Y16">
        <v>507.25</v>
      </c>
      <c r="Z16">
        <v>536</v>
      </c>
      <c r="AA16">
        <v>507.25</v>
      </c>
      <c r="AB16">
        <v>536</v>
      </c>
      <c r="AC16" s="1">
        <f>(Table2[[#This Row],[Close Price]]/Table2[[#This Row],[Day Low]])-1</f>
        <v>2.1839080459770122E-2</v>
      </c>
      <c r="AD16" s="1">
        <f>(Table2[[#This Row],[Day High]]/Table2[[#This Row],[Close Price]])-1</f>
        <v>4.8743907011623566E-3</v>
      </c>
      <c r="AE16" s="1">
        <f>(Table2[[#This Row],[Close Price]]/Table2[[#This Row],[Current Week Low]])-1</f>
        <v>5.1552488910793448E-2</v>
      </c>
      <c r="AF16" s="1">
        <f>(Table2[[#This Row],[Current Week High]]/Table2[[#This Row],[Close Price]])-1</f>
        <v>4.8743907011623566E-3</v>
      </c>
      <c r="AG16" s="1">
        <f>(Table2[[#This Row],[Close Price]]/Table2[[#This Row],[Current Month Low]])-1</f>
        <v>5.1552488910793448E-2</v>
      </c>
      <c r="AH16" s="1">
        <f>(Table2[[#This Row],[Current Month High]]/Table2[[#This Row],[Close Price]])-1</f>
        <v>4.8743907011623566E-3</v>
      </c>
      <c r="AI16">
        <v>0.487439070116235</v>
      </c>
      <c r="AJ16">
        <v>163.01775147928899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9.35</v>
      </c>
      <c r="AM16" t="s">
        <v>3217</v>
      </c>
      <c r="AN16">
        <v>0.21</v>
      </c>
      <c r="AO16" t="s">
        <v>3217</v>
      </c>
      <c r="AP16">
        <v>0.34833209594839298</v>
      </c>
      <c r="AQ16">
        <f>(Table2[[#This Row],[Sharpe Ratio]]-AVERAGE(Table2[Sharpe Ratio]))/_xlfn.STDEV.P(Table2[Sharpe Ratio])</f>
        <v>3.4005293233750487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9.7579555633210404</v>
      </c>
      <c r="AS16">
        <f>_xlfn.RANK.AVG(Table2[[#This Row],[1Y Return vs Nifty Z-Score]],Table2[1Y Return vs Nifty Z-Score])</f>
        <v>40</v>
      </c>
      <c r="AT16">
        <f>_xlfn.RANK.AVG(Table2[[#This Row],[6M Return vs Nifty Z-Score]],Table2[6M Return vs Nifty Z-Score])</f>
        <v>66</v>
      </c>
      <c r="AU16">
        <f>_xlfn.RANK.AVG(Table2[[#This Row],[Sharpe Ratio Z-Score]],Table2[Sharpe Ratio Z-Score])</f>
        <v>1</v>
      </c>
      <c r="AV16">
        <f>(Table2[[#This Row],[Rank 1Y]]+Table2[[#This Row],[Rank 6M]]+Table2[[#This Row],[Rank Sharpe]])/3</f>
        <v>35.666666666666664</v>
      </c>
    </row>
    <row r="17" spans="1:48" x14ac:dyDescent="0.3">
      <c r="A17" t="s">
        <v>383</v>
      </c>
      <c r="B17" t="s">
        <v>384</v>
      </c>
      <c r="C17" t="s">
        <v>3167</v>
      </c>
      <c r="D17" t="s">
        <v>173</v>
      </c>
      <c r="E17">
        <v>62797.987389374997</v>
      </c>
      <c r="F17">
        <v>14817.25</v>
      </c>
      <c r="G17">
        <v>210.25484382522001</v>
      </c>
      <c r="H17">
        <f>(Table2[[#This Row],[1Y Return vs Nifty]]-AVERAGE(Table2[1Y Return vs Nifty]))/_xlfn.STDEV.P(Table2[1Y Return vs Nifty])</f>
        <v>3.200757031568807</v>
      </c>
      <c r="I17">
        <v>1.84182592975681</v>
      </c>
      <c r="J17">
        <f>(Table2[[#This Row],[1M Return vs Nifty]]-AVERAGE(Table2[1M Return vs Nifty]))/_xlfn.STDEV.P(Table2[1M Return vs Nifty])</f>
        <v>0.358461636019137</v>
      </c>
      <c r="K17">
        <v>51.346496238235503</v>
      </c>
      <c r="L17">
        <f>(Table2[[#This Row],[6M Return vs Nifty]]-AVERAGE(Table2[6M Return vs Nifty]))/_xlfn.STDEV.P(Table2[6M Return vs Nifty])</f>
        <v>1.4481501121970448</v>
      </c>
      <c r="M17">
        <v>-4.4641898402028897</v>
      </c>
      <c r="N17">
        <f>(Table2[[#This Row],[1W Return vs Nifty]]-AVERAGE(Table2[1W Return vs Nifty]))/_xlfn.STDEV.P(Table2[1W Return vs Nifty])</f>
        <v>-1.4293139826257504</v>
      </c>
      <c r="O17">
        <v>14191</v>
      </c>
      <c r="P17">
        <v>13675.2820839824</v>
      </c>
      <c r="Q17">
        <v>10784.599938117701</v>
      </c>
      <c r="R17">
        <v>64.147566073290704</v>
      </c>
      <c r="S17" s="1">
        <f>(Table2[[#This Row],[Close Price]]-Table2[[#This Row],[20D EMA]])/Table2[[#This Row],[20D EMA]]</f>
        <v>4.4130082446621095E-2</v>
      </c>
      <c r="T17" s="1">
        <f>(Table2[[#This Row],[Close Price]]-Table2[[#This Row],[50D EMA]])/Table2[[#This Row],[50D EMA]]</f>
        <v>8.3505986129175772E-2</v>
      </c>
      <c r="U17" s="1">
        <f>(Table2[[#This Row],[Close Price]]-Table2[[#This Row],[200D EMA]])/Table2[[#This Row],[200D EMA]]</f>
        <v>0.37392671819276974</v>
      </c>
      <c r="V17">
        <v>1.01847027970617</v>
      </c>
      <c r="W17">
        <v>14000</v>
      </c>
      <c r="X17">
        <v>14945</v>
      </c>
      <c r="Y17">
        <v>13590.2</v>
      </c>
      <c r="Z17">
        <v>14945</v>
      </c>
      <c r="AA17">
        <v>13590.2</v>
      </c>
      <c r="AB17">
        <v>14945</v>
      </c>
      <c r="AC17" s="1">
        <f>(Table2[[#This Row],[Close Price]]/Table2[[#This Row],[Day Low]])-1</f>
        <v>5.8375000000000066E-2</v>
      </c>
      <c r="AD17" s="1">
        <f>(Table2[[#This Row],[Day High]]/Table2[[#This Row],[Close Price]])-1</f>
        <v>8.6217078067791775E-3</v>
      </c>
      <c r="AE17" s="1">
        <f>(Table2[[#This Row],[Close Price]]/Table2[[#This Row],[Current Week Low]])-1</f>
        <v>9.0289326132065639E-2</v>
      </c>
      <c r="AF17" s="1">
        <f>(Table2[[#This Row],[Current Week High]]/Table2[[#This Row],[Close Price]])-1</f>
        <v>8.6217078067791775E-3</v>
      </c>
      <c r="AG17" s="1">
        <f>(Table2[[#This Row],[Close Price]]/Table2[[#This Row],[Current Month Low]])-1</f>
        <v>9.0289326132065639E-2</v>
      </c>
      <c r="AH17" s="1">
        <f>(Table2[[#This Row],[Current Month High]]/Table2[[#This Row],[Close Price]])-1</f>
        <v>8.6217078067791775E-3</v>
      </c>
      <c r="AI17">
        <v>11.6938028311596</v>
      </c>
      <c r="AJ17">
        <v>244.60724460724401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-0.76</v>
      </c>
      <c r="AM17" t="s">
        <v>3216</v>
      </c>
      <c r="AN17">
        <v>0.24</v>
      </c>
      <c r="AO17" t="s">
        <v>3217</v>
      </c>
      <c r="AP17">
        <v>0.18949985003790601</v>
      </c>
      <c r="AQ17">
        <f>(Table2[[#This Row],[Sharpe Ratio]]-AVERAGE(Table2[Sharpe Ratio]))/_xlfn.STDEV.P(Table2[Sharpe Ratio])</f>
        <v>1.5056538722053141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5.0837086693645528</v>
      </c>
      <c r="AS17">
        <f>_xlfn.RANK.AVG(Table2[[#This Row],[1Y Return vs Nifty Z-Score]],Table2[1Y Return vs Nifty Z-Score])</f>
        <v>10</v>
      </c>
      <c r="AT17">
        <f>_xlfn.RANK.AVG(Table2[[#This Row],[6M Return vs Nifty Z-Score]],Table2[6M Return vs Nifty Z-Score])</f>
        <v>57</v>
      </c>
      <c r="AU17">
        <f>_xlfn.RANK.AVG(Table2[[#This Row],[Sharpe Ratio Z-Score]],Table2[Sharpe Ratio Z-Score])</f>
        <v>43</v>
      </c>
      <c r="AV17">
        <f>(Table2[[#This Row],[Rank 1Y]]+Table2[[#This Row],[Rank 6M]]+Table2[[#This Row],[Rank Sharpe]])/3</f>
        <v>36.666666666666664</v>
      </c>
    </row>
    <row r="18" spans="1:48" hidden="1" x14ac:dyDescent="0.3">
      <c r="A18" t="s">
        <v>1077</v>
      </c>
      <c r="B18" t="s">
        <v>1078</v>
      </c>
      <c r="C18" t="s">
        <v>3157</v>
      </c>
      <c r="D18" t="s">
        <v>220</v>
      </c>
      <c r="E18">
        <v>12338.362506400001</v>
      </c>
      <c r="F18">
        <v>2979.8</v>
      </c>
      <c r="G18">
        <v>142.259952153222</v>
      </c>
      <c r="H18">
        <f>(Table2[[#This Row],[1Y Return vs Nifty]]-AVERAGE(Table2[1Y Return vs Nifty]))/_xlfn.STDEV.P(Table2[1Y Return vs Nifty])</f>
        <v>2.0330262645177908</v>
      </c>
      <c r="I18">
        <v>20.2729558841874</v>
      </c>
      <c r="J18">
        <f>(Table2[[#This Row],[1M Return vs Nifty]]-AVERAGE(Table2[1M Return vs Nifty]))/_xlfn.STDEV.P(Table2[1M Return vs Nifty])</f>
        <v>2.3470796207936071</v>
      </c>
      <c r="K18">
        <v>74.791361113874402</v>
      </c>
      <c r="L18">
        <f>(Table2[[#This Row],[6M Return vs Nifty]]-AVERAGE(Table2[6M Return vs Nifty]))/_xlfn.STDEV.P(Table2[6M Return vs Nifty])</f>
        <v>2.2184164888267532</v>
      </c>
      <c r="M18">
        <v>10.726110819364299</v>
      </c>
      <c r="N18">
        <f>(Table2[[#This Row],[1W Return vs Nifty]]-AVERAGE(Table2[1W Return vs Nifty]))/_xlfn.STDEV.P(Table2[1W Return vs Nifty])</f>
        <v>2.2020866270390878</v>
      </c>
      <c r="O18">
        <v>2790.77</v>
      </c>
      <c r="P18">
        <v>2593.7456461123002</v>
      </c>
      <c r="Q18">
        <v>2025.1205432576801</v>
      </c>
      <c r="R18">
        <v>55.923974934558203</v>
      </c>
      <c r="S18" s="1">
        <f>(Table2[[#This Row],[Close Price]]-Table2[[#This Row],[20D EMA]])/Table2[[#This Row],[20D EMA]]</f>
        <v>6.7733994560641039E-2</v>
      </c>
      <c r="T18" s="1">
        <f>(Table2[[#This Row],[Close Price]]-Table2[[#This Row],[50D EMA]])/Table2[[#This Row],[50D EMA]]</f>
        <v>0.14884048266889513</v>
      </c>
      <c r="U18" s="1">
        <f>(Table2[[#This Row],[Close Price]]-Table2[[#This Row],[200D EMA]])/Table2[[#This Row],[200D EMA]]</f>
        <v>0.47141858291881683</v>
      </c>
      <c r="V18">
        <v>1.8010650005497599</v>
      </c>
      <c r="W18">
        <v>2914.7</v>
      </c>
      <c r="X18">
        <v>3024.85</v>
      </c>
      <c r="Y18">
        <v>2820</v>
      </c>
      <c r="Z18">
        <v>3700</v>
      </c>
      <c r="AA18">
        <v>2820</v>
      </c>
      <c r="AB18">
        <v>3735.2</v>
      </c>
      <c r="AC18" s="1">
        <f>(Table2[[#This Row],[Close Price]]/Table2[[#This Row],[Day Low]])-1</f>
        <v>2.2335060212028912E-2</v>
      </c>
      <c r="AD18" s="1">
        <f>(Table2[[#This Row],[Day High]]/Table2[[#This Row],[Close Price]])-1</f>
        <v>1.5118464326464798E-2</v>
      </c>
      <c r="AE18" s="1">
        <f>(Table2[[#This Row],[Close Price]]/Table2[[#This Row],[Current Week Low]])-1</f>
        <v>5.6666666666666643E-2</v>
      </c>
      <c r="AF18" s="1">
        <f>(Table2[[#This Row],[Current Week High]]/Table2[[#This Row],[Close Price]])-1</f>
        <v>0.24169407342774685</v>
      </c>
      <c r="AG18" s="1">
        <f>(Table2[[#This Row],[Close Price]]/Table2[[#This Row],[Current Month Low]])-1</f>
        <v>5.6666666666666643E-2</v>
      </c>
      <c r="AH18" s="1">
        <f>(Table2[[#This Row],[Current Month High]]/Table2[[#This Row],[Close Price]])-1</f>
        <v>0.25350694677495111</v>
      </c>
      <c r="AI18">
        <v>25.350694677495099</v>
      </c>
      <c r="AJ18">
        <v>172.48868364500899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11.12</v>
      </c>
      <c r="AM18" t="s">
        <v>3217</v>
      </c>
      <c r="AN18">
        <v>0.2</v>
      </c>
      <c r="AO18" t="s">
        <v>3217</v>
      </c>
      <c r="AP18">
        <v>0.18028347819635199</v>
      </c>
      <c r="AQ18">
        <f>(Table2[[#This Row],[Sharpe Ratio]]-AVERAGE(Table2[Sharpe Ratio]))/_xlfn.STDEV.P(Table2[Sharpe Ratio])</f>
        <v>1.3957021640285321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10.196311165205771</v>
      </c>
      <c r="AS18">
        <f>_xlfn.RANK.AVG(Table2[[#This Row],[1Y Return vs Nifty Z-Score]],Table2[1Y Return vs Nifty Z-Score])</f>
        <v>33</v>
      </c>
      <c r="AT18">
        <f>_xlfn.RANK.AVG(Table2[[#This Row],[6M Return vs Nifty Z-Score]],Table2[6M Return vs Nifty Z-Score])</f>
        <v>25</v>
      </c>
      <c r="AU18">
        <f>_xlfn.RANK.AVG(Table2[[#This Row],[Sharpe Ratio Z-Score]],Table2[Sharpe Ratio Z-Score])</f>
        <v>61</v>
      </c>
      <c r="AV18">
        <f>(Table2[[#This Row],[Rank 1Y]]+Table2[[#This Row],[Rank 6M]]+Table2[[#This Row],[Rank Sharpe]])/3</f>
        <v>39.666666666666664</v>
      </c>
    </row>
    <row r="19" spans="1:48" x14ac:dyDescent="0.3">
      <c r="A19" t="s">
        <v>651</v>
      </c>
      <c r="B19" t="s">
        <v>652</v>
      </c>
      <c r="C19" t="s">
        <v>3171</v>
      </c>
      <c r="D19" t="s">
        <v>294</v>
      </c>
      <c r="E19">
        <v>29017.11284672</v>
      </c>
      <c r="F19">
        <v>587.79999999999995</v>
      </c>
      <c r="G19">
        <v>110.456788299545</v>
      </c>
      <c r="H19">
        <f>(Table2[[#This Row],[1Y Return vs Nifty]]-AVERAGE(Table2[1Y Return vs Nifty]))/_xlfn.STDEV.P(Table2[1Y Return vs Nifty])</f>
        <v>1.4868450440129923</v>
      </c>
      <c r="I19">
        <v>-5.5804231599985403</v>
      </c>
      <c r="J19">
        <f>(Table2[[#This Row],[1M Return vs Nifty]]-AVERAGE(Table2[1M Return vs Nifty]))/_xlfn.STDEV.P(Table2[1M Return vs Nifty])</f>
        <v>-0.44235839313025999</v>
      </c>
      <c r="K19">
        <v>55.507921734738403</v>
      </c>
      <c r="L19">
        <f>(Table2[[#This Row],[6M Return vs Nifty]]-AVERAGE(Table2[6M Return vs Nifty]))/_xlfn.STDEV.P(Table2[6M Return vs Nifty])</f>
        <v>1.5848711449608741</v>
      </c>
      <c r="M19">
        <v>2.8772970467385299</v>
      </c>
      <c r="N19">
        <f>(Table2[[#This Row],[1W Return vs Nifty]]-AVERAGE(Table2[1W Return vs Nifty]))/_xlfn.STDEV.P(Table2[1W Return vs Nifty])</f>
        <v>0.32574541709024551</v>
      </c>
      <c r="O19">
        <v>589.33000000000004</v>
      </c>
      <c r="P19">
        <v>577.19453510036203</v>
      </c>
      <c r="Q19">
        <v>450.89178860903701</v>
      </c>
      <c r="R19">
        <v>52.299078395868598</v>
      </c>
      <c r="S19" s="1">
        <f>(Table2[[#This Row],[Close Price]]-Table2[[#This Row],[20D EMA]])/Table2[[#This Row],[20D EMA]]</f>
        <v>-2.5961685303651371E-3</v>
      </c>
      <c r="T19" s="1">
        <f>(Table2[[#This Row],[Close Price]]-Table2[[#This Row],[50D EMA]])/Table2[[#This Row],[50D EMA]]</f>
        <v>1.8374160278204738E-2</v>
      </c>
      <c r="U19" s="1">
        <f>(Table2[[#This Row],[Close Price]]-Table2[[#This Row],[200D EMA]])/Table2[[#This Row],[200D EMA]]</f>
        <v>0.30363873295034532</v>
      </c>
      <c r="V19">
        <v>0.54802606608223003</v>
      </c>
      <c r="W19">
        <v>584.20000000000005</v>
      </c>
      <c r="X19">
        <v>593</v>
      </c>
      <c r="Y19">
        <v>553.54999999999995</v>
      </c>
      <c r="Z19">
        <v>594</v>
      </c>
      <c r="AA19">
        <v>553.54999999999995</v>
      </c>
      <c r="AB19">
        <v>594</v>
      </c>
      <c r="AC19" s="1">
        <f>(Table2[[#This Row],[Close Price]]/Table2[[#This Row],[Day Low]])-1</f>
        <v>6.1622731941115561E-3</v>
      </c>
      <c r="AD19" s="1">
        <f>(Table2[[#This Row],[Day High]]/Table2[[#This Row],[Close Price]])-1</f>
        <v>8.8465464443689967E-3</v>
      </c>
      <c r="AE19" s="1">
        <f>(Table2[[#This Row],[Close Price]]/Table2[[#This Row],[Current Week Low]])-1</f>
        <v>6.1873362839851787E-2</v>
      </c>
      <c r="AF19" s="1">
        <f>(Table2[[#This Row],[Current Week High]]/Table2[[#This Row],[Close Price]])-1</f>
        <v>1.0547805375978214E-2</v>
      </c>
      <c r="AG19" s="1">
        <f>(Table2[[#This Row],[Close Price]]/Table2[[#This Row],[Current Month Low]])-1</f>
        <v>6.1873362839851787E-2</v>
      </c>
      <c r="AH19" s="1">
        <f>(Table2[[#This Row],[Current Month High]]/Table2[[#This Row],[Close Price]])-1</f>
        <v>1.0547805375978214E-2</v>
      </c>
      <c r="AI19">
        <v>17.165702619938699</v>
      </c>
      <c r="AJ19">
        <v>140.16343207354399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-3.9</v>
      </c>
      <c r="AM19" t="s">
        <v>3216</v>
      </c>
      <c r="AN19">
        <v>0.26</v>
      </c>
      <c r="AO19" t="s">
        <v>3217</v>
      </c>
      <c r="AP19">
        <v>0.242375318532213</v>
      </c>
      <c r="AQ19">
        <f>(Table2[[#This Row],[Sharpe Ratio]]-AVERAGE(Table2[Sharpe Ratio]))/_xlfn.STDEV.P(Table2[Sharpe Ratio])</f>
        <v>2.1364604609091371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5.0915636738429884</v>
      </c>
      <c r="AS19">
        <f>_xlfn.RANK.AVG(Table2[[#This Row],[1Y Return vs Nifty Z-Score]],Table2[1Y Return vs Nifty Z-Score])</f>
        <v>57</v>
      </c>
      <c r="AT19">
        <f>_xlfn.RANK.AVG(Table2[[#This Row],[6M Return vs Nifty Z-Score]],Table2[6M Return vs Nifty Z-Score])</f>
        <v>51</v>
      </c>
      <c r="AU19">
        <f>_xlfn.RANK.AVG(Table2[[#This Row],[Sharpe Ratio Z-Score]],Table2[Sharpe Ratio Z-Score])</f>
        <v>12</v>
      </c>
      <c r="AV19">
        <f>(Table2[[#This Row],[Rank 1Y]]+Table2[[#This Row],[Rank 6M]]+Table2[[#This Row],[Rank Sharpe]])/3</f>
        <v>40</v>
      </c>
    </row>
    <row r="20" spans="1:48" x14ac:dyDescent="0.3">
      <c r="A20" t="s">
        <v>1065</v>
      </c>
      <c r="B20" t="s">
        <v>1066</v>
      </c>
      <c r="C20" t="s">
        <v>3157</v>
      </c>
      <c r="D20" t="s">
        <v>405</v>
      </c>
      <c r="E20">
        <v>12529.87556828</v>
      </c>
      <c r="F20">
        <v>405.2</v>
      </c>
      <c r="G20">
        <v>259.774711806239</v>
      </c>
      <c r="H20">
        <f>(Table2[[#This Row],[1Y Return vs Nifty]]-AVERAGE(Table2[1Y Return vs Nifty]))/_xlfn.STDEV.P(Table2[1Y Return vs Nifty])</f>
        <v>4.0512014105478604</v>
      </c>
      <c r="I20">
        <v>3.8257959641645498</v>
      </c>
      <c r="J20">
        <f>(Table2[[#This Row],[1M Return vs Nifty]]-AVERAGE(Table2[1M Return vs Nifty]))/_xlfn.STDEV.P(Table2[1M Return vs Nifty])</f>
        <v>0.57252113760321899</v>
      </c>
      <c r="K20">
        <v>181.266046747719</v>
      </c>
      <c r="L20">
        <f>(Table2[[#This Row],[6M Return vs Nifty]]-AVERAGE(Table2[6M Return vs Nifty]))/_xlfn.STDEV.P(Table2[6M Return vs Nifty])</f>
        <v>5.716575712221883</v>
      </c>
      <c r="M20">
        <v>9.6889682059058995</v>
      </c>
      <c r="N20">
        <f>(Table2[[#This Row],[1W Return vs Nifty]]-AVERAGE(Table2[1W Return vs Nifty]))/_xlfn.STDEV.P(Table2[1W Return vs Nifty])</f>
        <v>1.9541468131256527</v>
      </c>
      <c r="O20">
        <v>384.01</v>
      </c>
      <c r="P20">
        <v>350.70755366931701</v>
      </c>
      <c r="Q20">
        <v>242.226432427677</v>
      </c>
      <c r="R20">
        <v>62.542014059346997</v>
      </c>
      <c r="S20" s="1">
        <f>(Table2[[#This Row],[Close Price]]-Table2[[#This Row],[20D EMA]])/Table2[[#This Row],[20D EMA]]</f>
        <v>5.5180854665243091E-2</v>
      </c>
      <c r="T20" s="1">
        <f>(Table2[[#This Row],[Close Price]]-Table2[[#This Row],[50D EMA]])/Table2[[#This Row],[50D EMA]]</f>
        <v>0.15537859324827671</v>
      </c>
      <c r="U20" s="1">
        <f>(Table2[[#This Row],[Close Price]]-Table2[[#This Row],[200D EMA]])/Table2[[#This Row],[200D EMA]]</f>
        <v>0.67281496052658496</v>
      </c>
      <c r="V20">
        <v>0.60174071913119298</v>
      </c>
      <c r="W20">
        <v>397.4</v>
      </c>
      <c r="X20">
        <v>409.6</v>
      </c>
      <c r="Y20">
        <v>379.15</v>
      </c>
      <c r="Z20">
        <v>409.6</v>
      </c>
      <c r="AA20">
        <v>379.15</v>
      </c>
      <c r="AB20">
        <v>409.6</v>
      </c>
      <c r="AC20" s="1">
        <f>(Table2[[#This Row],[Close Price]]/Table2[[#This Row],[Day Low]])-1</f>
        <v>1.9627579265224071E-2</v>
      </c>
      <c r="AD20" s="1">
        <f>(Table2[[#This Row],[Day High]]/Table2[[#This Row],[Close Price]])-1</f>
        <v>1.0858835143139345E-2</v>
      </c>
      <c r="AE20" s="1">
        <f>(Table2[[#This Row],[Close Price]]/Table2[[#This Row],[Current Week Low]])-1</f>
        <v>6.8706316761176334E-2</v>
      </c>
      <c r="AF20" s="1">
        <f>(Table2[[#This Row],[Current Week High]]/Table2[[#This Row],[Close Price]])-1</f>
        <v>1.0858835143139345E-2</v>
      </c>
      <c r="AG20" s="1">
        <f>(Table2[[#This Row],[Close Price]]/Table2[[#This Row],[Current Month Low]])-1</f>
        <v>6.8706316761176334E-2</v>
      </c>
      <c r="AH20" s="1">
        <f>(Table2[[#This Row],[Current Month High]]/Table2[[#This Row],[Close Price]])-1</f>
        <v>1.0858835143139345E-2</v>
      </c>
      <c r="AI20">
        <v>10.797137216189499</v>
      </c>
      <c r="AJ20">
        <v>288.308576904647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-4.34</v>
      </c>
      <c r="AM20" t="s">
        <v>3216</v>
      </c>
      <c r="AN20">
        <v>0.56000000000000005</v>
      </c>
      <c r="AO20" t="s">
        <v>3217</v>
      </c>
      <c r="AP20">
        <v>0.14848231721043301</v>
      </c>
      <c r="AQ20">
        <f>(Table2[[#This Row],[Sharpe Ratio]]-AVERAGE(Table2[Sharpe Ratio]))/_xlfn.STDEV.P(Table2[Sharpe Ratio])</f>
        <v>1.0163129604981931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13.310758033996809</v>
      </c>
      <c r="AS20">
        <f>_xlfn.RANK.AVG(Table2[[#This Row],[1Y Return vs Nifty Z-Score]],Table2[1Y Return vs Nifty Z-Score])</f>
        <v>3</v>
      </c>
      <c r="AT20">
        <f>_xlfn.RANK.AVG(Table2[[#This Row],[6M Return vs Nifty Z-Score]],Table2[6M Return vs Nifty Z-Score])</f>
        <v>2</v>
      </c>
      <c r="AU20">
        <f>_xlfn.RANK.AVG(Table2[[#This Row],[Sharpe Ratio Z-Score]],Table2[Sharpe Ratio Z-Score])</f>
        <v>115</v>
      </c>
      <c r="AV20">
        <f>(Table2[[#This Row],[Rank 1Y]]+Table2[[#This Row],[Rank 6M]]+Table2[[#This Row],[Rank Sharpe]])/3</f>
        <v>40</v>
      </c>
    </row>
    <row r="21" spans="1:48" x14ac:dyDescent="0.3">
      <c r="A21" t="s">
        <v>378</v>
      </c>
      <c r="B21" t="s">
        <v>379</v>
      </c>
      <c r="C21" t="s">
        <v>3157</v>
      </c>
      <c r="D21" t="s">
        <v>380</v>
      </c>
      <c r="E21">
        <v>63417.732255344898</v>
      </c>
      <c r="F21">
        <v>4684.55</v>
      </c>
      <c r="G21">
        <v>125.288170752141</v>
      </c>
      <c r="H21">
        <f>(Table2[[#This Row],[1Y Return vs Nifty]]-AVERAGE(Table2[1Y Return vs Nifty]))/_xlfn.STDEV.P(Table2[1Y Return vs Nifty])</f>
        <v>1.7415562610165094</v>
      </c>
      <c r="I21">
        <v>11.0368777363572</v>
      </c>
      <c r="J21">
        <f>(Table2[[#This Row],[1M Return vs Nifty]]-AVERAGE(Table2[1M Return vs Nifty]))/_xlfn.STDEV.P(Table2[1M Return vs Nifty])</f>
        <v>1.3505573696365405</v>
      </c>
      <c r="K21">
        <v>55.551645736011899</v>
      </c>
      <c r="L21">
        <f>(Table2[[#This Row],[6M Return vs Nifty]]-AVERAGE(Table2[6M Return vs Nifty]))/_xlfn.STDEV.P(Table2[6M Return vs Nifty])</f>
        <v>1.5863076696843619</v>
      </c>
      <c r="M21">
        <v>6.6315814299537301</v>
      </c>
      <c r="N21">
        <f>(Table2[[#This Row],[1W Return vs Nifty]]-AVERAGE(Table2[1W Return vs Nifty]))/_xlfn.STDEV.P(Table2[1W Return vs Nifty])</f>
        <v>1.2232464543377404</v>
      </c>
      <c r="O21">
        <v>4315.8500000000004</v>
      </c>
      <c r="P21">
        <v>3887.3460669874999</v>
      </c>
      <c r="Q21">
        <v>2930.5735441707898</v>
      </c>
      <c r="R21">
        <v>69.310379493211897</v>
      </c>
      <c r="S21" s="1">
        <f>(Table2[[#This Row],[Close Price]]-Table2[[#This Row],[20D EMA]])/Table2[[#This Row],[20D EMA]]</f>
        <v>8.5429289711180828E-2</v>
      </c>
      <c r="T21" s="1">
        <f>(Table2[[#This Row],[Close Price]]-Table2[[#This Row],[50D EMA]])/Table2[[#This Row],[50D EMA]]</f>
        <v>0.20507665622636315</v>
      </c>
      <c r="U21" s="1">
        <f>(Table2[[#This Row],[Close Price]]-Table2[[#This Row],[200D EMA]])/Table2[[#This Row],[200D EMA]]</f>
        <v>0.59850961915562528</v>
      </c>
      <c r="V21">
        <v>0.73758550003350298</v>
      </c>
      <c r="W21">
        <v>4618.45</v>
      </c>
      <c r="X21">
        <v>4815</v>
      </c>
      <c r="Y21">
        <v>4372</v>
      </c>
      <c r="Z21">
        <v>4815</v>
      </c>
      <c r="AA21">
        <v>4372</v>
      </c>
      <c r="AB21">
        <v>4815</v>
      </c>
      <c r="AC21" s="1">
        <f>(Table2[[#This Row],[Close Price]]/Table2[[#This Row],[Day Low]])-1</f>
        <v>1.4312161006398316E-2</v>
      </c>
      <c r="AD21" s="1">
        <f>(Table2[[#This Row],[Day High]]/Table2[[#This Row],[Close Price]])-1</f>
        <v>2.7846858289483523E-2</v>
      </c>
      <c r="AE21" s="1">
        <f>(Table2[[#This Row],[Close Price]]/Table2[[#This Row],[Current Week Low]])-1</f>
        <v>7.1489021043001033E-2</v>
      </c>
      <c r="AF21" s="1">
        <f>(Table2[[#This Row],[Current Week High]]/Table2[[#This Row],[Close Price]])-1</f>
        <v>2.7846858289483523E-2</v>
      </c>
      <c r="AG21" s="1">
        <f>(Table2[[#This Row],[Close Price]]/Table2[[#This Row],[Current Month Low]])-1</f>
        <v>7.1489021043001033E-2</v>
      </c>
      <c r="AH21" s="1">
        <f>(Table2[[#This Row],[Current Month High]]/Table2[[#This Row],[Close Price]])-1</f>
        <v>2.7846858289483523E-2</v>
      </c>
      <c r="AI21">
        <v>6.5161007994364502</v>
      </c>
      <c r="AJ21">
        <v>164.00011271098001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8.08</v>
      </c>
      <c r="AM21" t="s">
        <v>3217</v>
      </c>
      <c r="AN21">
        <v>0.66</v>
      </c>
      <c r="AO21" t="s">
        <v>3217</v>
      </c>
      <c r="AP21">
        <v>0.20883002336901199</v>
      </c>
      <c r="AQ21">
        <f>(Table2[[#This Row],[Sharpe Ratio]]-AVERAGE(Table2[Sharpe Ratio]))/_xlfn.STDEV.P(Table2[Sharpe Ratio])</f>
        <v>1.7362636624402972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7.6379314171154489</v>
      </c>
      <c r="AS21">
        <f>_xlfn.RANK.AVG(Table2[[#This Row],[1Y Return vs Nifty Z-Score]],Table2[1Y Return vs Nifty Z-Score])</f>
        <v>49</v>
      </c>
      <c r="AT21">
        <f>_xlfn.RANK.AVG(Table2[[#This Row],[6M Return vs Nifty Z-Score]],Table2[6M Return vs Nifty Z-Score])</f>
        <v>50</v>
      </c>
      <c r="AU21">
        <f>_xlfn.RANK.AVG(Table2[[#This Row],[Sharpe Ratio Z-Score]],Table2[Sharpe Ratio Z-Score])</f>
        <v>23</v>
      </c>
      <c r="AV21">
        <f>(Table2[[#This Row],[Rank 1Y]]+Table2[[#This Row],[Rank 6M]]+Table2[[#This Row],[Rank Sharpe]])/3</f>
        <v>40.666666666666664</v>
      </c>
    </row>
    <row r="22" spans="1:48" x14ac:dyDescent="0.3">
      <c r="A22" t="s">
        <v>1221</v>
      </c>
      <c r="B22" t="s">
        <v>1222</v>
      </c>
      <c r="C22" t="s">
        <v>3167</v>
      </c>
      <c r="D22" t="s">
        <v>294</v>
      </c>
      <c r="E22">
        <v>9744.8276633000005</v>
      </c>
      <c r="F22">
        <v>4194.5</v>
      </c>
      <c r="G22">
        <v>146.84274698594899</v>
      </c>
      <c r="H22">
        <f>(Table2[[#This Row],[1Y Return vs Nifty]]-AVERAGE(Table2[1Y Return vs Nifty]))/_xlfn.STDEV.P(Table2[1Y Return vs Nifty])</f>
        <v>2.1117302729170215</v>
      </c>
      <c r="I22">
        <v>10.6421753975402</v>
      </c>
      <c r="J22">
        <f>(Table2[[#This Row],[1M Return vs Nifty]]-AVERAGE(Table2[1M Return vs Nifty]))/_xlfn.STDEV.P(Table2[1M Return vs Nifty])</f>
        <v>1.3079711488489565</v>
      </c>
      <c r="K22">
        <v>143.349175453383</v>
      </c>
      <c r="L22">
        <f>(Table2[[#This Row],[6M Return vs Nifty]]-AVERAGE(Table2[6M Return vs Nifty]))/_xlfn.STDEV.P(Table2[6M Return vs Nifty])</f>
        <v>4.4708406133017498</v>
      </c>
      <c r="M22">
        <v>11.427203006824101</v>
      </c>
      <c r="N22">
        <f>(Table2[[#This Row],[1W Return vs Nifty]]-AVERAGE(Table2[1W Return vs Nifty]))/_xlfn.STDEV.P(Table2[1W Return vs Nifty])</f>
        <v>2.3696900638656846</v>
      </c>
      <c r="O22">
        <v>3867.36</v>
      </c>
      <c r="P22">
        <v>3592.3730838674201</v>
      </c>
      <c r="Q22">
        <v>2627.5973835732102</v>
      </c>
      <c r="R22">
        <v>69.420825627533105</v>
      </c>
      <c r="S22" s="1">
        <f>(Table2[[#This Row],[Close Price]]-Table2[[#This Row],[20D EMA]])/Table2[[#This Row],[20D EMA]]</f>
        <v>8.4590004550908079E-2</v>
      </c>
      <c r="T22" s="1">
        <f>(Table2[[#This Row],[Close Price]]-Table2[[#This Row],[50D EMA]])/Table2[[#This Row],[50D EMA]]</f>
        <v>0.16761257867023982</v>
      </c>
      <c r="U22" s="1">
        <f>(Table2[[#This Row],[Close Price]]-Table2[[#This Row],[200D EMA]])/Table2[[#This Row],[200D EMA]]</f>
        <v>0.59632523088297273</v>
      </c>
      <c r="V22">
        <v>0.56386328578167</v>
      </c>
      <c r="W22">
        <v>4085</v>
      </c>
      <c r="X22">
        <v>4314.75</v>
      </c>
      <c r="Y22">
        <v>3910.9</v>
      </c>
      <c r="Z22">
        <v>4314.75</v>
      </c>
      <c r="AA22">
        <v>3910.9</v>
      </c>
      <c r="AB22">
        <v>4314.75</v>
      </c>
      <c r="AC22" s="1">
        <f>(Table2[[#This Row],[Close Price]]/Table2[[#This Row],[Day Low]])-1</f>
        <v>2.6805385556915473E-2</v>
      </c>
      <c r="AD22" s="1">
        <f>(Table2[[#This Row],[Day High]]/Table2[[#This Row],[Close Price]])-1</f>
        <v>2.8668494457027016E-2</v>
      </c>
      <c r="AE22" s="1">
        <f>(Table2[[#This Row],[Close Price]]/Table2[[#This Row],[Current Week Low]])-1</f>
        <v>7.2515277813290924E-2</v>
      </c>
      <c r="AF22" s="1">
        <f>(Table2[[#This Row],[Current Week High]]/Table2[[#This Row],[Close Price]])-1</f>
        <v>2.8668494457027016E-2</v>
      </c>
      <c r="AG22" s="1">
        <f>(Table2[[#This Row],[Close Price]]/Table2[[#This Row],[Current Month Low]])-1</f>
        <v>7.2515277813290924E-2</v>
      </c>
      <c r="AH22" s="1">
        <f>(Table2[[#This Row],[Current Month High]]/Table2[[#This Row],[Close Price]])-1</f>
        <v>2.8668494457027016E-2</v>
      </c>
      <c r="AI22">
        <v>2.8668494457026998</v>
      </c>
      <c r="AJ22">
        <v>224.92834456580599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9.07</v>
      </c>
      <c r="AM22" t="s">
        <v>3217</v>
      </c>
      <c r="AN22">
        <v>0.3</v>
      </c>
      <c r="AO22" t="s">
        <v>3217</v>
      </c>
      <c r="AP22">
        <v>0.155711171998727</v>
      </c>
      <c r="AQ22">
        <f>(Table2[[#This Row],[Sharpe Ratio]]-AVERAGE(Table2[Sharpe Ratio]))/_xlfn.STDEV.P(Table2[Sharpe Ratio])</f>
        <v>1.1025535056714242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11.362785604604836</v>
      </c>
      <c r="AS22">
        <f>_xlfn.RANK.AVG(Table2[[#This Row],[1Y Return vs Nifty Z-Score]],Table2[1Y Return vs Nifty Z-Score])</f>
        <v>30</v>
      </c>
      <c r="AT22">
        <f>_xlfn.RANK.AVG(Table2[[#This Row],[6M Return vs Nifty Z-Score]],Table2[6M Return vs Nifty Z-Score])</f>
        <v>4</v>
      </c>
      <c r="AU22">
        <f>_xlfn.RANK.AVG(Table2[[#This Row],[Sharpe Ratio Z-Score]],Table2[Sharpe Ratio Z-Score])</f>
        <v>98</v>
      </c>
      <c r="AV22">
        <f>(Table2[[#This Row],[Rank 1Y]]+Table2[[#This Row],[Rank 6M]]+Table2[[#This Row],[Rank Sharpe]])/3</f>
        <v>44</v>
      </c>
    </row>
    <row r="23" spans="1:48" hidden="1" x14ac:dyDescent="0.3">
      <c r="A23" t="s">
        <v>972</v>
      </c>
      <c r="B23" t="s">
        <v>973</v>
      </c>
      <c r="C23" t="s">
        <v>3164</v>
      </c>
      <c r="D23" t="s">
        <v>974</v>
      </c>
      <c r="E23">
        <v>15173.135201139999</v>
      </c>
      <c r="F23">
        <v>2230.1</v>
      </c>
      <c r="G23">
        <v>72.436417713782404</v>
      </c>
      <c r="H23">
        <f>(Table2[[#This Row],[1Y Return vs Nifty]]-AVERAGE(Table2[1Y Return vs Nifty]))/_xlfn.STDEV.P(Table2[1Y Return vs Nifty])</f>
        <v>0.83389074971325616</v>
      </c>
      <c r="I23">
        <v>-7.83391439085612</v>
      </c>
      <c r="J23">
        <f>(Table2[[#This Row],[1M Return vs Nifty]]-AVERAGE(Table2[1M Return vs Nifty]))/_xlfn.STDEV.P(Table2[1M Return vs Nifty])</f>
        <v>-0.68549775578977434</v>
      </c>
      <c r="K23">
        <v>130.85467498704801</v>
      </c>
      <c r="L23">
        <f>(Table2[[#This Row],[6M Return vs Nifty]]-AVERAGE(Table2[6M Return vs Nifty]))/_xlfn.STDEV.P(Table2[6M Return vs Nifty])</f>
        <v>4.0603416126441578</v>
      </c>
      <c r="M23">
        <v>4.6378416274499603</v>
      </c>
      <c r="N23">
        <f>(Table2[[#This Row],[1W Return vs Nifty]]-AVERAGE(Table2[1W Return vs Nifty]))/_xlfn.STDEV.P(Table2[1W Return vs Nifty])</f>
        <v>0.7466220545589719</v>
      </c>
      <c r="O23">
        <v>2213.91</v>
      </c>
      <c r="P23">
        <v>2206.8617369977101</v>
      </c>
      <c r="Q23">
        <v>1656.78565879998</v>
      </c>
      <c r="R23">
        <v>54.767396411651902</v>
      </c>
      <c r="S23" s="1">
        <f>(Table2[[#This Row],[Close Price]]-Table2[[#This Row],[20D EMA]])/Table2[[#This Row],[20D EMA]]</f>
        <v>7.3128537293747509E-3</v>
      </c>
      <c r="T23" s="1">
        <f>(Table2[[#This Row],[Close Price]]-Table2[[#This Row],[50D EMA]])/Table2[[#This Row],[50D EMA]]</f>
        <v>1.0530004038179558E-2</v>
      </c>
      <c r="U23" s="1">
        <f>(Table2[[#This Row],[Close Price]]-Table2[[#This Row],[200D EMA]])/Table2[[#This Row],[200D EMA]]</f>
        <v>0.3460401399268962</v>
      </c>
      <c r="V23">
        <v>0.56017521759505495</v>
      </c>
      <c r="W23">
        <v>2130.0500000000002</v>
      </c>
      <c r="X23">
        <v>2254</v>
      </c>
      <c r="Y23">
        <v>2104.9499999999998</v>
      </c>
      <c r="Z23">
        <v>2266</v>
      </c>
      <c r="AA23">
        <v>2104.9499999999998</v>
      </c>
      <c r="AB23">
        <v>2288.3000000000002</v>
      </c>
      <c r="AC23" s="1">
        <f>(Table2[[#This Row],[Close Price]]/Table2[[#This Row],[Day Low]])-1</f>
        <v>4.697072838665739E-2</v>
      </c>
      <c r="AD23" s="1">
        <f>(Table2[[#This Row],[Day High]]/Table2[[#This Row],[Close Price]])-1</f>
        <v>1.0717008205910039E-2</v>
      </c>
      <c r="AE23" s="1">
        <f>(Table2[[#This Row],[Close Price]]/Table2[[#This Row],[Current Week Low]])-1</f>
        <v>5.9455093945224302E-2</v>
      </c>
      <c r="AF23" s="1">
        <f>(Table2[[#This Row],[Current Week High]]/Table2[[#This Row],[Close Price]])-1</f>
        <v>1.6097932828124328E-2</v>
      </c>
      <c r="AG23" s="1">
        <f>(Table2[[#This Row],[Close Price]]/Table2[[#This Row],[Current Month Low]])-1</f>
        <v>5.9455093945224302E-2</v>
      </c>
      <c r="AH23" s="1">
        <f>(Table2[[#This Row],[Current Month High]]/Table2[[#This Row],[Close Price]])-1</f>
        <v>2.6097484417739292E-2</v>
      </c>
      <c r="AI23">
        <v>21.070803999820601</v>
      </c>
      <c r="AJ23">
        <v>205.49315068493101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-7.55</v>
      </c>
      <c r="AM23" t="s">
        <v>3216</v>
      </c>
      <c r="AN23">
        <v>-0.01</v>
      </c>
      <c r="AO23" t="s">
        <v>3216</v>
      </c>
      <c r="AP23">
        <v>0.23541923683839999</v>
      </c>
      <c r="AQ23">
        <f>(Table2[[#This Row],[Sharpe Ratio]]-AVERAGE(Table2[Sharpe Ratio]))/_xlfn.STDEV.P(Table2[Sharpe Ratio])</f>
        <v>2.053474110358092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7.0088307714847033</v>
      </c>
      <c r="AS23">
        <f>_xlfn.RANK.AVG(Table2[[#This Row],[1Y Return vs Nifty Z-Score]],Table2[1Y Return vs Nifty Z-Score])</f>
        <v>116</v>
      </c>
      <c r="AT23">
        <f>_xlfn.RANK.AVG(Table2[[#This Row],[6M Return vs Nifty Z-Score]],Table2[6M Return vs Nifty Z-Score])</f>
        <v>6</v>
      </c>
      <c r="AU23">
        <f>_xlfn.RANK.AVG(Table2[[#This Row],[Sharpe Ratio Z-Score]],Table2[Sharpe Ratio Z-Score])</f>
        <v>15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643</v>
      </c>
      <c r="B24" t="s">
        <v>644</v>
      </c>
      <c r="C24" t="s">
        <v>3167</v>
      </c>
      <c r="D24" t="s">
        <v>173</v>
      </c>
      <c r="E24">
        <v>29347.098785856</v>
      </c>
      <c r="F24">
        <v>225.09</v>
      </c>
      <c r="G24">
        <v>251.379383863741</v>
      </c>
      <c r="H24">
        <f>(Table2[[#This Row],[1Y Return vs Nifty]]-AVERAGE(Table2[1Y Return vs Nifty]))/_xlfn.STDEV.P(Table2[1Y Return vs Nifty])</f>
        <v>3.9070217156197589</v>
      </c>
      <c r="I24">
        <v>-0.69418894559396804</v>
      </c>
      <c r="J24">
        <f>(Table2[[#This Row],[1M Return vs Nifty]]-AVERAGE(Table2[1M Return vs Nifty]))/_xlfn.STDEV.P(Table2[1M Return vs Nifty])</f>
        <v>8.4839519347671893E-2</v>
      </c>
      <c r="K24">
        <v>39.547106615224202</v>
      </c>
      <c r="L24">
        <f>(Table2[[#This Row],[6M Return vs Nifty]]-AVERAGE(Table2[6M Return vs Nifty]))/_xlfn.STDEV.P(Table2[6M Return vs Nifty])</f>
        <v>1.0604885436800535</v>
      </c>
      <c r="M24">
        <v>2.2351406153309501</v>
      </c>
      <c r="N24">
        <f>(Table2[[#This Row],[1W Return vs Nifty]]-AVERAGE(Table2[1W Return vs Nifty]))/_xlfn.STDEV.P(Table2[1W Return vs Nifty])</f>
        <v>0.17223119056010883</v>
      </c>
      <c r="O24">
        <v>219.01</v>
      </c>
      <c r="P24">
        <v>217.23463984128901</v>
      </c>
      <c r="Q24">
        <v>171.93487436526999</v>
      </c>
      <c r="R24">
        <v>60.393929511175301</v>
      </c>
      <c r="S24" s="1">
        <f>(Table2[[#This Row],[Close Price]]-Table2[[#This Row],[20D EMA]])/Table2[[#This Row],[20D EMA]]</f>
        <v>2.7761289438838467E-2</v>
      </c>
      <c r="T24" s="1">
        <f>(Table2[[#This Row],[Close Price]]-Table2[[#This Row],[50D EMA]])/Table2[[#This Row],[50D EMA]]</f>
        <v>3.6160716193559629E-2</v>
      </c>
      <c r="U24" s="1">
        <f>(Table2[[#This Row],[Close Price]]-Table2[[#This Row],[200D EMA]])/Table2[[#This Row],[200D EMA]]</f>
        <v>0.30915848707809968</v>
      </c>
      <c r="V24">
        <v>0.51999348962709901</v>
      </c>
      <c r="W24">
        <v>218.15</v>
      </c>
      <c r="X24">
        <v>225.66</v>
      </c>
      <c r="Y24">
        <v>213.19</v>
      </c>
      <c r="Z24">
        <v>225.66</v>
      </c>
      <c r="AA24">
        <v>213.19</v>
      </c>
      <c r="AB24">
        <v>226.5</v>
      </c>
      <c r="AC24" s="1">
        <f>(Table2[[#This Row],[Close Price]]/Table2[[#This Row],[Day Low]])-1</f>
        <v>3.1812972725189015E-2</v>
      </c>
      <c r="AD24" s="1">
        <f>(Table2[[#This Row],[Day High]]/Table2[[#This Row],[Close Price]])-1</f>
        <v>2.5323204051712622E-3</v>
      </c>
      <c r="AE24" s="1">
        <f>(Table2[[#This Row],[Close Price]]/Table2[[#This Row],[Current Week Low]])-1</f>
        <v>5.5818753224822881E-2</v>
      </c>
      <c r="AF24" s="1">
        <f>(Table2[[#This Row],[Current Week High]]/Table2[[#This Row],[Close Price]])-1</f>
        <v>2.5323204051712622E-3</v>
      </c>
      <c r="AG24" s="1">
        <f>(Table2[[#This Row],[Close Price]]/Table2[[#This Row],[Current Month Low]])-1</f>
        <v>5.5818753224822881E-2</v>
      </c>
      <c r="AH24" s="1">
        <f>(Table2[[#This Row],[Current Month High]]/Table2[[#This Row],[Close Price]])-1</f>
        <v>6.264161002265789E-3</v>
      </c>
      <c r="AI24">
        <v>16.353458616553301</v>
      </c>
      <c r="AJ24">
        <v>317.50985392997899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3.71</v>
      </c>
      <c r="AM24" t="s">
        <v>3217</v>
      </c>
      <c r="AN24">
        <v>7.0000000000000007E-2</v>
      </c>
      <c r="AO24" t="s">
        <v>3217</v>
      </c>
      <c r="AP24">
        <v>0.18908428671569</v>
      </c>
      <c r="AQ24">
        <f>(Table2[[#This Row],[Sharpe Ratio]]-AVERAGE(Table2[Sharpe Ratio]))/_xlfn.STDEV.P(Table2[Sharpe Ratio])</f>
        <v>1.5006961840912929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6.7252771532988866</v>
      </c>
      <c r="AS24">
        <f>_xlfn.RANK.AVG(Table2[[#This Row],[1Y Return vs Nifty Z-Score]],Table2[1Y Return vs Nifty Z-Score])</f>
        <v>5</v>
      </c>
      <c r="AT24">
        <f>_xlfn.RANK.AVG(Table2[[#This Row],[6M Return vs Nifty Z-Score]],Table2[6M Return vs Nifty Z-Score])</f>
        <v>90</v>
      </c>
      <c r="AU24">
        <f>_xlfn.RANK.AVG(Table2[[#This Row],[Sharpe Ratio Z-Score]],Table2[Sharpe Ratio Z-Score])</f>
        <v>44</v>
      </c>
      <c r="AV24">
        <f>(Table2[[#This Row],[Rank 1Y]]+Table2[[#This Row],[Rank 6M]]+Table2[[#This Row],[Rank Sharpe]])/3</f>
        <v>46.333333333333336</v>
      </c>
    </row>
    <row r="25" spans="1:48" x14ac:dyDescent="0.3">
      <c r="A25" t="s">
        <v>347</v>
      </c>
      <c r="B25" t="s">
        <v>348</v>
      </c>
      <c r="C25" t="s">
        <v>3168</v>
      </c>
      <c r="D25" t="s">
        <v>91</v>
      </c>
      <c r="E25">
        <v>72186.26023</v>
      </c>
      <c r="F25">
        <v>700</v>
      </c>
      <c r="G25">
        <v>79.065967325248195</v>
      </c>
      <c r="H25">
        <f>(Table2[[#This Row],[1Y Return vs Nifty]]-AVERAGE(Table2[1Y Return vs Nifty]))/_xlfn.STDEV.P(Table2[1Y Return vs Nifty])</f>
        <v>0.94774531823502461</v>
      </c>
      <c r="I25">
        <v>-6.87101631844771</v>
      </c>
      <c r="J25">
        <f>(Table2[[#This Row],[1M Return vs Nifty]]-AVERAGE(Table2[1M Return vs Nifty]))/_xlfn.STDEV.P(Table2[1M Return vs Nifty])</f>
        <v>-0.58160632704773285</v>
      </c>
      <c r="K25">
        <v>65.882297018477601</v>
      </c>
      <c r="L25">
        <f>(Table2[[#This Row],[6M Return vs Nifty]]-AVERAGE(Table2[6M Return vs Nifty]))/_xlfn.STDEV.P(Table2[6M Return vs Nifty])</f>
        <v>1.9257147583487217</v>
      </c>
      <c r="M25">
        <v>-3.80789598860287</v>
      </c>
      <c r="N25">
        <f>(Table2[[#This Row],[1W Return vs Nifty]]-AVERAGE(Table2[1W Return vs Nifty]))/_xlfn.STDEV.P(Table2[1W Return vs Nifty])</f>
        <v>-1.2724200575987585</v>
      </c>
      <c r="O25">
        <v>687.07</v>
      </c>
      <c r="P25">
        <v>672.82450227290099</v>
      </c>
      <c r="Q25">
        <v>525.18950877464499</v>
      </c>
      <c r="R25">
        <v>58.5909615265087</v>
      </c>
      <c r="S25" s="1">
        <f>(Table2[[#This Row],[Close Price]]-Table2[[#This Row],[20D EMA]])/Table2[[#This Row],[20D EMA]]</f>
        <v>1.88190431833728E-2</v>
      </c>
      <c r="T25" s="1">
        <f>(Table2[[#This Row],[Close Price]]-Table2[[#This Row],[50D EMA]])/Table2[[#This Row],[50D EMA]]</f>
        <v>4.0390172526856782E-2</v>
      </c>
      <c r="U25" s="1">
        <f>(Table2[[#This Row],[Close Price]]-Table2[[#This Row],[200D EMA]])/Table2[[#This Row],[200D EMA]]</f>
        <v>0.33285221487614469</v>
      </c>
      <c r="V25">
        <v>0.68891557835700401</v>
      </c>
      <c r="W25">
        <v>648</v>
      </c>
      <c r="X25">
        <v>706</v>
      </c>
      <c r="Y25">
        <v>632.4</v>
      </c>
      <c r="Z25">
        <v>706</v>
      </c>
      <c r="AA25">
        <v>632.4</v>
      </c>
      <c r="AB25">
        <v>706</v>
      </c>
      <c r="AC25" s="1">
        <f>(Table2[[#This Row],[Close Price]]/Table2[[#This Row],[Day Low]])-1</f>
        <v>8.0246913580246826E-2</v>
      </c>
      <c r="AD25" s="1">
        <f>(Table2[[#This Row],[Day High]]/Table2[[#This Row],[Close Price]])-1</f>
        <v>8.5714285714286742E-3</v>
      </c>
      <c r="AE25" s="1">
        <f>(Table2[[#This Row],[Close Price]]/Table2[[#This Row],[Current Week Low]])-1</f>
        <v>0.10689437065148644</v>
      </c>
      <c r="AF25" s="1">
        <f>(Table2[[#This Row],[Current Week High]]/Table2[[#This Row],[Close Price]])-1</f>
        <v>8.5714285714286742E-3</v>
      </c>
      <c r="AG25" s="1">
        <f>(Table2[[#This Row],[Close Price]]/Table2[[#This Row],[Current Month Low]])-1</f>
        <v>0.10689437065148644</v>
      </c>
      <c r="AH25" s="1">
        <f>(Table2[[#This Row],[Current Month High]]/Table2[[#This Row],[Close Price]])-1</f>
        <v>8.5714285714286742E-3</v>
      </c>
      <c r="AI25">
        <v>12.3214285714285</v>
      </c>
      <c r="AJ25">
        <v>130.18743834265001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-0.57999999999999996</v>
      </c>
      <c r="AM25" t="s">
        <v>3216</v>
      </c>
      <c r="AN25">
        <v>0.32</v>
      </c>
      <c r="AO25" t="s">
        <v>3217</v>
      </c>
      <c r="AP25">
        <v>0.24255223379534699</v>
      </c>
      <c r="AQ25">
        <f>(Table2[[#This Row],[Sharpe Ratio]]-AVERAGE(Table2[Sharpe Ratio]))/_xlfn.STDEV.P(Table2[Sharpe Ratio])</f>
        <v>2.1385710675251186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3.1580047594623735</v>
      </c>
      <c r="AS25">
        <f>_xlfn.RANK.AVG(Table2[[#This Row],[1Y Return vs Nifty Z-Score]],Table2[1Y Return vs Nifty Z-Score])</f>
        <v>103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10</v>
      </c>
      <c r="AV25">
        <f>(Table2[[#This Row],[Rank 1Y]]+Table2[[#This Row],[Rank 6M]]+Table2[[#This Row],[Rank Sharpe]])/3</f>
        <v>48.666666666666664</v>
      </c>
    </row>
    <row r="26" spans="1:48" hidden="1" x14ac:dyDescent="0.3">
      <c r="A26" t="s">
        <v>1227</v>
      </c>
      <c r="B26" t="s">
        <v>1228</v>
      </c>
      <c r="C26" t="s">
        <v>3160</v>
      </c>
      <c r="D26" t="s">
        <v>46</v>
      </c>
      <c r="E26">
        <v>9679.3714204799999</v>
      </c>
      <c r="F26">
        <v>563.45000000000005</v>
      </c>
      <c r="G26">
        <v>139.27268188452001</v>
      </c>
      <c r="H26">
        <f>(Table2[[#This Row],[1Y Return vs Nifty]]-AVERAGE(Table2[1Y Return vs Nifty]))/_xlfn.STDEV.P(Table2[1Y Return vs Nifty])</f>
        <v>1.9817234781395507</v>
      </c>
      <c r="I26">
        <v>-13.000021772492</v>
      </c>
      <c r="J26">
        <f>(Table2[[#This Row],[1M Return vs Nifty]]-AVERAGE(Table2[1M Return vs Nifty]))/_xlfn.STDEV.P(Table2[1M Return vs Nifty])</f>
        <v>-1.2428924502983263</v>
      </c>
      <c r="K26">
        <v>37.311860592746299</v>
      </c>
      <c r="L26">
        <f>(Table2[[#This Row],[6M Return vs Nifty]]-AVERAGE(Table2[6M Return vs Nifty]))/_xlfn.STDEV.P(Table2[6M Return vs Nifty])</f>
        <v>0.98705093319507942</v>
      </c>
      <c r="M26">
        <v>3.34663577245635</v>
      </c>
      <c r="N26">
        <f>(Table2[[#This Row],[1W Return vs Nifty]]-AVERAGE(Table2[1W Return vs Nifty]))/_xlfn.STDEV.P(Table2[1W Return vs Nifty])</f>
        <v>0.43794575946053088</v>
      </c>
      <c r="O26">
        <v>560.02</v>
      </c>
      <c r="P26">
        <v>550.80377713821895</v>
      </c>
      <c r="Q26">
        <v>454.45560319558098</v>
      </c>
      <c r="R26">
        <v>53.5735876432881</v>
      </c>
      <c r="S26" s="1">
        <f>(Table2[[#This Row],[Close Price]]-Table2[[#This Row],[20D EMA]])/Table2[[#This Row],[20D EMA]]</f>
        <v>6.124781257812335E-3</v>
      </c>
      <c r="T26" s="1">
        <f>(Table2[[#This Row],[Close Price]]-Table2[[#This Row],[50D EMA]])/Table2[[#This Row],[50D EMA]]</f>
        <v>2.2959579049160458E-2</v>
      </c>
      <c r="U26" s="1">
        <f>(Table2[[#This Row],[Close Price]]-Table2[[#This Row],[200D EMA]])/Table2[[#This Row],[200D EMA]]</f>
        <v>0.23983508188260116</v>
      </c>
      <c r="V26">
        <v>0.59235422737852705</v>
      </c>
      <c r="W26">
        <v>554.45000000000005</v>
      </c>
      <c r="X26">
        <v>569.9</v>
      </c>
      <c r="Y26">
        <v>546.25</v>
      </c>
      <c r="Z26">
        <v>569.9</v>
      </c>
      <c r="AA26">
        <v>546.25</v>
      </c>
      <c r="AB26">
        <v>574.1</v>
      </c>
      <c r="AC26" s="1">
        <f>(Table2[[#This Row],[Close Price]]/Table2[[#This Row],[Day Low]])-1</f>
        <v>1.6232302281540267E-2</v>
      </c>
      <c r="AD26" s="1">
        <f>(Table2[[#This Row],[Day High]]/Table2[[#This Row],[Close Price]])-1</f>
        <v>1.1447333392492487E-2</v>
      </c>
      <c r="AE26" s="1">
        <f>(Table2[[#This Row],[Close Price]]/Table2[[#This Row],[Current Week Low]])-1</f>
        <v>3.1487414187643115E-2</v>
      </c>
      <c r="AF26" s="1">
        <f>(Table2[[#This Row],[Current Week High]]/Table2[[#This Row],[Close Price]])-1</f>
        <v>1.1447333392492487E-2</v>
      </c>
      <c r="AG26" s="1">
        <f>(Table2[[#This Row],[Close Price]]/Table2[[#This Row],[Current Month Low]])-1</f>
        <v>3.1487414187643115E-2</v>
      </c>
      <c r="AH26" s="1">
        <f>(Table2[[#This Row],[Current Month High]]/Table2[[#This Row],[Close Price]])-1</f>
        <v>1.8901410950394881E-2</v>
      </c>
      <c r="AI26">
        <v>23.2230011536072</v>
      </c>
      <c r="AJ26">
        <v>171.28069330765501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-1.41</v>
      </c>
      <c r="AM26" t="s">
        <v>3216</v>
      </c>
      <c r="AN26">
        <v>7.0000000000000007E-2</v>
      </c>
      <c r="AO26" t="s">
        <v>3217</v>
      </c>
      <c r="AP26">
        <v>0.226140622468431</v>
      </c>
      <c r="AQ26">
        <f>(Table2[[#This Row],[Sharpe Ratio]]-AVERAGE(Table2[Sharpe Ratio]))/_xlfn.STDEV.P(Table2[Sharpe Ratio])</f>
        <v>1.9427798461692352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4.10660756666607</v>
      </c>
      <c r="AS26">
        <f>_xlfn.RANK.AVG(Table2[[#This Row],[1Y Return vs Nifty Z-Score]],Table2[1Y Return vs Nifty Z-Score])</f>
        <v>35</v>
      </c>
      <c r="AT26">
        <f>_xlfn.RANK.AVG(Table2[[#This Row],[6M Return vs Nifty Z-Score]],Table2[6M Return vs Nifty Z-Score])</f>
        <v>101</v>
      </c>
      <c r="AU26">
        <f>_xlfn.RANK.AVG(Table2[[#This Row],[Sharpe Ratio Z-Score]],Table2[Sharpe Ratio Z-Score])</f>
        <v>18</v>
      </c>
      <c r="AV26">
        <f>(Table2[[#This Row],[Rank 1Y]]+Table2[[#This Row],[Rank 6M]]+Table2[[#This Row],[Rank Sharpe]])/3</f>
        <v>51.333333333333336</v>
      </c>
    </row>
    <row r="27" spans="1:48" x14ac:dyDescent="0.3">
      <c r="A27" t="s">
        <v>1018</v>
      </c>
      <c r="B27" t="s">
        <v>1019</v>
      </c>
      <c r="C27" t="s">
        <v>3159</v>
      </c>
      <c r="D27" t="s">
        <v>366</v>
      </c>
      <c r="E27">
        <v>13763.37043544</v>
      </c>
      <c r="F27">
        <v>396.35</v>
      </c>
      <c r="G27">
        <v>85.991972914589297</v>
      </c>
      <c r="H27">
        <f>(Table2[[#This Row],[1Y Return vs Nifty]]-AVERAGE(Table2[1Y Return vs Nifty]))/_xlfn.STDEV.P(Table2[1Y Return vs Nifty])</f>
        <v>1.066691162850167</v>
      </c>
      <c r="I27">
        <v>-1.1764387682564801</v>
      </c>
      <c r="J27">
        <f>(Table2[[#This Row],[1M Return vs Nifty]]-AVERAGE(Table2[1M Return vs Nifty]))/_xlfn.STDEV.P(Table2[1M Return vs Nifty])</f>
        <v>3.2807404503273151E-2</v>
      </c>
      <c r="K27">
        <v>69.279506818197703</v>
      </c>
      <c r="L27">
        <f>(Table2[[#This Row],[6M Return vs Nifty]]-AVERAGE(Table2[6M Return vs Nifty]))/_xlfn.STDEV.P(Table2[6M Return vs Nifty])</f>
        <v>2.0373279622192357</v>
      </c>
      <c r="M27">
        <v>0.82145051755779197</v>
      </c>
      <c r="N27">
        <f>(Table2[[#This Row],[1W Return vs Nifty]]-AVERAGE(Table2[1W Return vs Nifty]))/_xlfn.STDEV.P(Table2[1W Return vs Nifty])</f>
        <v>-0.16572624675350275</v>
      </c>
      <c r="O27">
        <v>392.06</v>
      </c>
      <c r="P27">
        <v>383.82450054091299</v>
      </c>
      <c r="Q27">
        <v>298.63051284246302</v>
      </c>
      <c r="R27">
        <v>54.234316942342403</v>
      </c>
      <c r="S27" s="1">
        <f>(Table2[[#This Row],[Close Price]]-Table2[[#This Row],[20D EMA]])/Table2[[#This Row],[20D EMA]]</f>
        <v>1.0942202724072899E-2</v>
      </c>
      <c r="T27" s="1">
        <f>(Table2[[#This Row],[Close Price]]-Table2[[#This Row],[50D EMA]])/Table2[[#This Row],[50D EMA]]</f>
        <v>3.2633402613525708E-2</v>
      </c>
      <c r="U27" s="1">
        <f>(Table2[[#This Row],[Close Price]]-Table2[[#This Row],[200D EMA]])/Table2[[#This Row],[200D EMA]]</f>
        <v>0.32722539377309745</v>
      </c>
      <c r="V27">
        <v>1.1069111034214001</v>
      </c>
      <c r="W27">
        <v>384.05</v>
      </c>
      <c r="X27">
        <v>400</v>
      </c>
      <c r="Y27">
        <v>376.75</v>
      </c>
      <c r="Z27">
        <v>400.95</v>
      </c>
      <c r="AA27">
        <v>376.75</v>
      </c>
      <c r="AB27">
        <v>405</v>
      </c>
      <c r="AC27" s="1">
        <f>(Table2[[#This Row],[Close Price]]/Table2[[#This Row],[Day Low]])-1</f>
        <v>3.2027079807316783E-2</v>
      </c>
      <c r="AD27" s="1">
        <f>(Table2[[#This Row],[Day High]]/Table2[[#This Row],[Close Price]])-1</f>
        <v>9.2090324208400354E-3</v>
      </c>
      <c r="AE27" s="1">
        <f>(Table2[[#This Row],[Close Price]]/Table2[[#This Row],[Current Week Low]])-1</f>
        <v>5.202388852023887E-2</v>
      </c>
      <c r="AF27" s="1">
        <f>(Table2[[#This Row],[Current Week High]]/Table2[[#This Row],[Close Price]])-1</f>
        <v>1.1605903872839551E-2</v>
      </c>
      <c r="AG27" s="1">
        <f>(Table2[[#This Row],[Close Price]]/Table2[[#This Row],[Current Month Low]])-1</f>
        <v>5.202388852023887E-2</v>
      </c>
      <c r="AH27" s="1">
        <f>(Table2[[#This Row],[Current Month High]]/Table2[[#This Row],[Close Price]])-1</f>
        <v>2.1824145326100552E-2</v>
      </c>
      <c r="AI27">
        <v>13.0187965182288</v>
      </c>
      <c r="AJ27">
        <v>147.71875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-3.96</v>
      </c>
      <c r="AM27" t="s">
        <v>3216</v>
      </c>
      <c r="AN27">
        <v>0.23</v>
      </c>
      <c r="AO27" t="s">
        <v>3217</v>
      </c>
      <c r="AP27">
        <v>0.193863773795658</v>
      </c>
      <c r="AQ27">
        <f>(Table2[[#This Row],[Sharpe Ratio]]-AVERAGE(Table2[Sharpe Ratio]))/_xlfn.STDEV.P(Table2[Sharpe Ratio])</f>
        <v>1.5577156682967752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4.5288159511159485</v>
      </c>
      <c r="AS27">
        <f>_xlfn.RANK.AVG(Table2[[#This Row],[1Y Return vs Nifty Z-Score]],Table2[1Y Return vs Nifty Z-Score])</f>
        <v>88</v>
      </c>
      <c r="AT27">
        <f>_xlfn.RANK.AVG(Table2[[#This Row],[6M Return vs Nifty Z-Score]],Table2[6M Return vs Nifty Z-Score])</f>
        <v>30</v>
      </c>
      <c r="AU27">
        <f>_xlfn.RANK.AVG(Table2[[#This Row],[Sharpe Ratio Z-Score]],Table2[Sharpe Ratio Z-Score])</f>
        <v>39</v>
      </c>
      <c r="AV27">
        <f>(Table2[[#This Row],[Rank 1Y]]+Table2[[#This Row],[Rank 6M]]+Table2[[#This Row],[Rank Sharpe]])/3</f>
        <v>52.333333333333336</v>
      </c>
    </row>
    <row r="28" spans="1:48" x14ac:dyDescent="0.3">
      <c r="A28" t="s">
        <v>463</v>
      </c>
      <c r="B28" t="s">
        <v>464</v>
      </c>
      <c r="C28" t="s">
        <v>3161</v>
      </c>
      <c r="D28" t="s">
        <v>51</v>
      </c>
      <c r="E28">
        <v>49917.67385562</v>
      </c>
      <c r="F28">
        <v>1768.95</v>
      </c>
      <c r="G28">
        <v>108.028398508267</v>
      </c>
      <c r="H28">
        <f>(Table2[[#This Row],[1Y Return vs Nifty]]-AVERAGE(Table2[1Y Return vs Nifty]))/_xlfn.STDEV.P(Table2[1Y Return vs Nifty])</f>
        <v>1.4451403599707391</v>
      </c>
      <c r="I28">
        <v>5.5348206080570597</v>
      </c>
      <c r="J28">
        <f>(Table2[[#This Row],[1M Return vs Nifty]]-AVERAGE(Table2[1M Return vs Nifty]))/_xlfn.STDEV.P(Table2[1M Return vs Nifty])</f>
        <v>0.75691553727758376</v>
      </c>
      <c r="K28">
        <v>60.889274747376199</v>
      </c>
      <c r="L28">
        <f>(Table2[[#This Row],[6M Return vs Nifty]]-AVERAGE(Table2[6M Return vs Nifty]))/_xlfn.STDEV.P(Table2[6M Return vs Nifty])</f>
        <v>1.7616721335098398</v>
      </c>
      <c r="M28">
        <v>2.0777998079578199</v>
      </c>
      <c r="N28">
        <f>(Table2[[#This Row],[1W Return vs Nifty]]-AVERAGE(Table2[1W Return vs Nifty]))/_xlfn.STDEV.P(Table2[1W Return vs Nifty])</f>
        <v>0.13461722118419114</v>
      </c>
      <c r="O28">
        <v>1710.77</v>
      </c>
      <c r="P28">
        <v>1673.12446966116</v>
      </c>
      <c r="Q28">
        <v>1348.7663763047699</v>
      </c>
      <c r="R28">
        <v>68.966175173026301</v>
      </c>
      <c r="S28" s="1">
        <f>(Table2[[#This Row],[Close Price]]-Table2[[#This Row],[20D EMA]])/Table2[[#This Row],[20D EMA]]</f>
        <v>3.4008078233777807E-2</v>
      </c>
      <c r="T28" s="1">
        <f>(Table2[[#This Row],[Close Price]]-Table2[[#This Row],[50D EMA]])/Table2[[#This Row],[50D EMA]]</f>
        <v>5.727340199515854E-2</v>
      </c>
      <c r="U28" s="1">
        <f>(Table2[[#This Row],[Close Price]]-Table2[[#This Row],[200D EMA]])/Table2[[#This Row],[200D EMA]]</f>
        <v>0.31153180497160071</v>
      </c>
      <c r="V28">
        <v>0.53387682642921996</v>
      </c>
      <c r="W28">
        <v>1721.5</v>
      </c>
      <c r="X28">
        <v>1776.75</v>
      </c>
      <c r="Y28">
        <v>1649</v>
      </c>
      <c r="Z28">
        <v>1776.75</v>
      </c>
      <c r="AA28">
        <v>1649</v>
      </c>
      <c r="AB28">
        <v>1776.75</v>
      </c>
      <c r="AC28" s="1">
        <f>(Table2[[#This Row],[Close Price]]/Table2[[#This Row],[Day Low]])-1</f>
        <v>2.756317165262856E-2</v>
      </c>
      <c r="AD28" s="1">
        <f>(Table2[[#This Row],[Day High]]/Table2[[#This Row],[Close Price]])-1</f>
        <v>4.4093954040531624E-3</v>
      </c>
      <c r="AE28" s="1">
        <f>(Table2[[#This Row],[Close Price]]/Table2[[#This Row],[Current Week Low]])-1</f>
        <v>7.2741055184960546E-2</v>
      </c>
      <c r="AF28" s="1">
        <f>(Table2[[#This Row],[Current Week High]]/Table2[[#This Row],[Close Price]])-1</f>
        <v>4.4093954040531624E-3</v>
      </c>
      <c r="AG28" s="1">
        <f>(Table2[[#This Row],[Close Price]]/Table2[[#This Row],[Current Month Low]])-1</f>
        <v>7.2741055184960546E-2</v>
      </c>
      <c r="AH28" s="1">
        <f>(Table2[[#This Row],[Current Month High]]/Table2[[#This Row],[Close Price]])-1</f>
        <v>4.4093954040531624E-3</v>
      </c>
      <c r="AI28">
        <v>3.5049040391192499</v>
      </c>
      <c r="AJ28">
        <v>144.972995429995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3.04</v>
      </c>
      <c r="AM28" t="s">
        <v>3217</v>
      </c>
      <c r="AN28">
        <v>0.05</v>
      </c>
      <c r="AO28" t="s">
        <v>3217</v>
      </c>
      <c r="AP28">
        <v>0.17253880099774099</v>
      </c>
      <c r="AQ28">
        <f>(Table2[[#This Row],[Sharpe Ratio]]-AVERAGE(Table2[Sharpe Ratio]))/_xlfn.STDEV.P(Table2[Sharpe Ratio])</f>
        <v>1.3033078355547507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5.4016530874971043</v>
      </c>
      <c r="AS28">
        <f>_xlfn.RANK.AVG(Table2[[#This Row],[1Y Return vs Nifty Z-Score]],Table2[1Y Return vs Nifty Z-Score])</f>
        <v>59</v>
      </c>
      <c r="AT28">
        <f>_xlfn.RANK.AVG(Table2[[#This Row],[6M Return vs Nifty Z-Score]],Table2[6M Return vs Nifty Z-Score])</f>
        <v>39</v>
      </c>
      <c r="AU28">
        <f>_xlfn.RANK.AVG(Table2[[#This Row],[Sharpe Ratio Z-Score]],Table2[Sharpe Ratio Z-Score])</f>
        <v>71</v>
      </c>
      <c r="AV28">
        <f>(Table2[[#This Row],[Rank 1Y]]+Table2[[#This Row],[Rank 6M]]+Table2[[#This Row],[Rank Sharpe]])/3</f>
        <v>56.333333333333336</v>
      </c>
    </row>
    <row r="29" spans="1:48" x14ac:dyDescent="0.3">
      <c r="A29" t="s">
        <v>1006</v>
      </c>
      <c r="B29" t="s">
        <v>1007</v>
      </c>
      <c r="C29" t="s">
        <v>3161</v>
      </c>
      <c r="D29" t="s">
        <v>51</v>
      </c>
      <c r="E29">
        <v>14262.718991399999</v>
      </c>
      <c r="F29">
        <v>1551</v>
      </c>
      <c r="G29">
        <v>195.654182266622</v>
      </c>
      <c r="H29">
        <f>(Table2[[#This Row],[1Y Return vs Nifty]]-AVERAGE(Table2[1Y Return vs Nifty]))/_xlfn.STDEV.P(Table2[1Y Return vs Nifty])</f>
        <v>2.9500081693819227</v>
      </c>
      <c r="I29">
        <v>6.9671805599259704</v>
      </c>
      <c r="J29">
        <f>(Table2[[#This Row],[1M Return vs Nifty]]-AVERAGE(Table2[1M Return vs Nifty]))/_xlfn.STDEV.P(Table2[1M Return vs Nifty])</f>
        <v>0.91145933182516048</v>
      </c>
      <c r="K29">
        <v>66.555358412417206</v>
      </c>
      <c r="L29">
        <f>(Table2[[#This Row],[6M Return vs Nifty]]-AVERAGE(Table2[6M Return vs Nifty]))/_xlfn.STDEV.P(Table2[6M Return vs Nifty])</f>
        <v>1.9478277696161868</v>
      </c>
      <c r="M29">
        <v>0.56250825326121701</v>
      </c>
      <c r="N29">
        <f>(Table2[[#This Row],[1W Return vs Nifty]]-AVERAGE(Table2[1W Return vs Nifty]))/_xlfn.STDEV.P(Table2[1W Return vs Nifty])</f>
        <v>-0.22762910947546866</v>
      </c>
      <c r="O29">
        <v>1530.84</v>
      </c>
      <c r="P29">
        <v>1439.0380873414199</v>
      </c>
      <c r="Q29">
        <v>1087.00596977486</v>
      </c>
      <c r="R29">
        <v>53.805619819957997</v>
      </c>
      <c r="S29" s="1">
        <f>(Table2[[#This Row],[Close Price]]-Table2[[#This Row],[20D EMA]])/Table2[[#This Row],[20D EMA]]</f>
        <v>1.3169240417026001E-2</v>
      </c>
      <c r="T29" s="1">
        <f>(Table2[[#This Row],[Close Price]]-Table2[[#This Row],[50D EMA]])/Table2[[#This Row],[50D EMA]]</f>
        <v>7.7803300443163678E-2</v>
      </c>
      <c r="U29" s="1">
        <f>(Table2[[#This Row],[Close Price]]-Table2[[#This Row],[200D EMA]])/Table2[[#This Row],[200D EMA]]</f>
        <v>0.42685508923308141</v>
      </c>
      <c r="V29">
        <v>0.87454350815967297</v>
      </c>
      <c r="W29">
        <v>1531.5</v>
      </c>
      <c r="X29">
        <v>1580</v>
      </c>
      <c r="Y29">
        <v>1465</v>
      </c>
      <c r="Z29">
        <v>1589</v>
      </c>
      <c r="AA29">
        <v>1465</v>
      </c>
      <c r="AB29">
        <v>1589</v>
      </c>
      <c r="AC29" s="1">
        <f>(Table2[[#This Row],[Close Price]]/Table2[[#This Row],[Day Low]])-1</f>
        <v>1.273261508325163E-2</v>
      </c>
      <c r="AD29" s="1">
        <f>(Table2[[#This Row],[Day High]]/Table2[[#This Row],[Close Price]])-1</f>
        <v>1.869761444229523E-2</v>
      </c>
      <c r="AE29" s="1">
        <f>(Table2[[#This Row],[Close Price]]/Table2[[#This Row],[Current Week Low]])-1</f>
        <v>5.870307167235489E-2</v>
      </c>
      <c r="AF29" s="1">
        <f>(Table2[[#This Row],[Current Week High]]/Table2[[#This Row],[Close Price]])-1</f>
        <v>2.4500322372662753E-2</v>
      </c>
      <c r="AG29" s="1">
        <f>(Table2[[#This Row],[Close Price]]/Table2[[#This Row],[Current Month Low]])-1</f>
        <v>5.870307167235489E-2</v>
      </c>
      <c r="AH29" s="1">
        <f>(Table2[[#This Row],[Current Month High]]/Table2[[#This Row],[Close Price]])-1</f>
        <v>2.4500322372662753E-2</v>
      </c>
      <c r="AI29">
        <v>7.9948420373952196</v>
      </c>
      <c r="AJ29">
        <v>232.119914346895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-5.34</v>
      </c>
      <c r="AM29" t="s">
        <v>3216</v>
      </c>
      <c r="AN29">
        <v>0.19</v>
      </c>
      <c r="AO29" t="s">
        <v>3217</v>
      </c>
      <c r="AP29">
        <v>0.139654033904141</v>
      </c>
      <c r="AQ29">
        <f>(Table2[[#This Row],[Sharpe Ratio]]-AVERAGE(Table2[Sharpe Ratio]))/_xlfn.STDEV.P(Table2[Sharpe Ratio])</f>
        <v>0.91099116505816657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6.4926573264059675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32</v>
      </c>
      <c r="AU29">
        <f>_xlfn.RANK.AVG(Table2[[#This Row],[Sharpe Ratio Z-Score]],Table2[Sharpe Ratio Z-Score])</f>
        <v>128</v>
      </c>
      <c r="AV29">
        <f>(Table2[[#This Row],[Rank 1Y]]+Table2[[#This Row],[Rank 6M]]+Table2[[#This Row],[Rank Sharpe]])/3</f>
        <v>57.666666666666664</v>
      </c>
    </row>
    <row r="30" spans="1:48" x14ac:dyDescent="0.3">
      <c r="A30" t="s">
        <v>947</v>
      </c>
      <c r="B30" t="s">
        <v>948</v>
      </c>
      <c r="C30" t="s">
        <v>3164</v>
      </c>
      <c r="D30" t="s">
        <v>117</v>
      </c>
      <c r="E30">
        <v>15917.0619659</v>
      </c>
      <c r="F30">
        <v>451.7</v>
      </c>
      <c r="G30">
        <v>88.760530301096594</v>
      </c>
      <c r="H30">
        <f>(Table2[[#This Row],[1Y Return vs Nifty]]-AVERAGE(Table2[1Y Return vs Nifty]))/_xlfn.STDEV.P(Table2[1Y Return vs Nifty])</f>
        <v>1.1142378176219154</v>
      </c>
      <c r="I30">
        <v>-5.8662260768539403</v>
      </c>
      <c r="J30">
        <f>(Table2[[#This Row],[1M Return vs Nifty]]-AVERAGE(Table2[1M Return vs Nifty]))/_xlfn.STDEV.P(Table2[1M Return vs Nifty])</f>
        <v>-0.47319496267129479</v>
      </c>
      <c r="K30">
        <v>59.795550851092301</v>
      </c>
      <c r="L30">
        <f>(Table2[[#This Row],[6M Return vs Nifty]]-AVERAGE(Table2[6M Return vs Nifty]))/_xlfn.STDEV.P(Table2[6M Return vs Nifty])</f>
        <v>1.7257385187463226</v>
      </c>
      <c r="M30">
        <v>-7.4689973960737204</v>
      </c>
      <c r="N30">
        <f>(Table2[[#This Row],[1W Return vs Nifty]]-AVERAGE(Table2[1W Return vs Nifty]))/_xlfn.STDEV.P(Table2[1W Return vs Nifty])</f>
        <v>-2.1476447276753841</v>
      </c>
      <c r="O30">
        <v>459.66</v>
      </c>
      <c r="P30">
        <v>430.32724393036898</v>
      </c>
      <c r="Q30">
        <v>320.05011627112401</v>
      </c>
      <c r="R30">
        <v>45.713167718232803</v>
      </c>
      <c r="S30" s="1">
        <f>(Table2[[#This Row],[Close Price]]-Table2[[#This Row],[20D EMA]])/Table2[[#This Row],[20D EMA]]</f>
        <v>-1.7317147456815986E-2</v>
      </c>
      <c r="T30" s="1">
        <f>(Table2[[#This Row],[Close Price]]-Table2[[#This Row],[50D EMA]])/Table2[[#This Row],[50D EMA]]</f>
        <v>4.9666286230042461E-2</v>
      </c>
      <c r="U30" s="1">
        <f>(Table2[[#This Row],[Close Price]]-Table2[[#This Row],[200D EMA]])/Table2[[#This Row],[200D EMA]]</f>
        <v>0.41134146508902197</v>
      </c>
      <c r="V30">
        <v>0.52903529405045202</v>
      </c>
      <c r="W30">
        <v>444.7</v>
      </c>
      <c r="X30">
        <v>461.65</v>
      </c>
      <c r="Y30">
        <v>428.6</v>
      </c>
      <c r="Z30">
        <v>461.65</v>
      </c>
      <c r="AA30">
        <v>428.6</v>
      </c>
      <c r="AB30">
        <v>463</v>
      </c>
      <c r="AC30" s="1">
        <f>(Table2[[#This Row],[Close Price]]/Table2[[#This Row],[Day Low]])-1</f>
        <v>1.5740948954351186E-2</v>
      </c>
      <c r="AD30" s="1">
        <f>(Table2[[#This Row],[Day High]]/Table2[[#This Row],[Close Price]])-1</f>
        <v>2.2027894620323174E-2</v>
      </c>
      <c r="AE30" s="1">
        <f>(Table2[[#This Row],[Close Price]]/Table2[[#This Row],[Current Week Low]])-1</f>
        <v>5.3896406906206229E-2</v>
      </c>
      <c r="AF30" s="1">
        <f>(Table2[[#This Row],[Current Week High]]/Table2[[#This Row],[Close Price]])-1</f>
        <v>2.2027894620323174E-2</v>
      </c>
      <c r="AG30" s="1">
        <f>(Table2[[#This Row],[Close Price]]/Table2[[#This Row],[Current Month Low]])-1</f>
        <v>5.3896406906206229E-2</v>
      </c>
      <c r="AH30" s="1">
        <f>(Table2[[#This Row],[Current Month High]]/Table2[[#This Row],[Close Price]])-1</f>
        <v>2.5016603940668514E-2</v>
      </c>
      <c r="AI30">
        <v>16.227584680097401</v>
      </c>
      <c r="AJ30">
        <v>150.59639389736401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-7.89</v>
      </c>
      <c r="AM30" t="s">
        <v>3216</v>
      </c>
      <c r="AN30">
        <v>0.3</v>
      </c>
      <c r="AO30" t="s">
        <v>3217</v>
      </c>
      <c r="AP30">
        <v>0.185266221340078</v>
      </c>
      <c r="AQ30">
        <f>(Table2[[#This Row],[Sharpe Ratio]]-AVERAGE(Table2[Sharpe Ratio]))/_xlfn.STDEV.P(Table2[Sharpe Ratio])</f>
        <v>1.4551465017220997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1.6742831477436591</v>
      </c>
      <c r="AS30">
        <f>_xlfn.RANK.AVG(Table2[[#This Row],[1Y Return vs Nifty Z-Score]],Table2[1Y Return vs Nifty Z-Score])</f>
        <v>85</v>
      </c>
      <c r="AT30">
        <f>_xlfn.RANK.AVG(Table2[[#This Row],[6M Return vs Nifty Z-Score]],Table2[6M Return vs Nifty Z-Score])</f>
        <v>42</v>
      </c>
      <c r="AU30">
        <f>_xlfn.RANK.AVG(Table2[[#This Row],[Sharpe Ratio Z-Score]],Table2[Sharpe Ratio Z-Score])</f>
        <v>51</v>
      </c>
      <c r="AV30">
        <f>(Table2[[#This Row],[Rank 1Y]]+Table2[[#This Row],[Rank 6M]]+Table2[[#This Row],[Rank Sharpe]])/3</f>
        <v>59.333333333333336</v>
      </c>
    </row>
    <row r="31" spans="1:48" x14ac:dyDescent="0.3">
      <c r="A31" t="s">
        <v>1235</v>
      </c>
      <c r="B31" t="s">
        <v>1236</v>
      </c>
      <c r="C31" t="s">
        <v>3167</v>
      </c>
      <c r="D31" t="s">
        <v>391</v>
      </c>
      <c r="E31">
        <v>9599.0994917999997</v>
      </c>
      <c r="F31">
        <v>423</v>
      </c>
      <c r="G31">
        <v>137.17527203032799</v>
      </c>
      <c r="H31">
        <f>(Table2[[#This Row],[1Y Return vs Nifty]]-AVERAGE(Table2[1Y Return vs Nifty]))/_xlfn.STDEV.P(Table2[1Y Return vs Nifty])</f>
        <v>1.9457029778103376</v>
      </c>
      <c r="I31">
        <v>10.1510246497058</v>
      </c>
      <c r="J31">
        <f>(Table2[[#This Row],[1M Return vs Nifty]]-AVERAGE(Table2[1M Return vs Nifty]))/_xlfn.STDEV.P(Table2[1M Return vs Nifty])</f>
        <v>1.2549786729240537</v>
      </c>
      <c r="K31">
        <v>40.850996650626499</v>
      </c>
      <c r="L31">
        <f>(Table2[[#This Row],[6M Return vs Nifty]]-AVERAGE(Table2[6M Return vs Nifty]))/_xlfn.STDEV.P(Table2[6M Return vs Nifty])</f>
        <v>1.1033270355383069</v>
      </c>
      <c r="M31">
        <v>0.83530828897854903</v>
      </c>
      <c r="N31">
        <f>(Table2[[#This Row],[1W Return vs Nifty]]-AVERAGE(Table2[1W Return vs Nifty]))/_xlfn.STDEV.P(Table2[1W Return vs Nifty])</f>
        <v>-0.16241340122702277</v>
      </c>
      <c r="O31">
        <v>415.05</v>
      </c>
      <c r="P31">
        <v>402.70868692178198</v>
      </c>
      <c r="Q31">
        <v>320.81935078885101</v>
      </c>
      <c r="R31">
        <v>55.1046564540909</v>
      </c>
      <c r="S31" s="1">
        <f>(Table2[[#This Row],[Close Price]]-Table2[[#This Row],[20D EMA]])/Table2[[#This Row],[20D EMA]]</f>
        <v>1.9154318756776263E-2</v>
      </c>
      <c r="T31" s="1">
        <f>(Table2[[#This Row],[Close Price]]-Table2[[#This Row],[50D EMA]])/Table2[[#This Row],[50D EMA]]</f>
        <v>5.0387075663354645E-2</v>
      </c>
      <c r="U31" s="1">
        <f>(Table2[[#This Row],[Close Price]]-Table2[[#This Row],[200D EMA]])/Table2[[#This Row],[200D EMA]]</f>
        <v>0.31849902120897855</v>
      </c>
      <c r="V31">
        <v>0.55926964025030201</v>
      </c>
      <c r="W31">
        <v>411</v>
      </c>
      <c r="X31">
        <v>425.8</v>
      </c>
      <c r="Y31">
        <v>405.1</v>
      </c>
      <c r="Z31">
        <v>432.65</v>
      </c>
      <c r="AA31">
        <v>405.1</v>
      </c>
      <c r="AB31">
        <v>435.65</v>
      </c>
      <c r="AC31" s="1">
        <f>(Table2[[#This Row],[Close Price]]/Table2[[#This Row],[Day Low]])-1</f>
        <v>2.9197080291970767E-2</v>
      </c>
      <c r="AD31" s="1">
        <f>(Table2[[#This Row],[Day High]]/Table2[[#This Row],[Close Price]])-1</f>
        <v>6.6193853427896077E-3</v>
      </c>
      <c r="AE31" s="1">
        <f>(Table2[[#This Row],[Close Price]]/Table2[[#This Row],[Current Week Low]])-1</f>
        <v>4.4186620587509218E-2</v>
      </c>
      <c r="AF31" s="1">
        <f>(Table2[[#This Row],[Current Week High]]/Table2[[#This Row],[Close Price]])-1</f>
        <v>2.2813238770685418E-2</v>
      </c>
      <c r="AG31" s="1">
        <f>(Table2[[#This Row],[Close Price]]/Table2[[#This Row],[Current Month Low]])-1</f>
        <v>4.4186620587509218E-2</v>
      </c>
      <c r="AH31" s="1">
        <f>(Table2[[#This Row],[Current Month High]]/Table2[[#This Row],[Close Price]])-1</f>
        <v>2.9905437352245823E-2</v>
      </c>
      <c r="AI31">
        <v>12.0567375886524</v>
      </c>
      <c r="AJ31">
        <v>164.62308414138201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-6.24</v>
      </c>
      <c r="AM31" t="s">
        <v>3216</v>
      </c>
      <c r="AN31">
        <v>0.11</v>
      </c>
      <c r="AO31" t="s">
        <v>3217</v>
      </c>
      <c r="AP31">
        <v>0.17785564365513901</v>
      </c>
      <c r="AQ31">
        <f>(Table2[[#This Row],[Sharpe Ratio]]-AVERAGE(Table2[Sharpe Ratio]))/_xlfn.STDEV.P(Table2[Sharpe Ratio])</f>
        <v>1.366737994660562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5.5083332797062372</v>
      </c>
      <c r="AS31">
        <f>_xlfn.RANK.AVG(Table2[[#This Row],[1Y Return vs Nifty Z-Score]],Table2[1Y Return vs Nifty Z-Score])</f>
        <v>38</v>
      </c>
      <c r="AT31">
        <f>_xlfn.RANK.AVG(Table2[[#This Row],[6M Return vs Nifty Z-Score]],Table2[6M Return vs Nifty Z-Score])</f>
        <v>82</v>
      </c>
      <c r="AU31">
        <f>_xlfn.RANK.AVG(Table2[[#This Row],[Sharpe Ratio Z-Score]],Table2[Sharpe Ratio Z-Score])</f>
        <v>66</v>
      </c>
      <c r="AV31">
        <f>(Table2[[#This Row],[Rank 1Y]]+Table2[[#This Row],[Rank 6M]]+Table2[[#This Row],[Rank Sharpe]])/3</f>
        <v>62</v>
      </c>
    </row>
    <row r="32" spans="1:48" hidden="1" x14ac:dyDescent="0.3">
      <c r="A32" t="s">
        <v>287</v>
      </c>
      <c r="B32" t="s">
        <v>288</v>
      </c>
      <c r="C32" t="s">
        <v>3167</v>
      </c>
      <c r="D32" t="s">
        <v>246</v>
      </c>
      <c r="E32">
        <v>94598.714332671996</v>
      </c>
      <c r="F32">
        <v>69.319999999999993</v>
      </c>
      <c r="G32">
        <v>66.693315687290706</v>
      </c>
      <c r="H32">
        <f>(Table2[[#This Row],[1Y Return vs Nifty]]-AVERAGE(Table2[1Y Return vs Nifty]))/_xlfn.STDEV.P(Table2[1Y Return vs Nifty])</f>
        <v>0.73525985598378996</v>
      </c>
      <c r="I32">
        <v>-8.3150928823267698</v>
      </c>
      <c r="J32">
        <f>(Table2[[#This Row],[1M Return vs Nifty]]-AVERAGE(Table2[1M Return vs Nifty]))/_xlfn.STDEV.P(Table2[1M Return vs Nifty])</f>
        <v>-0.73741427986567154</v>
      </c>
      <c r="K32">
        <v>60.806130068758101</v>
      </c>
      <c r="L32">
        <f>(Table2[[#This Row],[6M Return vs Nifty]]-AVERAGE(Table2[6M Return vs Nifty]))/_xlfn.STDEV.P(Table2[6M Return vs Nifty])</f>
        <v>1.7589404670799023</v>
      </c>
      <c r="M32">
        <v>-2.03652674947261</v>
      </c>
      <c r="N32">
        <f>(Table2[[#This Row],[1W Return vs Nifty]]-AVERAGE(Table2[1W Return vs Nifty]))/_xlfn.STDEV.P(Table2[1W Return vs Nifty])</f>
        <v>-0.84895567206220224</v>
      </c>
      <c r="O32">
        <v>70.36</v>
      </c>
      <c r="P32">
        <v>72.004951640932603</v>
      </c>
      <c r="Q32">
        <v>58.515313764920798</v>
      </c>
      <c r="R32">
        <v>50.0854194329915</v>
      </c>
      <c r="S32" s="1">
        <f>(Table2[[#This Row],[Close Price]]-Table2[[#This Row],[20D EMA]])/Table2[[#This Row],[20D EMA]]</f>
        <v>-1.4781125639568026E-2</v>
      </c>
      <c r="T32" s="1">
        <f>(Table2[[#This Row],[Close Price]]-Table2[[#This Row],[50D EMA]])/Table2[[#This Row],[50D EMA]]</f>
        <v>-3.7288430583519723E-2</v>
      </c>
      <c r="U32" s="1">
        <f>(Table2[[#This Row],[Close Price]]-Table2[[#This Row],[200D EMA]])/Table2[[#This Row],[200D EMA]]</f>
        <v>0.18464715541791166</v>
      </c>
      <c r="V32">
        <v>0.78715232479060304</v>
      </c>
      <c r="W32">
        <v>67.42</v>
      </c>
      <c r="X32">
        <v>69.849999999999994</v>
      </c>
      <c r="Y32">
        <v>65.2</v>
      </c>
      <c r="Z32">
        <v>69.849999999999994</v>
      </c>
      <c r="AA32">
        <v>65.2</v>
      </c>
      <c r="AB32">
        <v>69.849999999999994</v>
      </c>
      <c r="AC32" s="1">
        <f>(Table2[[#This Row],[Close Price]]/Table2[[#This Row],[Day Low]])-1</f>
        <v>2.8181548501928111E-2</v>
      </c>
      <c r="AD32" s="1">
        <f>(Table2[[#This Row],[Day High]]/Table2[[#This Row],[Close Price]])-1</f>
        <v>7.6457010963646432E-3</v>
      </c>
      <c r="AE32" s="1">
        <f>(Table2[[#This Row],[Close Price]]/Table2[[#This Row],[Current Week Low]])-1</f>
        <v>6.3190184049079612E-2</v>
      </c>
      <c r="AF32" s="1">
        <f>(Table2[[#This Row],[Current Week High]]/Table2[[#This Row],[Close Price]])-1</f>
        <v>7.6457010963646432E-3</v>
      </c>
      <c r="AG32" s="1">
        <f>(Table2[[#This Row],[Close Price]]/Table2[[#This Row],[Current Month Low]])-1</f>
        <v>6.3190184049079612E-2</v>
      </c>
      <c r="AH32" s="1">
        <f>(Table2[[#This Row],[Current Month High]]/Table2[[#This Row],[Close Price]])-1</f>
        <v>7.6457010963646432E-3</v>
      </c>
      <c r="AI32">
        <v>24.120023081361801</v>
      </c>
      <c r="AJ32">
        <v>104.483775811209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-1.85</v>
      </c>
      <c r="AM32" t="s">
        <v>3216</v>
      </c>
      <c r="AN32">
        <v>-0.09</v>
      </c>
      <c r="AO32" t="s">
        <v>3216</v>
      </c>
      <c r="AP32">
        <v>0.209929714590497</v>
      </c>
      <c r="AQ32">
        <f>(Table2[[#This Row],[Sharpe Ratio]]-AVERAGE(Table2[Sharpe Ratio]))/_xlfn.STDEV.P(Table2[Sharpe Ratio])</f>
        <v>1.749383025498559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126</v>
      </c>
      <c r="AT32">
        <f>_xlfn.RANK.AVG(Table2[[#This Row],[6M Return vs Nifty Z-Score]],Table2[6M Return vs Nifty Z-Score])</f>
        <v>41</v>
      </c>
      <c r="AU32">
        <f>_xlfn.RANK.AVG(Table2[[#This Row],[Sharpe Ratio Z-Score]],Table2[Sharpe Ratio Z-Score])</f>
        <v>22</v>
      </c>
      <c r="AV32">
        <f>(Table2[[#This Row],[Rank 1Y]]+Table2[[#This Row],[Rank 6M]]+Table2[[#This Row],[Rank Sharpe]])/3</f>
        <v>63</v>
      </c>
    </row>
    <row r="33" spans="1:48" x14ac:dyDescent="0.3">
      <c r="A33" t="s">
        <v>403</v>
      </c>
      <c r="B33" t="s">
        <v>404</v>
      </c>
      <c r="C33" t="s">
        <v>3157</v>
      </c>
      <c r="D33" t="s">
        <v>405</v>
      </c>
      <c r="E33">
        <v>56574.247696140003</v>
      </c>
      <c r="F33">
        <v>945.15</v>
      </c>
      <c r="G33">
        <v>252.232640053598</v>
      </c>
      <c r="H33">
        <f>(Table2[[#This Row],[1Y Return vs Nifty]]-AVERAGE(Table2[1Y Return vs Nifty]))/_xlfn.STDEV.P(Table2[1Y Return vs Nifty])</f>
        <v>3.9216753679835152</v>
      </c>
      <c r="I33">
        <v>29.959764049765202</v>
      </c>
      <c r="J33">
        <f>(Table2[[#This Row],[1M Return vs Nifty]]-AVERAGE(Table2[1M Return vs Nifty]))/_xlfn.STDEV.P(Table2[1M Return vs Nifty])</f>
        <v>3.3922331724616406</v>
      </c>
      <c r="K33">
        <v>48.4915476217028</v>
      </c>
      <c r="L33">
        <f>(Table2[[#This Row],[6M Return vs Nifty]]-AVERAGE(Table2[6M Return vs Nifty]))/_xlfn.STDEV.P(Table2[6M Return vs Nifty])</f>
        <v>1.3543525604523277</v>
      </c>
      <c r="M33">
        <v>-2.3089004303229301</v>
      </c>
      <c r="N33">
        <f>(Table2[[#This Row],[1W Return vs Nifty]]-AVERAGE(Table2[1W Return vs Nifty]))/_xlfn.STDEV.P(Table2[1W Return vs Nifty])</f>
        <v>-0.91406945571029308</v>
      </c>
      <c r="O33">
        <v>908.21</v>
      </c>
      <c r="P33">
        <v>830.76051781751903</v>
      </c>
      <c r="Q33">
        <v>626.311215973814</v>
      </c>
      <c r="R33">
        <v>55.143660083526498</v>
      </c>
      <c r="S33" s="1">
        <f>(Table2[[#This Row],[Close Price]]-Table2[[#This Row],[20D EMA]])/Table2[[#This Row],[20D EMA]]</f>
        <v>4.0673412536748041E-2</v>
      </c>
      <c r="T33" s="1">
        <f>(Table2[[#This Row],[Close Price]]-Table2[[#This Row],[50D EMA]])/Table2[[#This Row],[50D EMA]]</f>
        <v>0.13769248746075727</v>
      </c>
      <c r="U33" s="1">
        <f>(Table2[[#This Row],[Close Price]]-Table2[[#This Row],[200D EMA]])/Table2[[#This Row],[200D EMA]]</f>
        <v>0.5090740448108414</v>
      </c>
      <c r="V33">
        <v>0.992564451986925</v>
      </c>
      <c r="W33">
        <v>932</v>
      </c>
      <c r="X33">
        <v>959</v>
      </c>
      <c r="Y33">
        <v>913.1</v>
      </c>
      <c r="Z33">
        <v>976.65</v>
      </c>
      <c r="AA33">
        <v>913.1</v>
      </c>
      <c r="AB33">
        <v>989.15</v>
      </c>
      <c r="AC33" s="1">
        <f>(Table2[[#This Row],[Close Price]]/Table2[[#This Row],[Day Low]])-1</f>
        <v>1.4109442060085797E-2</v>
      </c>
      <c r="AD33" s="1">
        <f>(Table2[[#This Row],[Day High]]/Table2[[#This Row],[Close Price]])-1</f>
        <v>1.4653758662646066E-2</v>
      </c>
      <c r="AE33" s="1">
        <f>(Table2[[#This Row],[Close Price]]/Table2[[#This Row],[Current Week Low]])-1</f>
        <v>3.510020808235681E-2</v>
      </c>
      <c r="AF33" s="1">
        <f>(Table2[[#This Row],[Current Week High]]/Table2[[#This Row],[Close Price]])-1</f>
        <v>3.3328043167751176E-2</v>
      </c>
      <c r="AG33" s="1">
        <f>(Table2[[#This Row],[Close Price]]/Table2[[#This Row],[Current Month Low]])-1</f>
        <v>3.510020808235681E-2</v>
      </c>
      <c r="AH33" s="1">
        <f>(Table2[[#This Row],[Current Month High]]/Table2[[#This Row],[Close Price]])-1</f>
        <v>4.655345712320802E-2</v>
      </c>
      <c r="AI33">
        <v>12.5747235888483</v>
      </c>
      <c r="AJ33">
        <v>281.66675079501198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-1.98</v>
      </c>
      <c r="AM33" t="s">
        <v>3216</v>
      </c>
      <c r="AN33">
        <v>0.34</v>
      </c>
      <c r="AO33" t="s">
        <v>3217</v>
      </c>
      <c r="AP33">
        <v>0.144831037309408</v>
      </c>
      <c r="AQ33">
        <f>(Table2[[#This Row],[Sharpe Ratio]]-AVERAGE(Table2[Sharpe Ratio]))/_xlfn.STDEV.P(Table2[Sharpe Ratio])</f>
        <v>0.97275303593664708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8.726944681123836</v>
      </c>
      <c r="AS33">
        <f>_xlfn.RANK.AVG(Table2[[#This Row],[1Y Return vs Nifty Z-Score]],Table2[1Y Return vs Nifty Z-Score])</f>
        <v>4</v>
      </c>
      <c r="AT33">
        <f>_xlfn.RANK.AVG(Table2[[#This Row],[6M Return vs Nifty Z-Score]],Table2[6M Return vs Nifty Z-Score])</f>
        <v>63</v>
      </c>
      <c r="AU33">
        <f>_xlfn.RANK.AVG(Table2[[#This Row],[Sharpe Ratio Z-Score]],Table2[Sharpe Ratio Z-Score])</f>
        <v>122</v>
      </c>
      <c r="AV33">
        <f>(Table2[[#This Row],[Rank 1Y]]+Table2[[#This Row],[Rank 6M]]+Table2[[#This Row],[Rank Sharpe]])/3</f>
        <v>63</v>
      </c>
    </row>
    <row r="34" spans="1:48" x14ac:dyDescent="0.3">
      <c r="A34" t="s">
        <v>289</v>
      </c>
      <c r="B34" t="s">
        <v>290</v>
      </c>
      <c r="C34" t="s">
        <v>3168</v>
      </c>
      <c r="D34" t="s">
        <v>291</v>
      </c>
      <c r="E34">
        <v>93629.910392200007</v>
      </c>
      <c r="F34">
        <v>15647.6</v>
      </c>
      <c r="G34">
        <v>170.999786122697</v>
      </c>
      <c r="H34">
        <f>(Table2[[#This Row],[1Y Return vs Nifty]]-AVERAGE(Table2[1Y Return vs Nifty]))/_xlfn.STDEV.P(Table2[1Y Return vs Nifty])</f>
        <v>2.5265984659117802</v>
      </c>
      <c r="I34">
        <v>7.1317521484815796</v>
      </c>
      <c r="J34">
        <f>(Table2[[#This Row],[1M Return vs Nifty]]-AVERAGE(Table2[1M Return vs Nifty]))/_xlfn.STDEV.P(Table2[1M Return vs Nifty])</f>
        <v>0.92921570496092243</v>
      </c>
      <c r="K34">
        <v>76.866329390928499</v>
      </c>
      <c r="L34">
        <f>(Table2[[#This Row],[6M Return vs Nifty]]-AVERAGE(Table2[6M Return vs Nifty]))/_xlfn.STDEV.P(Table2[6M Return vs Nifty])</f>
        <v>2.286588274199199</v>
      </c>
      <c r="M34">
        <v>-3.7080878281673799</v>
      </c>
      <c r="N34">
        <f>(Table2[[#This Row],[1W Return vs Nifty]]-AVERAGE(Table2[1W Return vs Nifty]))/_xlfn.STDEV.P(Table2[1W Return vs Nifty])</f>
        <v>-1.2485598705769374</v>
      </c>
      <c r="O34">
        <v>14606.22</v>
      </c>
      <c r="P34">
        <v>14024.093066526901</v>
      </c>
      <c r="Q34">
        <v>10968.7806786192</v>
      </c>
      <c r="R34">
        <v>67.484694215044001</v>
      </c>
      <c r="S34" s="1">
        <f>(Table2[[#This Row],[Close Price]]-Table2[[#This Row],[20D EMA]])/Table2[[#This Row],[20D EMA]]</f>
        <v>7.1297022775228702E-2</v>
      </c>
      <c r="T34" s="1">
        <f>(Table2[[#This Row],[Close Price]]-Table2[[#This Row],[50D EMA]])/Table2[[#This Row],[50D EMA]]</f>
        <v>0.11576555615907397</v>
      </c>
      <c r="U34" s="1">
        <f>(Table2[[#This Row],[Close Price]]-Table2[[#This Row],[200D EMA]])/Table2[[#This Row],[200D EMA]]</f>
        <v>0.42655783340631004</v>
      </c>
      <c r="V34">
        <v>1.64658760884029</v>
      </c>
      <c r="W34">
        <v>14500</v>
      </c>
      <c r="X34">
        <v>15817</v>
      </c>
      <c r="Y34">
        <v>13711.05</v>
      </c>
      <c r="Z34">
        <v>15817</v>
      </c>
      <c r="AA34">
        <v>13711.05</v>
      </c>
      <c r="AB34">
        <v>15817</v>
      </c>
      <c r="AC34" s="1">
        <f>(Table2[[#This Row],[Close Price]]/Table2[[#This Row],[Day Low]])-1</f>
        <v>7.9144827586207001E-2</v>
      </c>
      <c r="AD34" s="1">
        <f>(Table2[[#This Row],[Day High]]/Table2[[#This Row],[Close Price]])-1</f>
        <v>1.0825941358419078E-2</v>
      </c>
      <c r="AE34" s="1">
        <f>(Table2[[#This Row],[Close Price]]/Table2[[#This Row],[Current Week Low]])-1</f>
        <v>0.14124009466816911</v>
      </c>
      <c r="AF34" s="1">
        <f>(Table2[[#This Row],[Current Week High]]/Table2[[#This Row],[Close Price]])-1</f>
        <v>1.0825941358419078E-2</v>
      </c>
      <c r="AG34" s="1">
        <f>(Table2[[#This Row],[Close Price]]/Table2[[#This Row],[Current Month Low]])-1</f>
        <v>0.14124009466816911</v>
      </c>
      <c r="AH34" s="1">
        <f>(Table2[[#This Row],[Current Month High]]/Table2[[#This Row],[Close Price]])-1</f>
        <v>1.0825941358419078E-2</v>
      </c>
      <c r="AI34">
        <v>1.6130269178659999</v>
      </c>
      <c r="AJ34">
        <v>200.53393769446399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1.67</v>
      </c>
      <c r="AM34" t="s">
        <v>3217</v>
      </c>
      <c r="AN34">
        <v>0.26</v>
      </c>
      <c r="AO34" t="s">
        <v>3217</v>
      </c>
      <c r="AP34">
        <v>0.131452455768924</v>
      </c>
      <c r="AQ34">
        <f>(Table2[[#This Row],[Sharpe Ratio]]-AVERAGE(Table2[Sharpe Ratio]))/_xlfn.STDEV.P(Table2[Sharpe Ratio])</f>
        <v>0.81314598897199863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5.3069885634669625</v>
      </c>
      <c r="AS34">
        <f>_xlfn.RANK.AVG(Table2[[#This Row],[1Y Return vs Nifty Z-Score]],Table2[1Y Return vs Nifty Z-Score])</f>
        <v>23</v>
      </c>
      <c r="AT34">
        <f>_xlfn.RANK.AVG(Table2[[#This Row],[6M Return vs Nifty Z-Score]],Table2[6M Return vs Nifty Z-Score])</f>
        <v>23</v>
      </c>
      <c r="AU34">
        <f>_xlfn.RANK.AVG(Table2[[#This Row],[Sharpe Ratio Z-Score]],Table2[Sharpe Ratio Z-Score])</f>
        <v>146</v>
      </c>
      <c r="AV34">
        <f>(Table2[[#This Row],[Rank 1Y]]+Table2[[#This Row],[Rank 6M]]+Table2[[#This Row],[Rank Sharpe]])/3</f>
        <v>64</v>
      </c>
    </row>
    <row r="35" spans="1:48" hidden="1" x14ac:dyDescent="0.3">
      <c r="A35" t="s">
        <v>927</v>
      </c>
      <c r="B35" t="s">
        <v>928</v>
      </c>
      <c r="C35" t="s">
        <v>3167</v>
      </c>
      <c r="D35" t="s">
        <v>264</v>
      </c>
      <c r="E35">
        <v>16814.04599124</v>
      </c>
      <c r="F35">
        <v>2117.4</v>
      </c>
      <c r="G35">
        <v>102.914246510271</v>
      </c>
      <c r="H35">
        <f>(Table2[[#This Row],[1Y Return vs Nifty]]-AVERAGE(Table2[1Y Return vs Nifty]))/_xlfn.STDEV.P(Table2[1Y Return vs Nifty])</f>
        <v>1.3573109291328522</v>
      </c>
      <c r="I35">
        <v>16.313320607896301</v>
      </c>
      <c r="J35">
        <f>(Table2[[#This Row],[1M Return vs Nifty]]-AVERAGE(Table2[1M Return vs Nifty]))/_xlfn.STDEV.P(Table2[1M Return vs Nifty])</f>
        <v>1.9198566592579767</v>
      </c>
      <c r="K35">
        <v>48.718881962390199</v>
      </c>
      <c r="L35">
        <f>(Table2[[#This Row],[6M Return vs Nifty]]-AVERAGE(Table2[6M Return vs Nifty]))/_xlfn.STDEV.P(Table2[6M Return vs Nifty])</f>
        <v>1.3618214880752264</v>
      </c>
      <c r="M35">
        <v>13.600858901440599</v>
      </c>
      <c r="N35">
        <f>(Table2[[#This Row],[1W Return vs Nifty]]-AVERAGE(Table2[1W Return vs Nifty]))/_xlfn.STDEV.P(Table2[1W Return vs Nifty])</f>
        <v>2.8893252914897323</v>
      </c>
      <c r="O35">
        <v>1856.11</v>
      </c>
      <c r="P35">
        <v>1822.8617531908601</v>
      </c>
      <c r="Q35">
        <v>1613.5925011148099</v>
      </c>
      <c r="R35">
        <v>75.535159698335605</v>
      </c>
      <c r="S35" s="1">
        <f>(Table2[[#This Row],[Close Price]]-Table2[[#This Row],[20D EMA]])/Table2[[#This Row],[20D EMA]]</f>
        <v>0.14077290677815443</v>
      </c>
      <c r="T35" s="1">
        <f>(Table2[[#This Row],[Close Price]]-Table2[[#This Row],[50D EMA]])/Table2[[#This Row],[50D EMA]]</f>
        <v>0.16158013425514051</v>
      </c>
      <c r="U35" s="1">
        <f>(Table2[[#This Row],[Close Price]]-Table2[[#This Row],[200D EMA]])/Table2[[#This Row],[200D EMA]]</f>
        <v>0.31222721879106169</v>
      </c>
      <c r="V35">
        <v>2.24587798901976</v>
      </c>
      <c r="W35">
        <v>2022.45</v>
      </c>
      <c r="X35">
        <v>2189.9</v>
      </c>
      <c r="Y35">
        <v>1905.05</v>
      </c>
      <c r="Z35">
        <v>2189.9</v>
      </c>
      <c r="AA35">
        <v>1905.05</v>
      </c>
      <c r="AB35">
        <v>2189.9</v>
      </c>
      <c r="AC35" s="1">
        <f>(Table2[[#This Row],[Close Price]]/Table2[[#This Row],[Day Low]])-1</f>
        <v>4.6948008603426628E-2</v>
      </c>
      <c r="AD35" s="1">
        <f>(Table2[[#This Row],[Day High]]/Table2[[#This Row],[Close Price]])-1</f>
        <v>3.4240105790120046E-2</v>
      </c>
      <c r="AE35" s="1">
        <f>(Table2[[#This Row],[Close Price]]/Table2[[#This Row],[Current Week Low]])-1</f>
        <v>0.1114668906327918</v>
      </c>
      <c r="AF35" s="1">
        <f>(Table2[[#This Row],[Current Week High]]/Table2[[#This Row],[Close Price]])-1</f>
        <v>3.4240105790120046E-2</v>
      </c>
      <c r="AG35" s="1">
        <f>(Table2[[#This Row],[Close Price]]/Table2[[#This Row],[Current Month Low]])-1</f>
        <v>0.1114668906327918</v>
      </c>
      <c r="AH35" s="1">
        <f>(Table2[[#This Row],[Current Month High]]/Table2[[#This Row],[Close Price]])-1</f>
        <v>3.4240105790120046E-2</v>
      </c>
      <c r="AI35">
        <v>26.759233021630301</v>
      </c>
      <c r="AJ35">
        <v>163.60410830999001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15.23</v>
      </c>
      <c r="AM35" t="s">
        <v>3217</v>
      </c>
      <c r="AN35">
        <v>0.14000000000000001</v>
      </c>
      <c r="AO35" t="s">
        <v>3217</v>
      </c>
      <c r="AP35">
        <v>0.16610538711429501</v>
      </c>
      <c r="AQ35">
        <f>(Table2[[#This Row],[Sharpe Ratio]]-AVERAGE(Table2[Sharpe Ratio]))/_xlfn.STDEV.P(Table2[Sharpe Ratio])</f>
        <v>1.226556934218088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8.7548713021738749</v>
      </c>
      <c r="AS35">
        <f>_xlfn.RANK.AVG(Table2[[#This Row],[1Y Return vs Nifty Z-Score]],Table2[1Y Return vs Nifty Z-Score])</f>
        <v>64</v>
      </c>
      <c r="AT35">
        <f>_xlfn.RANK.AVG(Table2[[#This Row],[6M Return vs Nifty Z-Score]],Table2[6M Return vs Nifty Z-Score])</f>
        <v>61</v>
      </c>
      <c r="AU35">
        <f>_xlfn.RANK.AVG(Table2[[#This Row],[Sharpe Ratio Z-Score]],Table2[Sharpe Ratio Z-Score])</f>
        <v>79</v>
      </c>
      <c r="AV35">
        <f>(Table2[[#This Row],[Rank 1Y]]+Table2[[#This Row],[Rank 6M]]+Table2[[#This Row],[Rank Sharpe]])/3</f>
        <v>68</v>
      </c>
    </row>
    <row r="36" spans="1:48" x14ac:dyDescent="0.3">
      <c r="A36" t="s">
        <v>1219</v>
      </c>
      <c r="B36" t="s">
        <v>1220</v>
      </c>
      <c r="C36" t="s">
        <v>3170</v>
      </c>
      <c r="D36" t="s">
        <v>136</v>
      </c>
      <c r="E36">
        <v>9769.6314643999995</v>
      </c>
      <c r="F36">
        <v>1171.5999999999999</v>
      </c>
      <c r="G36">
        <v>186.00529025048399</v>
      </c>
      <c r="H36">
        <f>(Table2[[#This Row],[1Y Return vs Nifty]]-AVERAGE(Table2[1Y Return vs Nifty]))/_xlfn.STDEV.P(Table2[1Y Return vs Nifty])</f>
        <v>2.7843000139876932</v>
      </c>
      <c r="I36">
        <v>42.432169722291299</v>
      </c>
      <c r="J36">
        <f>(Table2[[#This Row],[1M Return vs Nifty]]-AVERAGE(Table2[1M Return vs Nifty]))/_xlfn.STDEV.P(Table2[1M Return vs Nifty])</f>
        <v>4.7379374399217182</v>
      </c>
      <c r="K36">
        <v>38.7214794030413</v>
      </c>
      <c r="L36">
        <f>(Table2[[#This Row],[6M Return vs Nifty]]-AVERAGE(Table2[6M Return vs Nifty]))/_xlfn.STDEV.P(Table2[6M Return vs Nifty])</f>
        <v>1.0333630778457072</v>
      </c>
      <c r="M36">
        <v>11.901333335284299</v>
      </c>
      <c r="N36">
        <f>(Table2[[#This Row],[1W Return vs Nifty]]-AVERAGE(Table2[1W Return vs Nifty]))/_xlfn.STDEV.P(Table2[1W Return vs Nifty])</f>
        <v>2.4830358891009836</v>
      </c>
      <c r="O36">
        <v>1018.58</v>
      </c>
      <c r="P36">
        <v>947.33953257218002</v>
      </c>
      <c r="Q36">
        <v>818.33286048437105</v>
      </c>
      <c r="R36">
        <v>77.280705083953094</v>
      </c>
      <c r="S36" s="1">
        <f>(Table2[[#This Row],[Close Price]]-Table2[[#This Row],[20D EMA]])/Table2[[#This Row],[20D EMA]]</f>
        <v>0.15022874982819207</v>
      </c>
      <c r="T36" s="1">
        <f>(Table2[[#This Row],[Close Price]]-Table2[[#This Row],[50D EMA]])/Table2[[#This Row],[50D EMA]]</f>
        <v>0.23672660088291309</v>
      </c>
      <c r="U36" s="1">
        <f>(Table2[[#This Row],[Close Price]]-Table2[[#This Row],[200D EMA]])/Table2[[#This Row],[200D EMA]]</f>
        <v>0.43169125495770766</v>
      </c>
      <c r="V36">
        <v>1.6324874046956299</v>
      </c>
      <c r="W36">
        <v>1142.4000000000001</v>
      </c>
      <c r="X36">
        <v>1192</v>
      </c>
      <c r="Y36">
        <v>1024.05</v>
      </c>
      <c r="Z36">
        <v>1192</v>
      </c>
      <c r="AA36">
        <v>1024.05</v>
      </c>
      <c r="AB36">
        <v>1192</v>
      </c>
      <c r="AC36" s="1">
        <f>(Table2[[#This Row],[Close Price]]/Table2[[#This Row],[Day Low]])-1</f>
        <v>2.5560224089635764E-2</v>
      </c>
      <c r="AD36" s="1">
        <f>(Table2[[#This Row],[Day High]]/Table2[[#This Row],[Close Price]])-1</f>
        <v>1.7412086036189933E-2</v>
      </c>
      <c r="AE36" s="1">
        <f>(Table2[[#This Row],[Close Price]]/Table2[[#This Row],[Current Week Low]])-1</f>
        <v>0.14408476148625549</v>
      </c>
      <c r="AF36" s="1">
        <f>(Table2[[#This Row],[Current Week High]]/Table2[[#This Row],[Close Price]])-1</f>
        <v>1.7412086036189933E-2</v>
      </c>
      <c r="AG36" s="1">
        <f>(Table2[[#This Row],[Close Price]]/Table2[[#This Row],[Current Month Low]])-1</f>
        <v>0.14408476148625549</v>
      </c>
      <c r="AH36" s="1">
        <f>(Table2[[#This Row],[Current Month High]]/Table2[[#This Row],[Close Price]])-1</f>
        <v>1.7412086036189933E-2</v>
      </c>
      <c r="AI36">
        <v>1.74120860361899</v>
      </c>
      <c r="AJ36">
        <v>223.110865968008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19.3</v>
      </c>
      <c r="AM36" t="s">
        <v>3217</v>
      </c>
      <c r="AN36">
        <v>0.38</v>
      </c>
      <c r="AO36" t="s">
        <v>3217</v>
      </c>
      <c r="AP36">
        <v>0.157346755091827</v>
      </c>
      <c r="AQ36">
        <f>(Table2[[#This Row],[Sharpe Ratio]]-AVERAGE(Table2[Sharpe Ratio]))/_xlfn.STDEV.P(Table2[Sharpe Ratio])</f>
        <v>1.1220660815573691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12.160702502413473</v>
      </c>
      <c r="AS36">
        <f>_xlfn.RANK.AVG(Table2[[#This Row],[1Y Return vs Nifty Z-Score]],Table2[1Y Return vs Nifty Z-Score])</f>
        <v>17</v>
      </c>
      <c r="AT36">
        <f>_xlfn.RANK.AVG(Table2[[#This Row],[6M Return vs Nifty Z-Score]],Table2[6M Return vs Nifty Z-Score])</f>
        <v>93</v>
      </c>
      <c r="AU36">
        <f>_xlfn.RANK.AVG(Table2[[#This Row],[Sharpe Ratio Z-Score]],Table2[Sharpe Ratio Z-Score])</f>
        <v>94</v>
      </c>
      <c r="AV36">
        <f>(Table2[[#This Row],[Rank 1Y]]+Table2[[#This Row],[Rank 6M]]+Table2[[#This Row],[Rank Sharpe]])/3</f>
        <v>68</v>
      </c>
    </row>
    <row r="37" spans="1:48" x14ac:dyDescent="0.3">
      <c r="A37" t="s">
        <v>810</v>
      </c>
      <c r="B37" t="s">
        <v>811</v>
      </c>
      <c r="C37" t="s">
        <v>3161</v>
      </c>
      <c r="D37" t="s">
        <v>51</v>
      </c>
      <c r="E37">
        <v>19482.362003810002</v>
      </c>
      <c r="F37">
        <v>1269.8499999999999</v>
      </c>
      <c r="G37">
        <v>417.58649882033802</v>
      </c>
      <c r="H37">
        <f>(Table2[[#This Row],[1Y Return vs Nifty]]-AVERAGE(Table2[1Y Return vs Nifty]))/_xlfn.STDEV.P(Table2[1Y Return vs Nifty])</f>
        <v>6.7614297022352101</v>
      </c>
      <c r="I37">
        <v>36.309401580260896</v>
      </c>
      <c r="J37">
        <f>(Table2[[#This Row],[1M Return vs Nifty]]-AVERAGE(Table2[1M Return vs Nifty]))/_xlfn.STDEV.P(Table2[1M Return vs Nifty])</f>
        <v>4.0773242884790459</v>
      </c>
      <c r="K37">
        <v>125.172225736801</v>
      </c>
      <c r="L37">
        <f>(Table2[[#This Row],[6M Return vs Nifty]]-AVERAGE(Table2[6M Return vs Nifty]))/_xlfn.STDEV.P(Table2[6M Return vs Nifty])</f>
        <v>3.8736482954684197</v>
      </c>
      <c r="M37">
        <v>14.698977139471999</v>
      </c>
      <c r="N37">
        <f>(Table2[[#This Row],[1W Return vs Nifty]]-AVERAGE(Table2[1W Return vs Nifty]))/_xlfn.STDEV.P(Table2[1W Return vs Nifty])</f>
        <v>3.151841967653068</v>
      </c>
      <c r="O37">
        <v>1140.68</v>
      </c>
      <c r="P37">
        <v>1054.05031280514</v>
      </c>
      <c r="Q37">
        <v>785.78882571748102</v>
      </c>
      <c r="R37">
        <v>70.403621994065702</v>
      </c>
      <c r="S37" s="1">
        <f>(Table2[[#This Row],[Close Price]]-Table2[[#This Row],[20D EMA]])/Table2[[#This Row],[20D EMA]]</f>
        <v>0.1132394711926218</v>
      </c>
      <c r="T37" s="1">
        <f>(Table2[[#This Row],[Close Price]]-Table2[[#This Row],[50D EMA]])/Table2[[#This Row],[50D EMA]]</f>
        <v>0.20473376324945344</v>
      </c>
      <c r="U37" s="1">
        <f>(Table2[[#This Row],[Close Price]]-Table2[[#This Row],[200D EMA]])/Table2[[#This Row],[200D EMA]]</f>
        <v>0.61601941697317553</v>
      </c>
      <c r="V37">
        <v>1.9636485882338299</v>
      </c>
      <c r="W37">
        <v>1260.05</v>
      </c>
      <c r="X37">
        <v>1334.65</v>
      </c>
      <c r="Y37">
        <v>1245</v>
      </c>
      <c r="Z37">
        <v>1334.65</v>
      </c>
      <c r="AA37">
        <v>1222.25</v>
      </c>
      <c r="AB37">
        <v>1334.65</v>
      </c>
      <c r="AC37" s="1">
        <f>(Table2[[#This Row],[Close Price]]/Table2[[#This Row],[Day Low]])-1</f>
        <v>7.7774691480496649E-3</v>
      </c>
      <c r="AD37" s="1">
        <f>(Table2[[#This Row],[Day High]]/Table2[[#This Row],[Close Price]])-1</f>
        <v>5.102964917116215E-2</v>
      </c>
      <c r="AE37" s="1">
        <f>(Table2[[#This Row],[Close Price]]/Table2[[#This Row],[Current Week Low]])-1</f>
        <v>1.9959839357429621E-2</v>
      </c>
      <c r="AF37" s="1">
        <f>(Table2[[#This Row],[Current Week High]]/Table2[[#This Row],[Close Price]])-1</f>
        <v>5.102964917116215E-2</v>
      </c>
      <c r="AG37" s="1">
        <f>(Table2[[#This Row],[Close Price]]/Table2[[#This Row],[Current Month Low]])-1</f>
        <v>3.8944569441603516E-2</v>
      </c>
      <c r="AH37" s="1">
        <f>(Table2[[#This Row],[Current Month High]]/Table2[[#This Row],[Close Price]])-1</f>
        <v>5.102964917116215E-2</v>
      </c>
      <c r="AI37">
        <v>5.1029649171162097</v>
      </c>
      <c r="AJ37">
        <v>446.40705679862299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19.05</v>
      </c>
      <c r="AM37" t="s">
        <v>3217</v>
      </c>
      <c r="AN37">
        <v>0.26</v>
      </c>
      <c r="AO37" t="s">
        <v>3217</v>
      </c>
      <c r="AP37">
        <v>0.113207620047547</v>
      </c>
      <c r="AQ37">
        <f>(Table2[[#This Row],[Sharpe Ratio]]-AVERAGE(Table2[Sharpe Ratio]))/_xlfn.STDEV.P(Table2[Sharpe Ratio])</f>
        <v>0.59548432259635919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18.459728576432106</v>
      </c>
      <c r="AS37">
        <f>_xlfn.RANK.AVG(Table2[[#This Row],[1Y Return vs Nifty Z-Score]],Table2[1Y Return vs Nifty Z-Score])</f>
        <v>1</v>
      </c>
      <c r="AT37">
        <f>_xlfn.RANK.AVG(Table2[[#This Row],[6M Return vs Nifty Z-Score]],Table2[6M Return vs Nifty Z-Score])</f>
        <v>8</v>
      </c>
      <c r="AU37">
        <f>_xlfn.RANK.AVG(Table2[[#This Row],[Sharpe Ratio Z-Score]],Table2[Sharpe Ratio Z-Score])</f>
        <v>196</v>
      </c>
      <c r="AV37">
        <f>(Table2[[#This Row],[Rank 1Y]]+Table2[[#This Row],[Rank 6M]]+Table2[[#This Row],[Rank Sharpe]])/3</f>
        <v>68.333333333333329</v>
      </c>
    </row>
    <row r="38" spans="1:48" hidden="1" x14ac:dyDescent="0.3">
      <c r="A38" t="s">
        <v>1682</v>
      </c>
      <c r="B38" t="s">
        <v>1683</v>
      </c>
      <c r="C38" t="s">
        <v>3167</v>
      </c>
      <c r="D38" t="s">
        <v>173</v>
      </c>
      <c r="E38">
        <v>5359.6569259999997</v>
      </c>
      <c r="F38">
        <v>4741.75</v>
      </c>
      <c r="G38">
        <v>131.692857222794</v>
      </c>
      <c r="H38">
        <f>(Table2[[#This Row],[1Y Return vs Nifty]]-AVERAGE(Table2[1Y Return vs Nifty]))/_xlfn.STDEV.P(Table2[1Y Return vs Nifty])</f>
        <v>1.8515490746116066</v>
      </c>
      <c r="I38">
        <v>-0.55271154561713598</v>
      </c>
      <c r="J38">
        <f>(Table2[[#This Row],[1M Return vs Nifty]]-AVERAGE(Table2[1M Return vs Nifty]))/_xlfn.STDEV.P(Table2[1M Return vs Nifty])</f>
        <v>0.10010415601013696</v>
      </c>
      <c r="K38">
        <v>34.781039145172002</v>
      </c>
      <c r="L38">
        <f>(Table2[[#This Row],[6M Return vs Nifty]]-AVERAGE(Table2[6M Return vs Nifty]))/_xlfn.STDEV.P(Table2[6M Return vs Nifty])</f>
        <v>0.90390237692656383</v>
      </c>
      <c r="M38">
        <v>-0.87421373737589902</v>
      </c>
      <c r="N38">
        <f>(Table2[[#This Row],[1W Return vs Nifty]]-AVERAGE(Table2[1W Return vs Nifty]))/_xlfn.STDEV.P(Table2[1W Return vs Nifty])</f>
        <v>-0.57109256221710503</v>
      </c>
      <c r="O38">
        <v>4657.0200000000004</v>
      </c>
      <c r="P38">
        <v>4718.3536167452503</v>
      </c>
      <c r="Q38">
        <v>4079.7231665746199</v>
      </c>
      <c r="R38">
        <v>58.855312128652201</v>
      </c>
      <c r="S38" s="1">
        <f>(Table2[[#This Row],[Close Price]]-Table2[[#This Row],[20D EMA]])/Table2[[#This Row],[20D EMA]]</f>
        <v>1.8194038247634658E-2</v>
      </c>
      <c r="T38" s="1">
        <f>(Table2[[#This Row],[Close Price]]-Table2[[#This Row],[50D EMA]])/Table2[[#This Row],[50D EMA]]</f>
        <v>4.9585904650547748E-3</v>
      </c>
      <c r="U38" s="1">
        <f>(Table2[[#This Row],[Close Price]]-Table2[[#This Row],[200D EMA]])/Table2[[#This Row],[200D EMA]]</f>
        <v>0.16227248918490347</v>
      </c>
      <c r="V38">
        <v>0.76119784359988596</v>
      </c>
      <c r="W38">
        <v>4651</v>
      </c>
      <c r="X38">
        <v>4800</v>
      </c>
      <c r="Y38">
        <v>4561.8</v>
      </c>
      <c r="Z38">
        <v>4800</v>
      </c>
      <c r="AA38">
        <v>4561.8</v>
      </c>
      <c r="AB38">
        <v>4800</v>
      </c>
      <c r="AC38" s="1">
        <f>(Table2[[#This Row],[Close Price]]/Table2[[#This Row],[Day Low]])-1</f>
        <v>1.9511932917652075E-2</v>
      </c>
      <c r="AD38" s="1">
        <f>(Table2[[#This Row],[Day High]]/Table2[[#This Row],[Close Price]])-1</f>
        <v>1.2284494121368672E-2</v>
      </c>
      <c r="AE38" s="1">
        <f>(Table2[[#This Row],[Close Price]]/Table2[[#This Row],[Current Week Low]])-1</f>
        <v>3.9447148055592018E-2</v>
      </c>
      <c r="AF38" s="1">
        <f>(Table2[[#This Row],[Current Week High]]/Table2[[#This Row],[Close Price]])-1</f>
        <v>1.2284494121368672E-2</v>
      </c>
      <c r="AG38" s="1">
        <f>(Table2[[#This Row],[Close Price]]/Table2[[#This Row],[Current Month Low]])-1</f>
        <v>3.9447148055592018E-2</v>
      </c>
      <c r="AH38" s="1">
        <f>(Table2[[#This Row],[Current Month High]]/Table2[[#This Row],[Close Price]])-1</f>
        <v>1.2284494121368672E-2</v>
      </c>
      <c r="AI38">
        <v>19.990509832867598</v>
      </c>
      <c r="AJ38">
        <v>165.56986838420599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7.0000000000000007E-2</v>
      </c>
      <c r="AM38" t="s">
        <v>3217</v>
      </c>
      <c r="AN38">
        <v>0.01</v>
      </c>
      <c r="AO38" t="s">
        <v>3217</v>
      </c>
      <c r="AP38">
        <v>0.18105467048252299</v>
      </c>
      <c r="AQ38">
        <f>(Table2[[#This Row],[Sharpe Ratio]]-AVERAGE(Table2[Sharpe Ratio]))/_xlfn.STDEV.P(Table2[Sharpe Ratio])</f>
        <v>1.4049025208126353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42</v>
      </c>
      <c r="AT38">
        <f>_xlfn.RANK.AVG(Table2[[#This Row],[6M Return vs Nifty Z-Score]],Table2[6M Return vs Nifty Z-Score])</f>
        <v>106</v>
      </c>
      <c r="AU38">
        <f>_xlfn.RANK.AVG(Table2[[#This Row],[Sharpe Ratio Z-Score]],Table2[Sharpe Ratio Z-Score])</f>
        <v>60</v>
      </c>
      <c r="AV38">
        <f>(Table2[[#This Row],[Rank 1Y]]+Table2[[#This Row],[Rank 6M]]+Table2[[#This Row],[Rank Sharpe]])/3</f>
        <v>69.333333333333329</v>
      </c>
    </row>
    <row r="39" spans="1:48" x14ac:dyDescent="0.3">
      <c r="A39" t="s">
        <v>564</v>
      </c>
      <c r="B39" t="s">
        <v>565</v>
      </c>
      <c r="C39" t="s">
        <v>3171</v>
      </c>
      <c r="D39" t="s">
        <v>158</v>
      </c>
      <c r="E39">
        <v>35811.075684800002</v>
      </c>
      <c r="F39">
        <v>8273.2000000000007</v>
      </c>
      <c r="G39">
        <v>194.17658198169701</v>
      </c>
      <c r="H39">
        <f>(Table2[[#This Row],[1Y Return vs Nifty]]-AVERAGE(Table2[1Y Return vs Nifty]))/_xlfn.STDEV.P(Table2[1Y Return vs Nifty])</f>
        <v>2.9246321555126218</v>
      </c>
      <c r="I39">
        <v>2.79228462607563</v>
      </c>
      <c r="J39">
        <f>(Table2[[#This Row],[1M Return vs Nifty]]-AVERAGE(Table2[1M Return vs Nifty]))/_xlfn.STDEV.P(Table2[1M Return vs Nifty])</f>
        <v>0.46101092420483225</v>
      </c>
      <c r="K39">
        <v>84.599223425503794</v>
      </c>
      <c r="L39">
        <f>(Table2[[#This Row],[6M Return vs Nifty]]-AVERAGE(Table2[6M Return vs Nifty]))/_xlfn.STDEV.P(Table2[6M Return vs Nifty])</f>
        <v>2.5406476727271454</v>
      </c>
      <c r="M39">
        <v>13.195686288459701</v>
      </c>
      <c r="N39">
        <f>(Table2[[#This Row],[1W Return vs Nifty]]-AVERAGE(Table2[1W Return vs Nifty]))/_xlfn.STDEV.P(Table2[1W Return vs Nifty])</f>
        <v>2.7924645310102059</v>
      </c>
      <c r="O39">
        <v>7819.77</v>
      </c>
      <c r="P39">
        <v>7412.7299278954097</v>
      </c>
      <c r="Q39">
        <v>5620.1873115704502</v>
      </c>
      <c r="R39">
        <v>65.310787406755907</v>
      </c>
      <c r="S39" s="1">
        <f>(Table2[[#This Row],[Close Price]]-Table2[[#This Row],[20D EMA]])/Table2[[#This Row],[20D EMA]]</f>
        <v>5.7985081402649984E-2</v>
      </c>
      <c r="T39" s="1">
        <f>(Table2[[#This Row],[Close Price]]-Table2[[#This Row],[50D EMA]])/Table2[[#This Row],[50D EMA]]</f>
        <v>0.11608005154302067</v>
      </c>
      <c r="U39" s="1">
        <f>(Table2[[#This Row],[Close Price]]-Table2[[#This Row],[200D EMA]])/Table2[[#This Row],[200D EMA]]</f>
        <v>0.47205058147576556</v>
      </c>
      <c r="V39">
        <v>0.50204642886268902</v>
      </c>
      <c r="W39">
        <v>8255</v>
      </c>
      <c r="X39">
        <v>8499</v>
      </c>
      <c r="Y39">
        <v>8101</v>
      </c>
      <c r="Z39">
        <v>8508.9500000000007</v>
      </c>
      <c r="AA39">
        <v>7700</v>
      </c>
      <c r="AB39">
        <v>8508.9500000000007</v>
      </c>
      <c r="AC39" s="1">
        <f>(Table2[[#This Row],[Close Price]]/Table2[[#This Row],[Day Low]])-1</f>
        <v>2.204724409448966E-3</v>
      </c>
      <c r="AD39" s="1">
        <f>(Table2[[#This Row],[Day High]]/Table2[[#This Row],[Close Price]])-1</f>
        <v>2.729294589759701E-2</v>
      </c>
      <c r="AE39" s="1">
        <f>(Table2[[#This Row],[Close Price]]/Table2[[#This Row],[Current Week Low]])-1</f>
        <v>2.125663498333541E-2</v>
      </c>
      <c r="AF39" s="1">
        <f>(Table2[[#This Row],[Current Week High]]/Table2[[#This Row],[Close Price]])-1</f>
        <v>2.8495624425856958E-2</v>
      </c>
      <c r="AG39" s="1">
        <f>(Table2[[#This Row],[Close Price]]/Table2[[#This Row],[Current Month Low]])-1</f>
        <v>7.4441558441558531E-2</v>
      </c>
      <c r="AH39" s="1">
        <f>(Table2[[#This Row],[Current Month High]]/Table2[[#This Row],[Close Price]])-1</f>
        <v>2.8495624425856958E-2</v>
      </c>
      <c r="AI39">
        <v>5.7631871585359802</v>
      </c>
      <c r="AJ39">
        <v>226.539311651405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7.2</v>
      </c>
      <c r="AM39" t="s">
        <v>3217</v>
      </c>
      <c r="AN39">
        <v>0.32</v>
      </c>
      <c r="AO39" t="s">
        <v>3217</v>
      </c>
      <c r="AP39">
        <v>0.119395157713028</v>
      </c>
      <c r="AQ39">
        <f>(Table2[[#This Row],[Sharpe Ratio]]-AVERAGE(Table2[Sharpe Ratio]))/_xlfn.STDEV.P(Table2[Sharpe Ratio])</f>
        <v>0.66930191019198926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9.3880571936467945</v>
      </c>
      <c r="AS39">
        <f>_xlfn.RANK.AVG(Table2[[#This Row],[1Y Return vs Nifty Z-Score]],Table2[1Y Return vs Nifty Z-Score])</f>
        <v>14</v>
      </c>
      <c r="AT39">
        <f>_xlfn.RANK.AVG(Table2[[#This Row],[6M Return vs Nifty Z-Score]],Table2[6M Return vs Nifty Z-Score])</f>
        <v>16</v>
      </c>
      <c r="AU39">
        <f>_xlfn.RANK.AVG(Table2[[#This Row],[Sharpe Ratio Z-Score]],Table2[Sharpe Ratio Z-Score])</f>
        <v>179</v>
      </c>
      <c r="AV39">
        <f>(Table2[[#This Row],[Rank 1Y]]+Table2[[#This Row],[Rank 6M]]+Table2[[#This Row],[Rank Sharpe]])/3</f>
        <v>69.666666666666671</v>
      </c>
    </row>
    <row r="40" spans="1:48" x14ac:dyDescent="0.3">
      <c r="A40" t="s">
        <v>879</v>
      </c>
      <c r="B40" t="s">
        <v>880</v>
      </c>
      <c r="C40" t="s">
        <v>3171</v>
      </c>
      <c r="D40" t="s">
        <v>396</v>
      </c>
      <c r="E40">
        <v>17567.886916125</v>
      </c>
      <c r="F40">
        <v>1391.65</v>
      </c>
      <c r="G40">
        <v>101.152327820797</v>
      </c>
      <c r="H40">
        <f>(Table2[[#This Row],[1Y Return vs Nifty]]-AVERAGE(Table2[1Y Return vs Nifty]))/_xlfn.STDEV.P(Table2[1Y Return vs Nifty])</f>
        <v>1.327052087444186</v>
      </c>
      <c r="I40">
        <v>23.919200908776201</v>
      </c>
      <c r="J40">
        <f>(Table2[[#This Row],[1M Return vs Nifty]]-AVERAGE(Table2[1M Return vs Nifty]))/_xlfn.STDEV.P(Table2[1M Return vs Nifty])</f>
        <v>2.7404894904391024</v>
      </c>
      <c r="K40">
        <v>131.403607632323</v>
      </c>
      <c r="L40">
        <f>(Table2[[#This Row],[6M Return vs Nifty]]-AVERAGE(Table2[6M Return vs Nifty]))/_xlfn.STDEV.P(Table2[6M Return vs Nifty])</f>
        <v>4.0783764514855223</v>
      </c>
      <c r="M40">
        <v>1.06168858113007</v>
      </c>
      <c r="N40">
        <f>(Table2[[#This Row],[1W Return vs Nifty]]-AVERAGE(Table2[1W Return vs Nifty]))/_xlfn.STDEV.P(Table2[1W Return vs Nifty])</f>
        <v>-0.10829481928721273</v>
      </c>
      <c r="O40">
        <v>1177.67</v>
      </c>
      <c r="P40">
        <v>1086.52867295235</v>
      </c>
      <c r="Q40">
        <v>848.58158455657997</v>
      </c>
      <c r="R40">
        <v>86.702717404170301</v>
      </c>
      <c r="S40" s="1">
        <f>(Table2[[#This Row],[Close Price]]-Table2[[#This Row],[20D EMA]])/Table2[[#This Row],[20D EMA]]</f>
        <v>0.18169775913456232</v>
      </c>
      <c r="T40" s="1">
        <f>(Table2[[#This Row],[Close Price]]-Table2[[#This Row],[50D EMA]])/Table2[[#This Row],[50D EMA]]</f>
        <v>0.28082215835000912</v>
      </c>
      <c r="U40" s="1">
        <f>(Table2[[#This Row],[Close Price]]-Table2[[#This Row],[200D EMA]])/Table2[[#This Row],[200D EMA]]</f>
        <v>0.63997195476165858</v>
      </c>
      <c r="V40">
        <v>1.55731631200329</v>
      </c>
      <c r="W40">
        <v>1310.05</v>
      </c>
      <c r="X40">
        <v>1403.95</v>
      </c>
      <c r="Y40">
        <v>1190</v>
      </c>
      <c r="Z40">
        <v>1403.95</v>
      </c>
      <c r="AA40">
        <v>1190</v>
      </c>
      <c r="AB40">
        <v>1403.95</v>
      </c>
      <c r="AC40" s="1">
        <f>(Table2[[#This Row],[Close Price]]/Table2[[#This Row],[Day Low]])-1</f>
        <v>6.2287698942788516E-2</v>
      </c>
      <c r="AD40" s="1">
        <f>(Table2[[#This Row],[Day High]]/Table2[[#This Row],[Close Price]])-1</f>
        <v>8.8384292027448019E-3</v>
      </c>
      <c r="AE40" s="1">
        <f>(Table2[[#This Row],[Close Price]]/Table2[[#This Row],[Current Week Low]])-1</f>
        <v>0.16945378151260515</v>
      </c>
      <c r="AF40" s="1">
        <f>(Table2[[#This Row],[Current Week High]]/Table2[[#This Row],[Close Price]])-1</f>
        <v>8.8384292027448019E-3</v>
      </c>
      <c r="AG40" s="1">
        <f>(Table2[[#This Row],[Close Price]]/Table2[[#This Row],[Current Month Low]])-1</f>
        <v>0.16945378151260515</v>
      </c>
      <c r="AH40" s="1">
        <f>(Table2[[#This Row],[Current Month High]]/Table2[[#This Row],[Close Price]])-1</f>
        <v>8.8384292027448019E-3</v>
      </c>
      <c r="AI40">
        <v>0.88384292027447997</v>
      </c>
      <c r="AJ40">
        <v>209.25555555555499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40.49</v>
      </c>
      <c r="AM40" t="s">
        <v>3217</v>
      </c>
      <c r="AN40">
        <v>0.5</v>
      </c>
      <c r="AO40" t="s">
        <v>3217</v>
      </c>
      <c r="AP40">
        <v>0.12939769653400299</v>
      </c>
      <c r="AQ40">
        <f>(Table2[[#This Row],[Sharpe Ratio]]-AVERAGE(Table2[Sharpe Ratio]))/_xlfn.STDEV.P(Table2[Sharpe Ratio])</f>
        <v>0.78863262388043898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8.8262558339620369</v>
      </c>
      <c r="AS40">
        <f>_xlfn.RANK.AVG(Table2[[#This Row],[1Y Return vs Nifty Z-Score]],Table2[1Y Return vs Nifty Z-Score])</f>
        <v>67</v>
      </c>
      <c r="AT40">
        <f>_xlfn.RANK.AVG(Table2[[#This Row],[6M Return vs Nifty Z-Score]],Table2[6M Return vs Nifty Z-Score])</f>
        <v>5</v>
      </c>
      <c r="AU40">
        <f>_xlfn.RANK.AVG(Table2[[#This Row],[Sharpe Ratio Z-Score]],Table2[Sharpe Ratio Z-Score])</f>
        <v>151</v>
      </c>
      <c r="AV40">
        <f>(Table2[[#This Row],[Rank 1Y]]+Table2[[#This Row],[Rank 6M]]+Table2[[#This Row],[Rank Sharpe]])/3</f>
        <v>74.333333333333329</v>
      </c>
    </row>
    <row r="41" spans="1:48" x14ac:dyDescent="0.3">
      <c r="A41" t="s">
        <v>591</v>
      </c>
      <c r="B41" t="s">
        <v>592</v>
      </c>
      <c r="C41" t="s">
        <v>3157</v>
      </c>
      <c r="D41" t="s">
        <v>380</v>
      </c>
      <c r="E41">
        <v>32866.677012150001</v>
      </c>
      <c r="F41">
        <v>6456.75</v>
      </c>
      <c r="G41">
        <v>125.482287449944</v>
      </c>
      <c r="H41">
        <f>(Table2[[#This Row],[1Y Return vs Nifty]]-AVERAGE(Table2[1Y Return vs Nifty]))/_xlfn.STDEV.P(Table2[1Y Return vs Nifty])</f>
        <v>1.7448899826366036</v>
      </c>
      <c r="I41">
        <v>13.800821989314899</v>
      </c>
      <c r="J41">
        <f>(Table2[[#This Row],[1M Return vs Nifty]]-AVERAGE(Table2[1M Return vs Nifty]))/_xlfn.STDEV.P(Table2[1M Return vs Nifty])</f>
        <v>1.648771817906135</v>
      </c>
      <c r="K41">
        <v>50.436450064223401</v>
      </c>
      <c r="L41">
        <f>(Table2[[#This Row],[6M Return vs Nifty]]-AVERAGE(Table2[6M Return vs Nifty]))/_xlfn.STDEV.P(Table2[6M Return vs Nifty])</f>
        <v>1.4182511141546035</v>
      </c>
      <c r="M41">
        <v>-5.2559354721142197</v>
      </c>
      <c r="N41">
        <f>(Table2[[#This Row],[1W Return vs Nifty]]-AVERAGE(Table2[1W Return vs Nifty]))/_xlfn.STDEV.P(Table2[1W Return vs Nifty])</f>
        <v>-1.6185890756510779</v>
      </c>
      <c r="O41">
        <v>6404.67</v>
      </c>
      <c r="P41">
        <v>5931.8822422420599</v>
      </c>
      <c r="Q41">
        <v>4523.7902573566698</v>
      </c>
      <c r="R41">
        <v>48.889982015952299</v>
      </c>
      <c r="S41" s="1">
        <f>(Table2[[#This Row],[Close Price]]-Table2[[#This Row],[20D EMA]])/Table2[[#This Row],[20D EMA]]</f>
        <v>8.1315664975712913E-3</v>
      </c>
      <c r="T41" s="1">
        <f>(Table2[[#This Row],[Close Price]]-Table2[[#This Row],[50D EMA]])/Table2[[#This Row],[50D EMA]]</f>
        <v>8.8482497852074196E-2</v>
      </c>
      <c r="U41" s="1">
        <f>(Table2[[#This Row],[Close Price]]-Table2[[#This Row],[200D EMA]])/Table2[[#This Row],[200D EMA]]</f>
        <v>0.4272876576229227</v>
      </c>
      <c r="V41">
        <v>1.1232463713065499</v>
      </c>
      <c r="W41">
        <v>6402</v>
      </c>
      <c r="X41">
        <v>6599.1</v>
      </c>
      <c r="Y41">
        <v>6137</v>
      </c>
      <c r="Z41">
        <v>6599.1</v>
      </c>
      <c r="AA41">
        <v>6137</v>
      </c>
      <c r="AB41">
        <v>6617.85</v>
      </c>
      <c r="AC41" s="1">
        <f>(Table2[[#This Row],[Close Price]]/Table2[[#This Row],[Day Low]])-1</f>
        <v>8.5520149953139946E-3</v>
      </c>
      <c r="AD41" s="1">
        <f>(Table2[[#This Row],[Day High]]/Table2[[#This Row],[Close Price]])-1</f>
        <v>2.2046695318852505E-2</v>
      </c>
      <c r="AE41" s="1">
        <f>(Table2[[#This Row],[Close Price]]/Table2[[#This Row],[Current Week Low]])-1</f>
        <v>5.210200423659761E-2</v>
      </c>
      <c r="AF41" s="1">
        <f>(Table2[[#This Row],[Current Week High]]/Table2[[#This Row],[Close Price]])-1</f>
        <v>2.2046695318852505E-2</v>
      </c>
      <c r="AG41" s="1">
        <f>(Table2[[#This Row],[Close Price]]/Table2[[#This Row],[Current Month Low]])-1</f>
        <v>5.210200423659761E-2</v>
      </c>
      <c r="AH41" s="1">
        <f>(Table2[[#This Row],[Current Month High]]/Table2[[#This Row],[Close Price]])-1</f>
        <v>2.4950633058427263E-2</v>
      </c>
      <c r="AI41">
        <v>6.4002787780229999</v>
      </c>
      <c r="AJ41">
        <v>165.704409374292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-2.6</v>
      </c>
      <c r="AM41" t="s">
        <v>3216</v>
      </c>
      <c r="AN41">
        <v>0.3</v>
      </c>
      <c r="AO41" t="s">
        <v>3217</v>
      </c>
      <c r="AP41">
        <v>0.14757387582735401</v>
      </c>
      <c r="AQ41">
        <f>(Table2[[#This Row],[Sharpe Ratio]]-AVERAGE(Table2[Sharpe Ratio]))/_xlfn.STDEV.P(Table2[Sharpe Ratio])</f>
        <v>1.0054752161487668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4.1987990551950318</v>
      </c>
      <c r="AS41">
        <f>_xlfn.RANK.AVG(Table2[[#This Row],[1Y Return vs Nifty Z-Score]],Table2[1Y Return vs Nifty Z-Score])</f>
        <v>48</v>
      </c>
      <c r="AT41">
        <f>_xlfn.RANK.AVG(Table2[[#This Row],[6M Return vs Nifty Z-Score]],Table2[6M Return vs Nifty Z-Score])</f>
        <v>59</v>
      </c>
      <c r="AU41">
        <f>_xlfn.RANK.AVG(Table2[[#This Row],[Sharpe Ratio Z-Score]],Table2[Sharpe Ratio Z-Score])</f>
        <v>119</v>
      </c>
      <c r="AV41">
        <f>(Table2[[#This Row],[Rank 1Y]]+Table2[[#This Row],[Rank 6M]]+Table2[[#This Row],[Rank Sharpe]])/3</f>
        <v>75.333333333333329</v>
      </c>
    </row>
    <row r="42" spans="1:48" hidden="1" x14ac:dyDescent="0.3">
      <c r="A42" t="s">
        <v>861</v>
      </c>
      <c r="B42" t="s">
        <v>862</v>
      </c>
      <c r="C42" t="s">
        <v>3167</v>
      </c>
      <c r="D42" t="s">
        <v>311</v>
      </c>
      <c r="E42">
        <v>18204.031080000001</v>
      </c>
      <c r="F42">
        <v>1589.15</v>
      </c>
      <c r="G42">
        <v>82.201098302106402</v>
      </c>
      <c r="H42">
        <f>(Table2[[#This Row],[1Y Return vs Nifty]]-AVERAGE(Table2[1Y Return vs Nifty]))/_xlfn.STDEV.P(Table2[1Y Return vs Nifty])</f>
        <v>1.0015874350527461</v>
      </c>
      <c r="I42">
        <v>-5.0064749232924699</v>
      </c>
      <c r="J42">
        <f>(Table2[[#This Row],[1M Return vs Nifty]]-AVERAGE(Table2[1M Return vs Nifty]))/_xlfn.STDEV.P(Table2[1M Return vs Nifty])</f>
        <v>-0.38043252159307195</v>
      </c>
      <c r="K42">
        <v>57.3683184490597</v>
      </c>
      <c r="L42">
        <f>(Table2[[#This Row],[6M Return vs Nifty]]-AVERAGE(Table2[6M Return vs Nifty]))/_xlfn.STDEV.P(Table2[6M Return vs Nifty])</f>
        <v>1.6459933158002156</v>
      </c>
      <c r="M42">
        <v>-1.9481840303348801</v>
      </c>
      <c r="N42">
        <f>(Table2[[#This Row],[1W Return vs Nifty]]-AVERAGE(Table2[1W Return vs Nifty]))/_xlfn.STDEV.P(Table2[1W Return vs Nifty])</f>
        <v>-0.82783641897262306</v>
      </c>
      <c r="O42">
        <v>1622.97</v>
      </c>
      <c r="P42">
        <v>1709.4132741834001</v>
      </c>
      <c r="Q42">
        <v>1515.6511361369601</v>
      </c>
      <c r="R42">
        <v>47.358439728526299</v>
      </c>
      <c r="S42" s="1">
        <f>(Table2[[#This Row],[Close Price]]-Table2[[#This Row],[20D EMA]])/Table2[[#This Row],[20D EMA]]</f>
        <v>-2.0838339587299786E-2</v>
      </c>
      <c r="T42" s="1">
        <f>(Table2[[#This Row],[Close Price]]-Table2[[#This Row],[50D EMA]])/Table2[[#This Row],[50D EMA]]</f>
        <v>-7.0353539427644066E-2</v>
      </c>
      <c r="U42" s="1">
        <f>(Table2[[#This Row],[Close Price]]-Table2[[#This Row],[200D EMA]])/Table2[[#This Row],[200D EMA]]</f>
        <v>4.8493259504539685E-2</v>
      </c>
      <c r="V42">
        <v>0.48031309922052401</v>
      </c>
      <c r="W42">
        <v>1556.95</v>
      </c>
      <c r="X42">
        <v>1605</v>
      </c>
      <c r="Y42">
        <v>1510.55</v>
      </c>
      <c r="Z42">
        <v>1621.4</v>
      </c>
      <c r="AA42">
        <v>1510.55</v>
      </c>
      <c r="AB42">
        <v>1628.85</v>
      </c>
      <c r="AC42" s="1">
        <f>(Table2[[#This Row],[Close Price]]/Table2[[#This Row],[Day Low]])-1</f>
        <v>2.0681460547866015E-2</v>
      </c>
      <c r="AD42" s="1">
        <f>(Table2[[#This Row],[Day High]]/Table2[[#This Row],[Close Price]])-1</f>
        <v>9.9738854104394203E-3</v>
      </c>
      <c r="AE42" s="1">
        <f>(Table2[[#This Row],[Close Price]]/Table2[[#This Row],[Current Week Low]])-1</f>
        <v>5.2034027341034905E-2</v>
      </c>
      <c r="AF42" s="1">
        <f>(Table2[[#This Row],[Current Week High]]/Table2[[#This Row],[Close Price]])-1</f>
        <v>2.0293867790957432E-2</v>
      </c>
      <c r="AG42" s="1">
        <f>(Table2[[#This Row],[Close Price]]/Table2[[#This Row],[Current Month Low]])-1</f>
        <v>5.2034027341034905E-2</v>
      </c>
      <c r="AH42" s="1">
        <f>(Table2[[#This Row],[Current Month High]]/Table2[[#This Row],[Close Price]])-1</f>
        <v>2.4981908567472955E-2</v>
      </c>
      <c r="AI42">
        <v>78.321744328729196</v>
      </c>
      <c r="AJ42">
        <v>135.971490088351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-11.91</v>
      </c>
      <c r="AM42" t="s">
        <v>3216</v>
      </c>
      <c r="AN42">
        <v>-7.0000000000000007E-2</v>
      </c>
      <c r="AO42" t="s">
        <v>3216</v>
      </c>
      <c r="AP42">
        <v>0.16258321825632099</v>
      </c>
      <c r="AQ42">
        <f>(Table2[[#This Row],[Sharpe Ratio]]-AVERAGE(Table2[Sharpe Ratio]))/_xlfn.STDEV.P(Table2[Sharpe Ratio])</f>
        <v>1.1845373098931204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97</v>
      </c>
      <c r="AT42">
        <f>_xlfn.RANK.AVG(Table2[[#This Row],[6M Return vs Nifty Z-Score]],Table2[6M Return vs Nifty Z-Score])</f>
        <v>48</v>
      </c>
      <c r="AU42">
        <f>_xlfn.RANK.AVG(Table2[[#This Row],[Sharpe Ratio Z-Score]],Table2[Sharpe Ratio Z-Score])</f>
        <v>86</v>
      </c>
      <c r="AV42">
        <f>(Table2[[#This Row],[Rank 1Y]]+Table2[[#This Row],[Rank 6M]]+Table2[[#This Row],[Rank Sharpe]])/3</f>
        <v>77</v>
      </c>
    </row>
    <row r="43" spans="1:48" x14ac:dyDescent="0.3">
      <c r="A43" t="s">
        <v>1502</v>
      </c>
      <c r="B43" t="s">
        <v>1503</v>
      </c>
      <c r="C43" t="s">
        <v>3170</v>
      </c>
      <c r="D43" t="s">
        <v>136</v>
      </c>
      <c r="E43">
        <v>6899.3523123000004</v>
      </c>
      <c r="F43">
        <v>233.8</v>
      </c>
      <c r="G43">
        <v>102.52520662519299</v>
      </c>
      <c r="H43">
        <f>(Table2[[#This Row],[1Y Return vs Nifty]]-AVERAGE(Table2[1Y Return vs Nifty]))/_xlfn.STDEV.P(Table2[1Y Return vs Nifty])</f>
        <v>1.3506296354026253</v>
      </c>
      <c r="I43">
        <v>-11.9287788047593</v>
      </c>
      <c r="J43">
        <f>(Table2[[#This Row],[1M Return vs Nifty]]-AVERAGE(Table2[1M Return vs Nifty]))/_xlfn.STDEV.P(Table2[1M Return vs Nifty])</f>
        <v>-1.1273112006970596</v>
      </c>
      <c r="K43">
        <v>43.2665022919387</v>
      </c>
      <c r="L43">
        <f>(Table2[[#This Row],[6M Return vs Nifty]]-AVERAGE(Table2[6M Return vs Nifty]))/_xlfn.STDEV.P(Table2[6M Return vs Nifty])</f>
        <v>1.182686963093081</v>
      </c>
      <c r="M43">
        <v>4.0197753215863701</v>
      </c>
      <c r="N43">
        <f>(Table2[[#This Row],[1W Return vs Nifty]]-AVERAGE(Table2[1W Return vs Nifty]))/_xlfn.STDEV.P(Table2[1W Return vs Nifty])</f>
        <v>0.59886682507227085</v>
      </c>
      <c r="O43">
        <v>237.39</v>
      </c>
      <c r="P43">
        <v>236.23821332728301</v>
      </c>
      <c r="Q43">
        <v>194.742010077347</v>
      </c>
      <c r="R43">
        <v>47.229645896446002</v>
      </c>
      <c r="S43" s="1">
        <f>(Table2[[#This Row],[Close Price]]-Table2[[#This Row],[20D EMA]])/Table2[[#This Row],[20D EMA]]</f>
        <v>-1.5122793714983677E-2</v>
      </c>
      <c r="T43" s="1">
        <f>(Table2[[#This Row],[Close Price]]-Table2[[#This Row],[50D EMA]])/Table2[[#This Row],[50D EMA]]</f>
        <v>-1.0320994613623785E-2</v>
      </c>
      <c r="U43" s="1">
        <f>(Table2[[#This Row],[Close Price]]-Table2[[#This Row],[200D EMA]])/Table2[[#This Row],[200D EMA]]</f>
        <v>0.2005627337786032</v>
      </c>
      <c r="V43">
        <v>0.96787146479568797</v>
      </c>
      <c r="W43">
        <v>220.55</v>
      </c>
      <c r="X43">
        <v>243.12</v>
      </c>
      <c r="Y43">
        <v>220.55</v>
      </c>
      <c r="Z43">
        <v>243.12</v>
      </c>
      <c r="AA43">
        <v>220.55</v>
      </c>
      <c r="AB43">
        <v>246</v>
      </c>
      <c r="AC43" s="1">
        <f>(Table2[[#This Row],[Close Price]]/Table2[[#This Row],[Day Low]])-1</f>
        <v>6.0077080027204799E-2</v>
      </c>
      <c r="AD43" s="1">
        <f>(Table2[[#This Row],[Day High]]/Table2[[#This Row],[Close Price]])-1</f>
        <v>3.9863130881094833E-2</v>
      </c>
      <c r="AE43" s="1">
        <f>(Table2[[#This Row],[Close Price]]/Table2[[#This Row],[Current Week Low]])-1</f>
        <v>6.0077080027204799E-2</v>
      </c>
      <c r="AF43" s="1">
        <f>(Table2[[#This Row],[Current Week High]]/Table2[[#This Row],[Close Price]])-1</f>
        <v>3.9863130881094833E-2</v>
      </c>
      <c r="AG43" s="1">
        <f>(Table2[[#This Row],[Close Price]]/Table2[[#This Row],[Current Month Low]])-1</f>
        <v>6.0077080027204799E-2</v>
      </c>
      <c r="AH43" s="1">
        <f>(Table2[[#This Row],[Current Month High]]/Table2[[#This Row],[Close Price]])-1</f>
        <v>5.2181351582549107E-2</v>
      </c>
      <c r="AI43">
        <v>15.461933276304499</v>
      </c>
      <c r="AJ43">
        <v>142.40539139450399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-5</v>
      </c>
      <c r="AM43" t="s">
        <v>3216</v>
      </c>
      <c r="AN43">
        <v>0.12</v>
      </c>
      <c r="AO43" t="s">
        <v>3217</v>
      </c>
      <c r="AP43">
        <v>0.157339421752132</v>
      </c>
      <c r="AQ43">
        <f>(Table2[[#This Row],[Sharpe Ratio]]-AVERAGE(Table2[Sharpe Ratio]))/_xlfn.STDEV.P(Table2[Sharpe Ratio])</f>
        <v>1.1219785945028136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3.1268508173737315</v>
      </c>
      <c r="AS43">
        <f>_xlfn.RANK.AVG(Table2[[#This Row],[1Y Return vs Nifty Z-Score]],Table2[1Y Return vs Nifty Z-Score])</f>
        <v>65</v>
      </c>
      <c r="AT43">
        <f>_xlfn.RANK.AVG(Table2[[#This Row],[6M Return vs Nifty Z-Score]],Table2[6M Return vs Nifty Z-Score])</f>
        <v>76</v>
      </c>
      <c r="AU43">
        <f>_xlfn.RANK.AVG(Table2[[#This Row],[Sharpe Ratio Z-Score]],Table2[Sharpe Ratio Z-Score])</f>
        <v>95</v>
      </c>
      <c r="AV43">
        <f>(Table2[[#This Row],[Rank 1Y]]+Table2[[#This Row],[Rank 6M]]+Table2[[#This Row],[Rank Sharpe]])/3</f>
        <v>78.666666666666671</v>
      </c>
    </row>
    <row r="44" spans="1:48" x14ac:dyDescent="0.3">
      <c r="A44" t="s">
        <v>614</v>
      </c>
      <c r="B44" t="s">
        <v>615</v>
      </c>
      <c r="C44" t="s">
        <v>3174</v>
      </c>
      <c r="D44" t="s">
        <v>590</v>
      </c>
      <c r="E44">
        <v>31914.665475000002</v>
      </c>
      <c r="F44">
        <v>2887.5</v>
      </c>
      <c r="G44">
        <v>137.43619516641201</v>
      </c>
      <c r="H44">
        <f>(Table2[[#This Row],[1Y Return vs Nifty]]-AVERAGE(Table2[1Y Return vs Nifty]))/_xlfn.STDEV.P(Table2[1Y Return vs Nifty])</f>
        <v>1.9501840199349512</v>
      </c>
      <c r="I44">
        <v>2.04171492015367</v>
      </c>
      <c r="J44">
        <f>(Table2[[#This Row],[1M Return vs Nifty]]-AVERAGE(Table2[1M Return vs Nifty]))/_xlfn.STDEV.P(Table2[1M Return vs Nifty])</f>
        <v>0.38002856339930302</v>
      </c>
      <c r="K44">
        <v>40.360691023574802</v>
      </c>
      <c r="L44">
        <f>(Table2[[#This Row],[6M Return vs Nifty]]-AVERAGE(Table2[6M Return vs Nifty]))/_xlfn.STDEV.P(Table2[6M Return vs Nifty])</f>
        <v>1.087218350724231</v>
      </c>
      <c r="M44">
        <v>0.28259767203915598</v>
      </c>
      <c r="N44">
        <f>(Table2[[#This Row],[1W Return vs Nifty]]-AVERAGE(Table2[1W Return vs Nifty]))/_xlfn.STDEV.P(Table2[1W Return vs Nifty])</f>
        <v>-0.29454466816529867</v>
      </c>
      <c r="O44">
        <v>2776.19</v>
      </c>
      <c r="P44">
        <v>2680.7217132976998</v>
      </c>
      <c r="Q44">
        <v>2168.4074268008098</v>
      </c>
      <c r="R44">
        <v>62.239426400849702</v>
      </c>
      <c r="S44" s="1">
        <f>(Table2[[#This Row],[Close Price]]-Table2[[#This Row],[20D EMA]])/Table2[[#This Row],[20D EMA]]</f>
        <v>4.0094518026503927E-2</v>
      </c>
      <c r="T44" s="1">
        <f>(Table2[[#This Row],[Close Price]]-Table2[[#This Row],[50D EMA]])/Table2[[#This Row],[50D EMA]]</f>
        <v>7.713530489814667E-2</v>
      </c>
      <c r="U44" s="1">
        <f>(Table2[[#This Row],[Close Price]]-Table2[[#This Row],[200D EMA]])/Table2[[#This Row],[200D EMA]]</f>
        <v>0.33162244526164231</v>
      </c>
      <c r="V44">
        <v>0.54258000872072498</v>
      </c>
      <c r="W44">
        <v>2775</v>
      </c>
      <c r="X44">
        <v>2925</v>
      </c>
      <c r="Y44">
        <v>2685</v>
      </c>
      <c r="Z44">
        <v>2925</v>
      </c>
      <c r="AA44">
        <v>2685</v>
      </c>
      <c r="AB44">
        <v>2925</v>
      </c>
      <c r="AC44" s="1">
        <f>(Table2[[#This Row],[Close Price]]/Table2[[#This Row],[Day Low]])-1</f>
        <v>4.0540540540540571E-2</v>
      </c>
      <c r="AD44" s="1">
        <f>(Table2[[#This Row],[Day High]]/Table2[[#This Row],[Close Price]])-1</f>
        <v>1.298701298701288E-2</v>
      </c>
      <c r="AE44" s="1">
        <f>(Table2[[#This Row],[Close Price]]/Table2[[#This Row],[Current Week Low]])-1</f>
        <v>7.5418994413407825E-2</v>
      </c>
      <c r="AF44" s="1">
        <f>(Table2[[#This Row],[Current Week High]]/Table2[[#This Row],[Close Price]])-1</f>
        <v>1.298701298701288E-2</v>
      </c>
      <c r="AG44" s="1">
        <f>(Table2[[#This Row],[Close Price]]/Table2[[#This Row],[Current Month Low]])-1</f>
        <v>7.5418994413407825E-2</v>
      </c>
      <c r="AH44" s="1">
        <f>(Table2[[#This Row],[Current Month High]]/Table2[[#This Row],[Close Price]])-1</f>
        <v>1.298701298701288E-2</v>
      </c>
      <c r="AI44">
        <v>8.7445887445887394</v>
      </c>
      <c r="AJ44">
        <v>168.24283524548201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-4.72</v>
      </c>
      <c r="AM44" t="s">
        <v>3216</v>
      </c>
      <c r="AN44">
        <v>0.37</v>
      </c>
      <c r="AO44" t="s">
        <v>3217</v>
      </c>
      <c r="AP44">
        <v>0.14845460354732701</v>
      </c>
      <c r="AQ44">
        <f>(Table2[[#This Row],[Sharpe Ratio]]-AVERAGE(Table2[Sharpe Ratio]))/_xlfn.STDEV.P(Table2[Sharpe Ratio])</f>
        <v>1.0159823353182713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4.1388686012114588</v>
      </c>
      <c r="AS44">
        <f>_xlfn.RANK.AVG(Table2[[#This Row],[1Y Return vs Nifty Z-Score]],Table2[1Y Return vs Nifty Z-Score])</f>
        <v>37</v>
      </c>
      <c r="AT44">
        <f>_xlfn.RANK.AVG(Table2[[#This Row],[6M Return vs Nifty Z-Score]],Table2[6M Return vs Nifty Z-Score])</f>
        <v>84</v>
      </c>
      <c r="AU44">
        <f>_xlfn.RANK.AVG(Table2[[#This Row],[Sharpe Ratio Z-Score]],Table2[Sharpe Ratio Z-Score])</f>
        <v>116</v>
      </c>
      <c r="AV44">
        <f>(Table2[[#This Row],[Rank 1Y]]+Table2[[#This Row],[Rank 6M]]+Table2[[#This Row],[Rank Sharpe]])/3</f>
        <v>79</v>
      </c>
    </row>
    <row r="45" spans="1:48" hidden="1" x14ac:dyDescent="0.3">
      <c r="A45" t="s">
        <v>929</v>
      </c>
      <c r="B45" t="s">
        <v>930</v>
      </c>
      <c r="C45" t="s">
        <v>3171</v>
      </c>
      <c r="D45" t="s">
        <v>294</v>
      </c>
      <c r="E45">
        <v>16723.48067022</v>
      </c>
      <c r="F45">
        <v>443.05</v>
      </c>
      <c r="G45">
        <v>90.097377915142403</v>
      </c>
      <c r="H45">
        <f>(Table2[[#This Row],[1Y Return vs Nifty]]-AVERAGE(Table2[1Y Return vs Nifty]))/_xlfn.STDEV.P(Table2[1Y Return vs Nifty])</f>
        <v>1.1371965730724065</v>
      </c>
      <c r="I45">
        <v>-20.2794051095964</v>
      </c>
      <c r="J45">
        <f>(Table2[[#This Row],[1M Return vs Nifty]]-AVERAGE(Table2[1M Return vs Nifty]))/_xlfn.STDEV.P(Table2[1M Return vs Nifty])</f>
        <v>-2.0282980471349759</v>
      </c>
      <c r="K45">
        <v>59.204264251205998</v>
      </c>
      <c r="L45">
        <f>(Table2[[#This Row],[6M Return vs Nifty]]-AVERAGE(Table2[6M Return vs Nifty]))/_xlfn.STDEV.P(Table2[6M Return vs Nifty])</f>
        <v>1.7063121672079364</v>
      </c>
      <c r="M45">
        <v>-4.6761836870162297</v>
      </c>
      <c r="N45">
        <f>(Table2[[#This Row],[1W Return vs Nifty]]-AVERAGE(Table2[1W Return vs Nifty]))/_xlfn.STDEV.P(Table2[1W Return vs Nifty])</f>
        <v>-1.4799933339971332</v>
      </c>
      <c r="O45">
        <v>454.17</v>
      </c>
      <c r="P45">
        <v>459.01508845953401</v>
      </c>
      <c r="Q45">
        <v>360.37456889753099</v>
      </c>
      <c r="R45">
        <v>49.196652230964602</v>
      </c>
      <c r="S45" s="1">
        <f>(Table2[[#This Row],[Close Price]]-Table2[[#This Row],[20D EMA]])/Table2[[#This Row],[20D EMA]]</f>
        <v>-2.4484223968998402E-2</v>
      </c>
      <c r="T45" s="1">
        <f>(Table2[[#This Row],[Close Price]]-Table2[[#This Row],[50D EMA]])/Table2[[#This Row],[50D EMA]]</f>
        <v>-3.4781184455424406E-2</v>
      </c>
      <c r="U45" s="1">
        <f>(Table2[[#This Row],[Close Price]]-Table2[[#This Row],[200D EMA]])/Table2[[#This Row],[200D EMA]]</f>
        <v>0.22941527576541335</v>
      </c>
      <c r="V45">
        <v>0.45756190729104901</v>
      </c>
      <c r="W45">
        <v>426.9</v>
      </c>
      <c r="X45">
        <v>448.9</v>
      </c>
      <c r="Y45">
        <v>409.05</v>
      </c>
      <c r="Z45">
        <v>448.9</v>
      </c>
      <c r="AA45">
        <v>409.05</v>
      </c>
      <c r="AB45">
        <v>448.9</v>
      </c>
      <c r="AC45" s="1">
        <f>(Table2[[#This Row],[Close Price]]/Table2[[#This Row],[Day Low]])-1</f>
        <v>3.7830873740922977E-2</v>
      </c>
      <c r="AD45" s="1">
        <f>(Table2[[#This Row],[Day High]]/Table2[[#This Row],[Close Price]])-1</f>
        <v>1.3203927321972619E-2</v>
      </c>
      <c r="AE45" s="1">
        <f>(Table2[[#This Row],[Close Price]]/Table2[[#This Row],[Current Week Low]])-1</f>
        <v>8.3119423053416464E-2</v>
      </c>
      <c r="AF45" s="1">
        <f>(Table2[[#This Row],[Current Week High]]/Table2[[#This Row],[Close Price]])-1</f>
        <v>1.3203927321972619E-2</v>
      </c>
      <c r="AG45" s="1">
        <f>(Table2[[#This Row],[Close Price]]/Table2[[#This Row],[Current Month Low]])-1</f>
        <v>8.3119423053416464E-2</v>
      </c>
      <c r="AH45" s="1">
        <f>(Table2[[#This Row],[Current Month High]]/Table2[[#This Row],[Close Price]])-1</f>
        <v>1.3203927321972619E-2</v>
      </c>
      <c r="AI45">
        <v>31.9038483241169</v>
      </c>
      <c r="AJ45">
        <v>124.49961996453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-4.74</v>
      </c>
      <c r="AM45" t="s">
        <v>3216</v>
      </c>
      <c r="AN45">
        <v>0.08</v>
      </c>
      <c r="AO45" t="s">
        <v>3217</v>
      </c>
      <c r="AP45">
        <v>0.14863873569006</v>
      </c>
      <c r="AQ45">
        <f>(Table2[[#This Row],[Sharpe Ratio]]-AVERAGE(Table2[Sharpe Ratio]))/_xlfn.STDEV.P(Table2[Sharpe Ratio])</f>
        <v>1.0181790396149082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81</v>
      </c>
      <c r="AT45">
        <f>_xlfn.RANK.AVG(Table2[[#This Row],[6M Return vs Nifty Z-Score]],Table2[6M Return vs Nifty Z-Score])</f>
        <v>45</v>
      </c>
      <c r="AU45">
        <f>_xlfn.RANK.AVG(Table2[[#This Row],[Sharpe Ratio Z-Score]],Table2[Sharpe Ratio Z-Score])</f>
        <v>113</v>
      </c>
      <c r="AV45">
        <f>(Table2[[#This Row],[Rank 1Y]]+Table2[[#This Row],[Rank 6M]]+Table2[[#This Row],[Rank Sharpe]])/3</f>
        <v>79.666666666666671</v>
      </c>
    </row>
    <row r="46" spans="1:48" x14ac:dyDescent="0.3">
      <c r="A46" t="s">
        <v>582</v>
      </c>
      <c r="B46" t="s">
        <v>583</v>
      </c>
      <c r="C46" t="s">
        <v>3161</v>
      </c>
      <c r="D46" t="s">
        <v>51</v>
      </c>
      <c r="E46">
        <v>33703.127349620001</v>
      </c>
      <c r="F46">
        <v>1323.95</v>
      </c>
      <c r="G46">
        <v>105.81634093161</v>
      </c>
      <c r="H46">
        <f>(Table2[[#This Row],[1Y Return vs Nifty]]-AVERAGE(Table2[1Y Return vs Nifty]))/_xlfn.STDEV.P(Table2[1Y Return vs Nifty])</f>
        <v>1.4071509224228229</v>
      </c>
      <c r="I46">
        <v>14.6167455069645</v>
      </c>
      <c r="J46">
        <f>(Table2[[#This Row],[1M Return vs Nifty]]-AVERAGE(Table2[1M Return vs Nifty]))/_xlfn.STDEV.P(Table2[1M Return vs Nifty])</f>
        <v>1.7368054970896736</v>
      </c>
      <c r="K46">
        <v>88.981667788334207</v>
      </c>
      <c r="L46">
        <f>(Table2[[#This Row],[6M Return vs Nifty]]-AVERAGE(Table2[6M Return vs Nifty]))/_xlfn.STDEV.P(Table2[6M Return vs Nifty])</f>
        <v>2.6846301421525181</v>
      </c>
      <c r="M46">
        <v>3.6908710423438702</v>
      </c>
      <c r="N46">
        <f>(Table2[[#This Row],[1W Return vs Nifty]]-AVERAGE(Table2[1W Return vs Nifty]))/_xlfn.STDEV.P(Table2[1W Return vs Nifty])</f>
        <v>0.52023880927915755</v>
      </c>
      <c r="O46">
        <v>1270.78</v>
      </c>
      <c r="P46">
        <v>1192.74932749763</v>
      </c>
      <c r="Q46">
        <v>922.36844688516101</v>
      </c>
      <c r="R46">
        <v>69.632933741675103</v>
      </c>
      <c r="S46" s="1">
        <f>(Table2[[#This Row],[Close Price]]-Table2[[#This Row],[20D EMA]])/Table2[[#This Row],[20D EMA]]</f>
        <v>4.1840444451439335E-2</v>
      </c>
      <c r="T46" s="1">
        <f>(Table2[[#This Row],[Close Price]]-Table2[[#This Row],[50D EMA]])/Table2[[#This Row],[50D EMA]]</f>
        <v>0.10999852984836893</v>
      </c>
      <c r="U46" s="1">
        <f>(Table2[[#This Row],[Close Price]]-Table2[[#This Row],[200D EMA]])/Table2[[#This Row],[200D EMA]]</f>
        <v>0.43538084425045143</v>
      </c>
      <c r="V46">
        <v>0.59232117005212703</v>
      </c>
      <c r="W46">
        <v>1312.5</v>
      </c>
      <c r="X46">
        <v>1352.75</v>
      </c>
      <c r="Y46">
        <v>1302.3499999999999</v>
      </c>
      <c r="Z46">
        <v>1353.95</v>
      </c>
      <c r="AA46">
        <v>1302.3499999999999</v>
      </c>
      <c r="AB46">
        <v>1353.95</v>
      </c>
      <c r="AC46" s="1">
        <f>(Table2[[#This Row],[Close Price]]/Table2[[#This Row],[Day Low]])-1</f>
        <v>8.7238095238095781E-3</v>
      </c>
      <c r="AD46" s="1">
        <f>(Table2[[#This Row],[Day High]]/Table2[[#This Row],[Close Price]])-1</f>
        <v>2.1753087352241351E-2</v>
      </c>
      <c r="AE46" s="1">
        <f>(Table2[[#This Row],[Close Price]]/Table2[[#This Row],[Current Week Low]])-1</f>
        <v>1.6585403309402391E-2</v>
      </c>
      <c r="AF46" s="1">
        <f>(Table2[[#This Row],[Current Week High]]/Table2[[#This Row],[Close Price]])-1</f>
        <v>2.2659465991918148E-2</v>
      </c>
      <c r="AG46" s="1">
        <f>(Table2[[#This Row],[Close Price]]/Table2[[#This Row],[Current Month Low]])-1</f>
        <v>1.6585403309402391E-2</v>
      </c>
      <c r="AH46" s="1">
        <f>(Table2[[#This Row],[Current Month High]]/Table2[[#This Row],[Close Price]])-1</f>
        <v>2.2659465991918148E-2</v>
      </c>
      <c r="AI46">
        <v>2.26594659919181</v>
      </c>
      <c r="AJ46">
        <v>144.22615753551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3.69</v>
      </c>
      <c r="AM46" t="s">
        <v>3217</v>
      </c>
      <c r="AN46">
        <v>0.33</v>
      </c>
      <c r="AO46" t="s">
        <v>3217</v>
      </c>
      <c r="AP46">
        <v>0.123192839090565</v>
      </c>
      <c r="AQ46">
        <f>(Table2[[#This Row],[Sharpe Ratio]]-AVERAGE(Table2[Sharpe Ratio]))/_xlfn.STDEV.P(Table2[Sharpe Ratio])</f>
        <v>0.7146084105969186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7.0634337815410904</v>
      </c>
      <c r="AS46">
        <f>_xlfn.RANK.AVG(Table2[[#This Row],[1Y Return vs Nifty Z-Score]],Table2[1Y Return vs Nifty Z-Score])</f>
        <v>62</v>
      </c>
      <c r="AT46">
        <f>_xlfn.RANK.AVG(Table2[[#This Row],[6M Return vs Nifty Z-Score]],Table2[6M Return vs Nifty Z-Score])</f>
        <v>14</v>
      </c>
      <c r="AU46">
        <f>_xlfn.RANK.AVG(Table2[[#This Row],[Sharpe Ratio Z-Score]],Table2[Sharpe Ratio Z-Score])</f>
        <v>165</v>
      </c>
      <c r="AV46">
        <f>(Table2[[#This Row],[Rank 1Y]]+Table2[[#This Row],[Rank 6M]]+Table2[[#This Row],[Rank Sharpe]])/3</f>
        <v>80.333333333333329</v>
      </c>
    </row>
    <row r="47" spans="1:48" hidden="1" x14ac:dyDescent="0.3">
      <c r="A47" t="s">
        <v>1536</v>
      </c>
      <c r="B47" t="s">
        <v>1537</v>
      </c>
      <c r="C47" t="s">
        <v>3163</v>
      </c>
      <c r="D47" t="s">
        <v>199</v>
      </c>
      <c r="E47">
        <v>6574.7610489150002</v>
      </c>
      <c r="F47">
        <v>2290.5500000000002</v>
      </c>
      <c r="G47">
        <v>107.016674925651</v>
      </c>
      <c r="H47">
        <f>(Table2[[#This Row],[1Y Return vs Nifty]]-AVERAGE(Table2[1Y Return vs Nifty]))/_xlfn.STDEV.P(Table2[1Y Return vs Nifty])</f>
        <v>1.4277652200724233</v>
      </c>
      <c r="I47">
        <v>-2.9193259071541902</v>
      </c>
      <c r="J47">
        <f>(Table2[[#This Row],[1M Return vs Nifty]]-AVERAGE(Table2[1M Return vs Nifty]))/_xlfn.STDEV.P(Table2[1M Return vs Nifty])</f>
        <v>-0.15524057293562188</v>
      </c>
      <c r="K47">
        <v>43.302705545256103</v>
      </c>
      <c r="L47">
        <f>(Table2[[#This Row],[6M Return vs Nifty]]-AVERAGE(Table2[6M Return vs Nifty]))/_xlfn.STDEV.P(Table2[6M Return vs Nifty])</f>
        <v>1.1838763983448055</v>
      </c>
      <c r="M47">
        <v>3.88246952249925</v>
      </c>
      <c r="N47">
        <f>(Table2[[#This Row],[1W Return vs Nifty]]-AVERAGE(Table2[1W Return vs Nifty]))/_xlfn.STDEV.P(Table2[1W Return vs Nifty])</f>
        <v>0.56604243445025593</v>
      </c>
      <c r="O47">
        <v>2185.31</v>
      </c>
      <c r="P47">
        <v>2270.0030422729401</v>
      </c>
      <c r="Q47">
        <v>1978.1420910158799</v>
      </c>
      <c r="R47">
        <v>68.956686588837997</v>
      </c>
      <c r="S47" s="1">
        <f>(Table2[[#This Row],[Close Price]]-Table2[[#This Row],[20D EMA]])/Table2[[#This Row],[20D EMA]]</f>
        <v>4.8157927250596137E-2</v>
      </c>
      <c r="T47" s="1">
        <f>(Table2[[#This Row],[Close Price]]-Table2[[#This Row],[50D EMA]])/Table2[[#This Row],[50D EMA]]</f>
        <v>9.0515110968690804E-3</v>
      </c>
      <c r="U47" s="1">
        <f>(Table2[[#This Row],[Close Price]]-Table2[[#This Row],[200D EMA]])/Table2[[#This Row],[200D EMA]]</f>
        <v>0.15792996388023994</v>
      </c>
      <c r="V47">
        <v>0.48847139659344702</v>
      </c>
      <c r="W47">
        <v>2164.6999999999998</v>
      </c>
      <c r="X47">
        <v>2370.1</v>
      </c>
      <c r="Y47">
        <v>2141.1</v>
      </c>
      <c r="Z47">
        <v>2370.1</v>
      </c>
      <c r="AA47">
        <v>2141.1</v>
      </c>
      <c r="AB47">
        <v>2370.1</v>
      </c>
      <c r="AC47" s="1">
        <f>(Table2[[#This Row],[Close Price]]/Table2[[#This Row],[Day Low]])-1</f>
        <v>5.8137386242897549E-2</v>
      </c>
      <c r="AD47" s="1">
        <f>(Table2[[#This Row],[Day High]]/Table2[[#This Row],[Close Price]])-1</f>
        <v>3.4729650084040831E-2</v>
      </c>
      <c r="AE47" s="1">
        <f>(Table2[[#This Row],[Close Price]]/Table2[[#This Row],[Current Week Low]])-1</f>
        <v>6.9800569800569923E-2</v>
      </c>
      <c r="AF47" s="1">
        <f>(Table2[[#This Row],[Current Week High]]/Table2[[#This Row],[Close Price]])-1</f>
        <v>3.4729650084040831E-2</v>
      </c>
      <c r="AG47" s="1">
        <f>(Table2[[#This Row],[Close Price]]/Table2[[#This Row],[Current Month Low]])-1</f>
        <v>6.9800569800569923E-2</v>
      </c>
      <c r="AH47" s="1">
        <f>(Table2[[#This Row],[Current Month High]]/Table2[[#This Row],[Close Price]])-1</f>
        <v>3.4729650084040831E-2</v>
      </c>
      <c r="AI47">
        <v>28.8817096330575</v>
      </c>
      <c r="AJ47">
        <v>138.598958333333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6.81</v>
      </c>
      <c r="AM47" t="s">
        <v>3217</v>
      </c>
      <c r="AN47">
        <v>-7.0000000000000007E-2</v>
      </c>
      <c r="AO47" t="s">
        <v>3216</v>
      </c>
      <c r="AP47">
        <v>0.13630014847244501</v>
      </c>
      <c r="AQ47">
        <f>(Table2[[#This Row],[Sharpe Ratio]]-AVERAGE(Table2[Sharpe Ratio]))/_xlfn.STDEV.P(Table2[Sharpe Ratio])</f>
        <v>0.87097916916825058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60</v>
      </c>
      <c r="AT47">
        <f>_xlfn.RANK.AVG(Table2[[#This Row],[6M Return vs Nifty Z-Score]],Table2[6M Return vs Nifty Z-Score])</f>
        <v>75</v>
      </c>
      <c r="AU47">
        <f>_xlfn.RANK.AVG(Table2[[#This Row],[Sharpe Ratio Z-Score]],Table2[Sharpe Ratio Z-Score])</f>
        <v>136</v>
      </c>
      <c r="AV47">
        <f>(Table2[[#This Row],[Rank 1Y]]+Table2[[#This Row],[Rank 6M]]+Table2[[#This Row],[Rank Sharpe]])/3</f>
        <v>90.333333333333329</v>
      </c>
    </row>
    <row r="48" spans="1:48" hidden="1" x14ac:dyDescent="0.3">
      <c r="A48" t="s">
        <v>123</v>
      </c>
      <c r="B48" t="s">
        <v>124</v>
      </c>
      <c r="C48" t="s">
        <v>3167</v>
      </c>
      <c r="D48" t="s">
        <v>125</v>
      </c>
      <c r="E48">
        <v>220645.67395336399</v>
      </c>
      <c r="F48">
        <v>301.85000000000002</v>
      </c>
      <c r="G48">
        <v>93.157999302131003</v>
      </c>
      <c r="H48">
        <f>(Table2[[#This Row],[1Y Return vs Nifty]]-AVERAGE(Table2[1Y Return vs Nifty]))/_xlfn.STDEV.P(Table2[1Y Return vs Nifty])</f>
        <v>1.1897590769899296</v>
      </c>
      <c r="I48">
        <v>4.9765648068424699</v>
      </c>
      <c r="J48">
        <f>(Table2[[#This Row],[1M Return vs Nifty]]-AVERAGE(Table2[1M Return vs Nifty]))/_xlfn.STDEV.P(Table2[1M Return vs Nifty])</f>
        <v>0.69668279359096297</v>
      </c>
      <c r="K48">
        <v>21.0961037248153</v>
      </c>
      <c r="L48">
        <f>(Table2[[#This Row],[6M Return vs Nifty]]-AVERAGE(Table2[6M Return vs Nifty]))/_xlfn.STDEV.P(Table2[6M Return vs Nifty])</f>
        <v>0.45429238017189255</v>
      </c>
      <c r="M48">
        <v>0.47044983046834599</v>
      </c>
      <c r="N48">
        <f>(Table2[[#This Row],[1W Return vs Nifty]]-AVERAGE(Table2[1W Return vs Nifty]))/_xlfn.STDEV.P(Table2[1W Return vs Nifty])</f>
        <v>-0.24963664047481496</v>
      </c>
      <c r="O48">
        <v>284.27999999999997</v>
      </c>
      <c r="P48">
        <v>286.23060995583103</v>
      </c>
      <c r="Q48">
        <v>258.73657985874399</v>
      </c>
      <c r="R48">
        <v>72.532913856521503</v>
      </c>
      <c r="S48" s="1">
        <f>(Table2[[#This Row],[Close Price]]-Table2[[#This Row],[20D EMA]])/Table2[[#This Row],[20D EMA]]</f>
        <v>6.1805262417335201E-2</v>
      </c>
      <c r="T48" s="1">
        <f>(Table2[[#This Row],[Close Price]]-Table2[[#This Row],[50D EMA]])/Table2[[#This Row],[50D EMA]]</f>
        <v>5.4569251159333594E-2</v>
      </c>
      <c r="U48" s="1">
        <f>(Table2[[#This Row],[Close Price]]-Table2[[#This Row],[200D EMA]])/Table2[[#This Row],[200D EMA]]</f>
        <v>0.16663055592987119</v>
      </c>
      <c r="V48">
        <v>1.0887481277336799</v>
      </c>
      <c r="W48">
        <v>287.2</v>
      </c>
      <c r="X48">
        <v>304.3</v>
      </c>
      <c r="Y48">
        <v>277.14999999999998</v>
      </c>
      <c r="Z48">
        <v>304.3</v>
      </c>
      <c r="AA48">
        <v>277.14999999999998</v>
      </c>
      <c r="AB48">
        <v>304.3</v>
      </c>
      <c r="AC48" s="1">
        <f>(Table2[[#This Row],[Close Price]]/Table2[[#This Row],[Day Low]])-1</f>
        <v>5.1009749303621232E-2</v>
      </c>
      <c r="AD48" s="1">
        <f>(Table2[[#This Row],[Day High]]/Table2[[#This Row],[Close Price]])-1</f>
        <v>8.1166142123569873E-3</v>
      </c>
      <c r="AE48" s="1">
        <f>(Table2[[#This Row],[Close Price]]/Table2[[#This Row],[Current Week Low]])-1</f>
        <v>8.9121414396536425E-2</v>
      </c>
      <c r="AF48" s="1">
        <f>(Table2[[#This Row],[Current Week High]]/Table2[[#This Row],[Close Price]])-1</f>
        <v>8.1166142123569873E-3</v>
      </c>
      <c r="AG48" s="1">
        <f>(Table2[[#This Row],[Close Price]]/Table2[[#This Row],[Current Month Low]])-1</f>
        <v>8.9121414396536425E-2</v>
      </c>
      <c r="AH48" s="1">
        <f>(Table2[[#This Row],[Current Month High]]/Table2[[#This Row],[Close Price]])-1</f>
        <v>8.1166142123569873E-3</v>
      </c>
      <c r="AI48">
        <v>12.8043730329633</v>
      </c>
      <c r="AJ48">
        <v>121.948529411764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6.93</v>
      </c>
      <c r="AM48" t="s">
        <v>3217</v>
      </c>
      <c r="AN48">
        <v>0.03</v>
      </c>
      <c r="AO48" t="s">
        <v>3217</v>
      </c>
      <c r="AP48">
        <v>0.20721199399316401</v>
      </c>
      <c r="AQ48">
        <f>(Table2[[#This Row],[Sharpe Ratio]]-AVERAGE(Table2[Sharpe Ratio]))/_xlfn.STDEV.P(Table2[Sharpe Ratio])</f>
        <v>1.7169605031479849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76</v>
      </c>
      <c r="AT48">
        <f>_xlfn.RANK.AVG(Table2[[#This Row],[6M Return vs Nifty Z-Score]],Table2[6M Return vs Nifty Z-Score])</f>
        <v>172</v>
      </c>
      <c r="AU48">
        <f>_xlfn.RANK.AVG(Table2[[#This Row],[Sharpe Ratio Z-Score]],Table2[Sharpe Ratio Z-Score])</f>
        <v>25</v>
      </c>
      <c r="AV48">
        <f>(Table2[[#This Row],[Rank 1Y]]+Table2[[#This Row],[Rank 6M]]+Table2[[#This Row],[Rank Sharpe]])/3</f>
        <v>91</v>
      </c>
    </row>
    <row r="49" spans="1:48" x14ac:dyDescent="0.3">
      <c r="A49" t="s">
        <v>1449</v>
      </c>
      <c r="B49" t="s">
        <v>1450</v>
      </c>
      <c r="C49" t="s">
        <v>3161</v>
      </c>
      <c r="D49" t="s">
        <v>51</v>
      </c>
      <c r="E49">
        <v>7356.5525847250001</v>
      </c>
      <c r="F49">
        <v>1450.45</v>
      </c>
      <c r="G49">
        <v>163.20767182447699</v>
      </c>
      <c r="H49">
        <f>(Table2[[#This Row],[1Y Return vs Nifty]]-AVERAGE(Table2[1Y Return vs Nifty]))/_xlfn.STDEV.P(Table2[1Y Return vs Nifty])</f>
        <v>2.3927782423234705</v>
      </c>
      <c r="I49">
        <v>11.901261756265299</v>
      </c>
      <c r="J49">
        <f>(Table2[[#This Row],[1M Return vs Nifty]]-AVERAGE(Table2[1M Return vs Nifty]))/_xlfn.STDEV.P(Table2[1M Return vs Nifty])</f>
        <v>1.4438196716218668</v>
      </c>
      <c r="K49">
        <v>33.126064661215402</v>
      </c>
      <c r="L49">
        <f>(Table2[[#This Row],[6M Return vs Nifty]]-AVERAGE(Table2[6M Return vs Nifty]))/_xlfn.STDEV.P(Table2[6M Return vs Nifty])</f>
        <v>0.84952922502597583</v>
      </c>
      <c r="M49">
        <v>7.8355912619827404</v>
      </c>
      <c r="N49">
        <f>(Table2[[#This Row],[1W Return vs Nifty]]-AVERAGE(Table2[1W Return vs Nifty]))/_xlfn.STDEV.P(Table2[1W Return vs Nifty])</f>
        <v>1.5110776260873839</v>
      </c>
      <c r="O49">
        <v>1372.21</v>
      </c>
      <c r="P49">
        <v>1363.7154417388799</v>
      </c>
      <c r="Q49">
        <v>1170.9930048348399</v>
      </c>
      <c r="R49">
        <v>63.926542546439201</v>
      </c>
      <c r="S49" s="1">
        <f>(Table2[[#This Row],[Close Price]]-Table2[[#This Row],[20D EMA]])/Table2[[#This Row],[20D EMA]]</f>
        <v>5.7017511896867101E-2</v>
      </c>
      <c r="T49" s="1">
        <f>(Table2[[#This Row],[Close Price]]-Table2[[#This Row],[50D EMA]])/Table2[[#This Row],[50D EMA]]</f>
        <v>6.3601654426178891E-2</v>
      </c>
      <c r="U49" s="1">
        <f>(Table2[[#This Row],[Close Price]]-Table2[[#This Row],[200D EMA]])/Table2[[#This Row],[200D EMA]]</f>
        <v>0.23864958544699039</v>
      </c>
      <c r="V49">
        <v>0.67725000059918905</v>
      </c>
      <c r="W49">
        <v>1425</v>
      </c>
      <c r="X49">
        <v>1464.4</v>
      </c>
      <c r="Y49">
        <v>1354.5</v>
      </c>
      <c r="Z49">
        <v>1465.55</v>
      </c>
      <c r="AA49">
        <v>1354.5</v>
      </c>
      <c r="AB49">
        <v>1468.8</v>
      </c>
      <c r="AC49" s="1">
        <f>(Table2[[#This Row],[Close Price]]/Table2[[#This Row],[Day Low]])-1</f>
        <v>1.7859649122807131E-2</v>
      </c>
      <c r="AD49" s="1">
        <f>(Table2[[#This Row],[Day High]]/Table2[[#This Row],[Close Price]])-1</f>
        <v>9.6177048502188445E-3</v>
      </c>
      <c r="AE49" s="1">
        <f>(Table2[[#This Row],[Close Price]]/Table2[[#This Row],[Current Week Low]])-1</f>
        <v>7.0837947582133687E-2</v>
      </c>
      <c r="AF49" s="1">
        <f>(Table2[[#This Row],[Current Week High]]/Table2[[#This Row],[Close Price]])-1</f>
        <v>1.0410562239304921E-2</v>
      </c>
      <c r="AG49" s="1">
        <f>(Table2[[#This Row],[Close Price]]/Table2[[#This Row],[Current Month Low]])-1</f>
        <v>7.0837947582133687E-2</v>
      </c>
      <c r="AH49" s="1">
        <f>(Table2[[#This Row],[Current Month High]]/Table2[[#This Row],[Close Price]])-1</f>
        <v>1.2651246164983254E-2</v>
      </c>
      <c r="AI49">
        <v>9.6211520562583903</v>
      </c>
      <c r="AJ49">
        <v>194.32832792207699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10.47</v>
      </c>
      <c r="AM49" t="s">
        <v>3217</v>
      </c>
      <c r="AN49">
        <v>0.01</v>
      </c>
      <c r="AO49" t="s">
        <v>3217</v>
      </c>
      <c r="AP49">
        <v>0.12996991358253401</v>
      </c>
      <c r="AQ49">
        <f>(Table2[[#This Row],[Sharpe Ratio]]-AVERAGE(Table2[Sharpe Ratio]))/_xlfn.STDEV.P(Table2[Sharpe Ratio])</f>
        <v>0.79545919761417128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6.9926639626728688</v>
      </c>
      <c r="AS49">
        <f>_xlfn.RANK.AVG(Table2[[#This Row],[1Y Return vs Nifty Z-Score]],Table2[1Y Return vs Nifty Z-Score])</f>
        <v>27</v>
      </c>
      <c r="AT49">
        <f>_xlfn.RANK.AVG(Table2[[#This Row],[6M Return vs Nifty Z-Score]],Table2[6M Return vs Nifty Z-Score])</f>
        <v>111</v>
      </c>
      <c r="AU49">
        <f>_xlfn.RANK.AVG(Table2[[#This Row],[Sharpe Ratio Z-Score]],Table2[Sharpe Ratio Z-Score])</f>
        <v>149</v>
      </c>
      <c r="AV49">
        <f>(Table2[[#This Row],[Rank 1Y]]+Table2[[#This Row],[Rank 6M]]+Table2[[#This Row],[Rank Sharpe]])/3</f>
        <v>95.666666666666671</v>
      </c>
    </row>
    <row r="50" spans="1:48" x14ac:dyDescent="0.3">
      <c r="A50" t="s">
        <v>857</v>
      </c>
      <c r="B50" t="s">
        <v>858</v>
      </c>
      <c r="C50" t="s">
        <v>3156</v>
      </c>
      <c r="D50" t="s">
        <v>257</v>
      </c>
      <c r="E50">
        <v>18370.819870259998</v>
      </c>
      <c r="F50">
        <v>1313.4</v>
      </c>
      <c r="G50">
        <v>100.82692242610101</v>
      </c>
      <c r="H50">
        <f>(Table2[[#This Row],[1Y Return vs Nifty]]-AVERAGE(Table2[1Y Return vs Nifty]))/_xlfn.STDEV.P(Table2[1Y Return vs Nifty])</f>
        <v>1.3214636398151507</v>
      </c>
      <c r="I50">
        <v>-2.0782975957355898</v>
      </c>
      <c r="J50">
        <f>(Table2[[#This Row],[1M Return vs Nifty]]-AVERAGE(Table2[1M Return vs Nifty]))/_xlfn.STDEV.P(Table2[1M Return vs Nifty])</f>
        <v>-6.4498223989756506E-2</v>
      </c>
      <c r="K50">
        <v>23.523950169989899</v>
      </c>
      <c r="L50">
        <f>(Table2[[#This Row],[6M Return vs Nifty]]-AVERAGE(Table2[6M Return vs Nifty]))/_xlfn.STDEV.P(Table2[6M Return vs Nifty])</f>
        <v>0.53405775712150028</v>
      </c>
      <c r="M50">
        <v>4.4422577001649799</v>
      </c>
      <c r="N50">
        <f>(Table2[[#This Row],[1W Return vs Nifty]]-AVERAGE(Table2[1W Return vs Nifty]))/_xlfn.STDEV.P(Table2[1W Return vs Nifty])</f>
        <v>0.69986566647286819</v>
      </c>
      <c r="O50">
        <v>1266.32</v>
      </c>
      <c r="P50">
        <v>1222.5206525117501</v>
      </c>
      <c r="Q50">
        <v>997.20619873821897</v>
      </c>
      <c r="R50">
        <v>63.164528425382301</v>
      </c>
      <c r="S50" s="1">
        <f>(Table2[[#This Row],[Close Price]]-Table2[[#This Row],[20D EMA]])/Table2[[#This Row],[20D EMA]]</f>
        <v>3.7178596247394148E-2</v>
      </c>
      <c r="T50" s="1">
        <f>(Table2[[#This Row],[Close Price]]-Table2[[#This Row],[50D EMA]])/Table2[[#This Row],[50D EMA]]</f>
        <v>7.4337678714492331E-2</v>
      </c>
      <c r="U50" s="1">
        <f>(Table2[[#This Row],[Close Price]]-Table2[[#This Row],[200D EMA]])/Table2[[#This Row],[200D EMA]]</f>
        <v>0.31707965881265704</v>
      </c>
      <c r="V50">
        <v>0.51062010004680902</v>
      </c>
      <c r="W50">
        <v>1272.25</v>
      </c>
      <c r="X50">
        <v>1319.7</v>
      </c>
      <c r="Y50">
        <v>1270.1500000000001</v>
      </c>
      <c r="Z50">
        <v>1319.7</v>
      </c>
      <c r="AA50">
        <v>1270.1500000000001</v>
      </c>
      <c r="AB50">
        <v>1319.7</v>
      </c>
      <c r="AC50" s="1">
        <f>(Table2[[#This Row],[Close Price]]/Table2[[#This Row],[Day Low]])-1</f>
        <v>3.2344271959127591E-2</v>
      </c>
      <c r="AD50" s="1">
        <f>(Table2[[#This Row],[Day High]]/Table2[[#This Row],[Close Price]])-1</f>
        <v>4.7967108268616165E-3</v>
      </c>
      <c r="AE50" s="1">
        <f>(Table2[[#This Row],[Close Price]]/Table2[[#This Row],[Current Week Low]])-1</f>
        <v>3.4051096327205377E-2</v>
      </c>
      <c r="AF50" s="1">
        <f>(Table2[[#This Row],[Current Week High]]/Table2[[#This Row],[Close Price]])-1</f>
        <v>4.7967108268616165E-3</v>
      </c>
      <c r="AG50" s="1">
        <f>(Table2[[#This Row],[Close Price]]/Table2[[#This Row],[Current Month Low]])-1</f>
        <v>3.4051096327205377E-2</v>
      </c>
      <c r="AH50" s="1">
        <f>(Table2[[#This Row],[Current Month High]]/Table2[[#This Row],[Close Price]])-1</f>
        <v>4.7967108268616165E-3</v>
      </c>
      <c r="AI50">
        <v>17.862037460027299</v>
      </c>
      <c r="AJ50">
        <v>134.577603143418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3.92</v>
      </c>
      <c r="AM50" t="s">
        <v>3217</v>
      </c>
      <c r="AN50">
        <v>0.17</v>
      </c>
      <c r="AO50" t="s">
        <v>3217</v>
      </c>
      <c r="AP50">
        <v>0.171663357083923</v>
      </c>
      <c r="AQ50">
        <f>(Table2[[#This Row],[Sharpe Ratio]]-AVERAGE(Table2[Sharpe Ratio]))/_xlfn.STDEV.P(Table2[Sharpe Ratio])</f>
        <v>1.2928637524174729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3.7837525918372359</v>
      </c>
      <c r="AS50">
        <f>_xlfn.RANK.AVG(Table2[[#This Row],[1Y Return vs Nifty Z-Score]],Table2[1Y Return vs Nifty Z-Score])</f>
        <v>68</v>
      </c>
      <c r="AT50">
        <f>_xlfn.RANK.AVG(Table2[[#This Row],[6M Return vs Nifty Z-Score]],Table2[6M Return vs Nifty Z-Score])</f>
        <v>152</v>
      </c>
      <c r="AU50">
        <f>_xlfn.RANK.AVG(Table2[[#This Row],[Sharpe Ratio Z-Score]],Table2[Sharpe Ratio Z-Score])</f>
        <v>73</v>
      </c>
      <c r="AV50">
        <f>(Table2[[#This Row],[Rank 1Y]]+Table2[[#This Row],[Rank 6M]]+Table2[[#This Row],[Rank Sharpe]])/3</f>
        <v>97.666666666666671</v>
      </c>
    </row>
    <row r="51" spans="1:48" x14ac:dyDescent="0.3">
      <c r="A51" t="s">
        <v>999</v>
      </c>
      <c r="B51" t="s">
        <v>1000</v>
      </c>
      <c r="C51" t="s">
        <v>3167</v>
      </c>
      <c r="D51" t="s">
        <v>264</v>
      </c>
      <c r="E51">
        <v>14305.79613492</v>
      </c>
      <c r="F51">
        <v>2150.1</v>
      </c>
      <c r="G51">
        <v>90.003846162032005</v>
      </c>
      <c r="H51">
        <f>(Table2[[#This Row],[1Y Return vs Nifty]]-AVERAGE(Table2[1Y Return vs Nifty]))/_xlfn.STDEV.P(Table2[1Y Return vs Nifty])</f>
        <v>1.1355902773181592</v>
      </c>
      <c r="I51">
        <v>7.9603395969085602</v>
      </c>
      <c r="J51">
        <f>(Table2[[#This Row],[1M Return vs Nifty]]-AVERAGE(Table2[1M Return vs Nifty]))/_xlfn.STDEV.P(Table2[1M Return vs Nifty])</f>
        <v>1.0186157529218554</v>
      </c>
      <c r="K51">
        <v>33.059541185270803</v>
      </c>
      <c r="L51">
        <f>(Table2[[#This Row],[6M Return vs Nifty]]-AVERAGE(Table2[6M Return vs Nifty]))/_xlfn.STDEV.P(Table2[6M Return vs Nifty])</f>
        <v>0.84734363781749922</v>
      </c>
      <c r="M51">
        <v>7.8410107319873301</v>
      </c>
      <c r="N51">
        <f>(Table2[[#This Row],[1W Return vs Nifty]]-AVERAGE(Table2[1W Return vs Nifty]))/_xlfn.STDEV.P(Table2[1W Return vs Nifty])</f>
        <v>1.512373207203241</v>
      </c>
      <c r="O51">
        <v>1919.2</v>
      </c>
      <c r="P51">
        <v>1859.3075886253901</v>
      </c>
      <c r="Q51">
        <v>1593.55551873332</v>
      </c>
      <c r="R51">
        <v>83.913691977382399</v>
      </c>
      <c r="S51" s="1">
        <f>(Table2[[#This Row],[Close Price]]-Table2[[#This Row],[20D EMA]])/Table2[[#This Row],[20D EMA]]</f>
        <v>0.12031054606085861</v>
      </c>
      <c r="T51" s="1">
        <f>(Table2[[#This Row],[Close Price]]-Table2[[#This Row],[50D EMA]])/Table2[[#This Row],[50D EMA]]</f>
        <v>0.15639822757330668</v>
      </c>
      <c r="U51" s="1">
        <f>(Table2[[#This Row],[Close Price]]-Table2[[#This Row],[200D EMA]])/Table2[[#This Row],[200D EMA]]</f>
        <v>0.34924699812722187</v>
      </c>
      <c r="V51">
        <v>0.99366409706629499</v>
      </c>
      <c r="W51">
        <v>2044</v>
      </c>
      <c r="X51">
        <v>2184.9</v>
      </c>
      <c r="Y51">
        <v>1884.8</v>
      </c>
      <c r="Z51">
        <v>2184.9</v>
      </c>
      <c r="AA51">
        <v>1884.8</v>
      </c>
      <c r="AB51">
        <v>2184.9</v>
      </c>
      <c r="AC51" s="1">
        <f>(Table2[[#This Row],[Close Price]]/Table2[[#This Row],[Day Low]])-1</f>
        <v>5.1908023483365984E-2</v>
      </c>
      <c r="AD51" s="1">
        <f>(Table2[[#This Row],[Day High]]/Table2[[#This Row],[Close Price]])-1</f>
        <v>1.618529370726951E-2</v>
      </c>
      <c r="AE51" s="1">
        <f>(Table2[[#This Row],[Close Price]]/Table2[[#This Row],[Current Week Low]])-1</f>
        <v>0.1407576400679118</v>
      </c>
      <c r="AF51" s="1">
        <f>(Table2[[#This Row],[Current Week High]]/Table2[[#This Row],[Close Price]])-1</f>
        <v>1.618529370726951E-2</v>
      </c>
      <c r="AG51" s="1">
        <f>(Table2[[#This Row],[Close Price]]/Table2[[#This Row],[Current Month Low]])-1</f>
        <v>0.1407576400679118</v>
      </c>
      <c r="AH51" s="1">
        <f>(Table2[[#This Row],[Current Month High]]/Table2[[#This Row],[Close Price]])-1</f>
        <v>1.618529370726951E-2</v>
      </c>
      <c r="AI51">
        <v>1.6185293707269499</v>
      </c>
      <c r="AJ51">
        <v>123.05098812179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18.420000000000002</v>
      </c>
      <c r="AM51" t="s">
        <v>3217</v>
      </c>
      <c r="AN51">
        <v>0.28999999999999998</v>
      </c>
      <c r="AO51" t="s">
        <v>3217</v>
      </c>
      <c r="AP51">
        <v>0.151140078100412</v>
      </c>
      <c r="AQ51">
        <f>(Table2[[#This Row],[Sharpe Ratio]]-AVERAGE(Table2[Sharpe Ratio]))/_xlfn.STDEV.P(Table2[Sharpe Ratio])</f>
        <v>1.0480201609890709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5.5619430362498257</v>
      </c>
      <c r="AS51">
        <f>_xlfn.RANK.AVG(Table2[[#This Row],[1Y Return vs Nifty Z-Score]],Table2[1Y Return vs Nifty Z-Score])</f>
        <v>82</v>
      </c>
      <c r="AT51">
        <f>_xlfn.RANK.AVG(Table2[[#This Row],[6M Return vs Nifty Z-Score]],Table2[6M Return vs Nifty Z-Score])</f>
        <v>112</v>
      </c>
      <c r="AU51">
        <f>_xlfn.RANK.AVG(Table2[[#This Row],[Sharpe Ratio Z-Score]],Table2[Sharpe Ratio Z-Score])</f>
        <v>108</v>
      </c>
      <c r="AV51">
        <f>(Table2[[#This Row],[Rank 1Y]]+Table2[[#This Row],[Rank 6M]]+Table2[[#This Row],[Rank Sharpe]])/3</f>
        <v>100.66666666666667</v>
      </c>
    </row>
    <row r="52" spans="1:48" x14ac:dyDescent="0.3">
      <c r="A52" t="s">
        <v>658</v>
      </c>
      <c r="B52" t="s">
        <v>659</v>
      </c>
      <c r="C52" t="s">
        <v>3161</v>
      </c>
      <c r="D52" t="s">
        <v>660</v>
      </c>
      <c r="E52">
        <v>28768.903631375</v>
      </c>
      <c r="F52">
        <v>2839.25</v>
      </c>
      <c r="G52">
        <v>80.752054244234401</v>
      </c>
      <c r="H52">
        <f>(Table2[[#This Row],[1Y Return vs Nifty]]-AVERAGE(Table2[1Y Return vs Nifty]))/_xlfn.STDEV.P(Table2[1Y Return vs Nifty])</f>
        <v>0.97670184015611605</v>
      </c>
      <c r="I52">
        <v>21.0404510941414</v>
      </c>
      <c r="J52">
        <f>(Table2[[#This Row],[1M Return vs Nifty]]-AVERAGE(Table2[1M Return vs Nifty]))/_xlfn.STDEV.P(Table2[1M Return vs Nifty])</f>
        <v>2.4298881507923817</v>
      </c>
      <c r="K52">
        <v>64.452457793001798</v>
      </c>
      <c r="L52">
        <f>(Table2[[#This Row],[6M Return vs Nifty]]-AVERAGE(Table2[6M Return vs Nifty]))/_xlfn.STDEV.P(Table2[6M Return vs Nifty])</f>
        <v>1.8787382846001068</v>
      </c>
      <c r="M52">
        <v>8.9649612093501592</v>
      </c>
      <c r="N52">
        <f>(Table2[[#This Row],[1W Return vs Nifty]]-AVERAGE(Table2[1W Return vs Nifty]))/_xlfn.STDEV.P(Table2[1W Return vs Nifty])</f>
        <v>1.7810653509731429</v>
      </c>
      <c r="O52">
        <v>2657.88</v>
      </c>
      <c r="P52">
        <v>2477.3109183178599</v>
      </c>
      <c r="Q52">
        <v>2023.2977918143399</v>
      </c>
      <c r="R52">
        <v>59.333734435602601</v>
      </c>
      <c r="S52" s="1">
        <f>(Table2[[#This Row],[Close Price]]-Table2[[#This Row],[20D EMA]])/Table2[[#This Row],[20D EMA]]</f>
        <v>6.8238596174394581E-2</v>
      </c>
      <c r="T52" s="1">
        <f>(Table2[[#This Row],[Close Price]]-Table2[[#This Row],[50D EMA]])/Table2[[#This Row],[50D EMA]]</f>
        <v>0.14610159710106291</v>
      </c>
      <c r="U52" s="1">
        <f>(Table2[[#This Row],[Close Price]]-Table2[[#This Row],[200D EMA]])/Table2[[#This Row],[200D EMA]]</f>
        <v>0.40327835649638905</v>
      </c>
      <c r="V52">
        <v>1.9055701025662299</v>
      </c>
      <c r="W52">
        <v>2810.05</v>
      </c>
      <c r="X52">
        <v>2859.6</v>
      </c>
      <c r="Y52">
        <v>2798</v>
      </c>
      <c r="Z52">
        <v>3150</v>
      </c>
      <c r="AA52">
        <v>2798</v>
      </c>
      <c r="AB52">
        <v>3357.8</v>
      </c>
      <c r="AC52" s="1">
        <f>(Table2[[#This Row],[Close Price]]/Table2[[#This Row],[Day Low]])-1</f>
        <v>1.0391274176616117E-2</v>
      </c>
      <c r="AD52" s="1">
        <f>(Table2[[#This Row],[Day High]]/Table2[[#This Row],[Close Price]])-1</f>
        <v>7.167385753279909E-3</v>
      </c>
      <c r="AE52" s="1">
        <f>(Table2[[#This Row],[Close Price]]/Table2[[#This Row],[Current Week Low]])-1</f>
        <v>1.4742673338098644E-2</v>
      </c>
      <c r="AF52" s="1">
        <f>(Table2[[#This Row],[Current Week High]]/Table2[[#This Row],[Close Price]])-1</f>
        <v>0.10944791758386896</v>
      </c>
      <c r="AG52" s="1">
        <f>(Table2[[#This Row],[Close Price]]/Table2[[#This Row],[Current Month Low]])-1</f>
        <v>1.4742673338098644E-2</v>
      </c>
      <c r="AH52" s="1">
        <f>(Table2[[#This Row],[Current Month High]]/Table2[[#This Row],[Close Price]])-1</f>
        <v>0.18263625957559215</v>
      </c>
      <c r="AI52">
        <v>18.263625957559199</v>
      </c>
      <c r="AJ52">
        <v>108.614988978692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15.86</v>
      </c>
      <c r="AM52" t="s">
        <v>3217</v>
      </c>
      <c r="AN52">
        <v>0.26</v>
      </c>
      <c r="AO52" t="s">
        <v>3217</v>
      </c>
      <c r="AP52">
        <v>0.121869490910852</v>
      </c>
      <c r="AQ52">
        <f>(Table2[[#This Row],[Sharpe Ratio]]-AVERAGE(Table2[Sharpe Ratio]))/_xlfn.STDEV.P(Table2[Sharpe Ratio])</f>
        <v>0.6988208105115965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7.765214437033344</v>
      </c>
      <c r="AS52">
        <f>_xlfn.RANK.AVG(Table2[[#This Row],[1Y Return vs Nifty Z-Score]],Table2[1Y Return vs Nifty Z-Score])</f>
        <v>100</v>
      </c>
      <c r="AT52">
        <f>_xlfn.RANK.AVG(Table2[[#This Row],[6M Return vs Nifty Z-Score]],Table2[6M Return vs Nifty Z-Score])</f>
        <v>35</v>
      </c>
      <c r="AU52">
        <f>_xlfn.RANK.AVG(Table2[[#This Row],[Sharpe Ratio Z-Score]],Table2[Sharpe Ratio Z-Score])</f>
        <v>171</v>
      </c>
      <c r="AV52">
        <f>(Table2[[#This Row],[Rank 1Y]]+Table2[[#This Row],[Rank 6M]]+Table2[[#This Row],[Rank Sharpe]])/3</f>
        <v>102</v>
      </c>
    </row>
    <row r="53" spans="1:48" hidden="1" x14ac:dyDescent="0.3">
      <c r="A53" t="s">
        <v>665</v>
      </c>
      <c r="B53" t="s">
        <v>666</v>
      </c>
      <c r="C53" t="s">
        <v>3155</v>
      </c>
      <c r="D53" t="s">
        <v>445</v>
      </c>
      <c r="E53">
        <v>28271.294999999998</v>
      </c>
      <c r="F53">
        <v>805.45</v>
      </c>
      <c r="G53">
        <v>147.599771481766</v>
      </c>
      <c r="H53">
        <f>(Table2[[#This Row],[1Y Return vs Nifty]]-AVERAGE(Table2[1Y Return vs Nifty]))/_xlfn.STDEV.P(Table2[1Y Return vs Nifty])</f>
        <v>2.1247312612771641</v>
      </c>
      <c r="I53">
        <v>13.4959613585665</v>
      </c>
      <c r="J53">
        <f>(Table2[[#This Row],[1M Return vs Nifty]]-AVERAGE(Table2[1M Return vs Nifty]))/_xlfn.STDEV.P(Table2[1M Return vs Nifty])</f>
        <v>1.6158790254048148</v>
      </c>
      <c r="K53">
        <v>24.0584096547535</v>
      </c>
      <c r="L53">
        <f>(Table2[[#This Row],[6M Return vs Nifty]]-AVERAGE(Table2[6M Return vs Nifty]))/_xlfn.STDEV.P(Table2[6M Return vs Nifty])</f>
        <v>0.55161708932358122</v>
      </c>
      <c r="M53">
        <v>3.2511188174524999</v>
      </c>
      <c r="N53">
        <f>(Table2[[#This Row],[1W Return vs Nifty]]-AVERAGE(Table2[1W Return vs Nifty]))/_xlfn.STDEV.P(Table2[1W Return vs Nifty])</f>
        <v>0.41511143008102319</v>
      </c>
      <c r="O53">
        <v>769.34</v>
      </c>
      <c r="P53">
        <v>764.27456431528003</v>
      </c>
      <c r="Q53">
        <v>670.04520110269198</v>
      </c>
      <c r="R53">
        <v>65.2729745435594</v>
      </c>
      <c r="S53" s="1">
        <f>(Table2[[#This Row],[Close Price]]-Table2[[#This Row],[20D EMA]])/Table2[[#This Row],[20D EMA]]</f>
        <v>4.6936335040424278E-2</v>
      </c>
      <c r="T53" s="1">
        <f>(Table2[[#This Row],[Close Price]]-Table2[[#This Row],[50D EMA]])/Table2[[#This Row],[50D EMA]]</f>
        <v>5.3875187801924865E-2</v>
      </c>
      <c r="U53" s="1">
        <f>(Table2[[#This Row],[Close Price]]-Table2[[#This Row],[200D EMA]])/Table2[[#This Row],[200D EMA]]</f>
        <v>0.20208308137193234</v>
      </c>
      <c r="V53">
        <v>0.91400173161271003</v>
      </c>
      <c r="W53">
        <v>798</v>
      </c>
      <c r="X53">
        <v>813</v>
      </c>
      <c r="Y53">
        <v>792.8</v>
      </c>
      <c r="Z53">
        <v>832.95</v>
      </c>
      <c r="AA53">
        <v>792.8</v>
      </c>
      <c r="AB53">
        <v>832.95</v>
      </c>
      <c r="AC53" s="1">
        <f>(Table2[[#This Row],[Close Price]]/Table2[[#This Row],[Day Low]])-1</f>
        <v>9.3358395989975307E-3</v>
      </c>
      <c r="AD53" s="1">
        <f>(Table2[[#This Row],[Day High]]/Table2[[#This Row],[Close Price]])-1</f>
        <v>9.3736420634427109E-3</v>
      </c>
      <c r="AE53" s="1">
        <f>(Table2[[#This Row],[Close Price]]/Table2[[#This Row],[Current Week Low]])-1</f>
        <v>1.5956104944500726E-2</v>
      </c>
      <c r="AF53" s="1">
        <f>(Table2[[#This Row],[Current Week High]]/Table2[[#This Row],[Close Price]])-1</f>
        <v>3.4142404866844611E-2</v>
      </c>
      <c r="AG53" s="1">
        <f>(Table2[[#This Row],[Close Price]]/Table2[[#This Row],[Current Month Low]])-1</f>
        <v>1.5956104944500726E-2</v>
      </c>
      <c r="AH53" s="1">
        <f>(Table2[[#This Row],[Current Month High]]/Table2[[#This Row],[Close Price]])-1</f>
        <v>3.4142404866844611E-2</v>
      </c>
      <c r="AI53">
        <v>20.4295735303246</v>
      </c>
      <c r="AJ53">
        <v>181.67511802762701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8.19</v>
      </c>
      <c r="AM53" t="s">
        <v>3217</v>
      </c>
      <c r="AN53">
        <v>0.02</v>
      </c>
      <c r="AO53" t="s">
        <v>3217</v>
      </c>
      <c r="AP53">
        <v>0.13821132940016401</v>
      </c>
      <c r="AQ53">
        <f>(Table2[[#This Row],[Sharpe Ratio]]-AVERAGE(Table2[Sharpe Ratio]))/_xlfn.STDEV.P(Table2[Sharpe Ratio])</f>
        <v>0.89377963894640544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5.6011184450329878</v>
      </c>
      <c r="AS53">
        <f>_xlfn.RANK.AVG(Table2[[#This Row],[1Y Return vs Nifty Z-Score]],Table2[1Y Return vs Nifty Z-Score])</f>
        <v>29</v>
      </c>
      <c r="AT53">
        <f>_xlfn.RANK.AVG(Table2[[#This Row],[6M Return vs Nifty Z-Score]],Table2[6M Return vs Nifty Z-Score])</f>
        <v>150</v>
      </c>
      <c r="AU53">
        <f>_xlfn.RANK.AVG(Table2[[#This Row],[Sharpe Ratio Z-Score]],Table2[Sharpe Ratio Z-Score])</f>
        <v>133</v>
      </c>
      <c r="AV53">
        <f>(Table2[[#This Row],[Rank 1Y]]+Table2[[#This Row],[Rank 6M]]+Table2[[#This Row],[Rank Sharpe]])/3</f>
        <v>104</v>
      </c>
    </row>
    <row r="54" spans="1:48" x14ac:dyDescent="0.3">
      <c r="A54" t="s">
        <v>691</v>
      </c>
      <c r="B54" t="s">
        <v>692</v>
      </c>
      <c r="C54" t="s">
        <v>3166</v>
      </c>
      <c r="D54" t="s">
        <v>693</v>
      </c>
      <c r="E54">
        <v>26221.641405225</v>
      </c>
      <c r="F54">
        <v>380.45</v>
      </c>
      <c r="G54">
        <v>112.321845858857</v>
      </c>
      <c r="H54">
        <f>(Table2[[#This Row],[1Y Return vs Nifty]]-AVERAGE(Table2[1Y Return vs Nifty]))/_xlfn.STDEV.P(Table2[1Y Return vs Nifty])</f>
        <v>1.5188751721707905</v>
      </c>
      <c r="I54">
        <v>23.168424533689301</v>
      </c>
      <c r="J54">
        <f>(Table2[[#This Row],[1M Return vs Nifty]]-AVERAGE(Table2[1M Return vs Nifty]))/_xlfn.STDEV.P(Table2[1M Return vs Nifty])</f>
        <v>2.6594848311624908</v>
      </c>
      <c r="K54">
        <v>83.488325194340604</v>
      </c>
      <c r="L54">
        <f>(Table2[[#This Row],[6M Return vs Nifty]]-AVERAGE(Table2[6M Return vs Nifty]))/_xlfn.STDEV.P(Table2[6M Return vs Nifty])</f>
        <v>2.5041498059293907</v>
      </c>
      <c r="M54">
        <v>7.3037381799630401</v>
      </c>
      <c r="N54">
        <f>(Table2[[#This Row],[1W Return vs Nifty]]-AVERAGE(Table2[1W Return vs Nifty]))/_xlfn.STDEV.P(Table2[1W Return vs Nifty])</f>
        <v>1.3839325715171811</v>
      </c>
      <c r="O54">
        <v>342.89</v>
      </c>
      <c r="P54">
        <v>323.58347897706199</v>
      </c>
      <c r="Q54">
        <v>258.40992521787803</v>
      </c>
      <c r="R54">
        <v>70.331076810727296</v>
      </c>
      <c r="S54" s="1">
        <f>(Table2[[#This Row],[Close Price]]-Table2[[#This Row],[20D EMA]])/Table2[[#This Row],[20D EMA]]</f>
        <v>0.10953950246434718</v>
      </c>
      <c r="T54" s="1">
        <f>(Table2[[#This Row],[Close Price]]-Table2[[#This Row],[50D EMA]])/Table2[[#This Row],[50D EMA]]</f>
        <v>0.1757398777054657</v>
      </c>
      <c r="U54" s="1">
        <f>(Table2[[#This Row],[Close Price]]-Table2[[#This Row],[200D EMA]])/Table2[[#This Row],[200D EMA]]</f>
        <v>0.47227317092880244</v>
      </c>
      <c r="V54">
        <v>1.5114277182192299</v>
      </c>
      <c r="W54">
        <v>359.4</v>
      </c>
      <c r="X54">
        <v>388.9</v>
      </c>
      <c r="Y54">
        <v>334.9</v>
      </c>
      <c r="Z54">
        <v>388.9</v>
      </c>
      <c r="AA54">
        <v>334.9</v>
      </c>
      <c r="AB54">
        <v>388.9</v>
      </c>
      <c r="AC54" s="1">
        <f>(Table2[[#This Row],[Close Price]]/Table2[[#This Row],[Day Low]])-1</f>
        <v>5.8569838619922043E-2</v>
      </c>
      <c r="AD54" s="1">
        <f>(Table2[[#This Row],[Day High]]/Table2[[#This Row],[Close Price]])-1</f>
        <v>2.2210540149822489E-2</v>
      </c>
      <c r="AE54" s="1">
        <f>(Table2[[#This Row],[Close Price]]/Table2[[#This Row],[Current Week Low]])-1</f>
        <v>0.13601074947745606</v>
      </c>
      <c r="AF54" s="1">
        <f>(Table2[[#This Row],[Current Week High]]/Table2[[#This Row],[Close Price]])-1</f>
        <v>2.2210540149822489E-2</v>
      </c>
      <c r="AG54" s="1">
        <f>(Table2[[#This Row],[Close Price]]/Table2[[#This Row],[Current Month Low]])-1</f>
        <v>0.13601074947745606</v>
      </c>
      <c r="AH54" s="1">
        <f>(Table2[[#This Row],[Current Month High]]/Table2[[#This Row],[Close Price]])-1</f>
        <v>2.2210540149822489E-2</v>
      </c>
      <c r="AI54">
        <v>2.22105401498224</v>
      </c>
      <c r="AJ54">
        <v>143.099041533546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16.11</v>
      </c>
      <c r="AM54" t="s">
        <v>3217</v>
      </c>
      <c r="AN54">
        <v>0.17</v>
      </c>
      <c r="AO54" t="s">
        <v>3217</v>
      </c>
      <c r="AP54">
        <v>9.4754578448141003E-2</v>
      </c>
      <c r="AQ54">
        <f>(Table2[[#This Row],[Sharpe Ratio]]-AVERAGE(Table2[Sharpe Ratio]))/_xlfn.STDEV.P(Table2[Sharpe Ratio])</f>
        <v>0.37533875123779364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8.4417811320176472</v>
      </c>
      <c r="AS54">
        <f>_xlfn.RANK.AVG(Table2[[#This Row],[1Y Return vs Nifty Z-Score]],Table2[1Y Return vs Nifty Z-Score])</f>
        <v>55</v>
      </c>
      <c r="AT54">
        <f>_xlfn.RANK.AVG(Table2[[#This Row],[6M Return vs Nifty Z-Score]],Table2[6M Return vs Nifty Z-Score])</f>
        <v>17</v>
      </c>
      <c r="AU54">
        <f>_xlfn.RANK.AVG(Table2[[#This Row],[Sharpe Ratio Z-Score]],Table2[Sharpe Ratio Z-Score])</f>
        <v>246</v>
      </c>
      <c r="AV54">
        <f>(Table2[[#This Row],[Rank 1Y]]+Table2[[#This Row],[Rank 6M]]+Table2[[#This Row],[Rank Sharpe]])/3</f>
        <v>106</v>
      </c>
    </row>
    <row r="55" spans="1:48" hidden="1" x14ac:dyDescent="0.3">
      <c r="A55" t="s">
        <v>223</v>
      </c>
      <c r="B55" t="s">
        <v>224</v>
      </c>
      <c r="C55" t="s">
        <v>3167</v>
      </c>
      <c r="D55" t="s">
        <v>173</v>
      </c>
      <c r="E55">
        <v>110891.8112197</v>
      </c>
      <c r="F55">
        <v>725.5</v>
      </c>
      <c r="G55">
        <v>66.514665780393798</v>
      </c>
      <c r="H55">
        <f>(Table2[[#This Row],[1Y Return vs Nifty]]-AVERAGE(Table2[1Y Return vs Nifty]))/_xlfn.STDEV.P(Table2[1Y Return vs Nifty])</f>
        <v>0.73219175795929925</v>
      </c>
      <c r="I55">
        <v>0.35789515647600501</v>
      </c>
      <c r="J55">
        <f>(Table2[[#This Row],[1M Return vs Nifty]]-AVERAGE(Table2[1M Return vs Nifty]))/_xlfn.STDEV.P(Table2[1M Return vs Nifty])</f>
        <v>0.19835363226665292</v>
      </c>
      <c r="K55">
        <v>23.706658759092001</v>
      </c>
      <c r="L55">
        <f>(Table2[[#This Row],[6M Return vs Nifty]]-AVERAGE(Table2[6M Return vs Nifty]))/_xlfn.STDEV.P(Table2[6M Return vs Nifty])</f>
        <v>0.54006053357823458</v>
      </c>
      <c r="M55">
        <v>-1.73830090067343</v>
      </c>
      <c r="N55">
        <f>(Table2[[#This Row],[1W Return vs Nifty]]-AVERAGE(Table2[1W Return vs Nifty]))/_xlfn.STDEV.P(Table2[1W Return vs Nifty])</f>
        <v>-0.77766165666264053</v>
      </c>
      <c r="O55">
        <v>742.24</v>
      </c>
      <c r="P55">
        <v>742.85299362506703</v>
      </c>
      <c r="Q55">
        <v>644.97932321377198</v>
      </c>
      <c r="R55">
        <v>44.8883202532813</v>
      </c>
      <c r="S55" s="1">
        <f>(Table2[[#This Row],[Close Price]]-Table2[[#This Row],[20D EMA]])/Table2[[#This Row],[20D EMA]]</f>
        <v>-2.2553352015520597E-2</v>
      </c>
      <c r="T55" s="1">
        <f>(Table2[[#This Row],[Close Price]]-Table2[[#This Row],[50D EMA]])/Table2[[#This Row],[50D EMA]]</f>
        <v>-2.3359929587664065E-2</v>
      </c>
      <c r="U55" s="1">
        <f>(Table2[[#This Row],[Close Price]]-Table2[[#This Row],[200D EMA]])/Table2[[#This Row],[200D EMA]]</f>
        <v>0.12484226065575788</v>
      </c>
      <c r="V55">
        <v>0.81326134128166705</v>
      </c>
      <c r="W55">
        <v>709.25</v>
      </c>
      <c r="X55">
        <v>735.75</v>
      </c>
      <c r="Y55">
        <v>702.65</v>
      </c>
      <c r="Z55">
        <v>735.75</v>
      </c>
      <c r="AA55">
        <v>702.65</v>
      </c>
      <c r="AB55">
        <v>735.75</v>
      </c>
      <c r="AC55" s="1">
        <f>(Table2[[#This Row],[Close Price]]/Table2[[#This Row],[Day Low]])-1</f>
        <v>2.2911526260134041E-2</v>
      </c>
      <c r="AD55" s="1">
        <f>(Table2[[#This Row],[Day High]]/Table2[[#This Row],[Close Price]])-1</f>
        <v>1.4128187456926344E-2</v>
      </c>
      <c r="AE55" s="1">
        <f>(Table2[[#This Row],[Close Price]]/Table2[[#This Row],[Current Week Low]])-1</f>
        <v>3.2519746673308259E-2</v>
      </c>
      <c r="AF55" s="1">
        <f>(Table2[[#This Row],[Current Week High]]/Table2[[#This Row],[Close Price]])-1</f>
        <v>1.4128187456926344E-2</v>
      </c>
      <c r="AG55" s="1">
        <f>(Table2[[#This Row],[Close Price]]/Table2[[#This Row],[Current Month Low]])-1</f>
        <v>3.2519746673308259E-2</v>
      </c>
      <c r="AH55" s="1">
        <f>(Table2[[#This Row],[Current Month High]]/Table2[[#This Row],[Close Price]])-1</f>
        <v>1.4128187456926344E-2</v>
      </c>
      <c r="AI55">
        <v>20.565127498277</v>
      </c>
      <c r="AJ55">
        <v>95.578918991777797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-6.46</v>
      </c>
      <c r="AM55" t="s">
        <v>3216</v>
      </c>
      <c r="AN55">
        <v>0.02</v>
      </c>
      <c r="AO55" t="s">
        <v>3217</v>
      </c>
      <c r="AP55">
        <v>0.18839314365964699</v>
      </c>
      <c r="AQ55">
        <f>(Table2[[#This Row],[Sharpe Ratio]]-AVERAGE(Table2[Sharpe Ratio]))/_xlfn.STDEV.P(Table2[Sharpe Ratio])</f>
        <v>1.4924508180282809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127</v>
      </c>
      <c r="AT55">
        <f>_xlfn.RANK.AVG(Table2[[#This Row],[6M Return vs Nifty Z-Score]],Table2[6M Return vs Nifty Z-Score])</f>
        <v>151</v>
      </c>
      <c r="AU55">
        <f>_xlfn.RANK.AVG(Table2[[#This Row],[Sharpe Ratio Z-Score]],Table2[Sharpe Ratio Z-Score])</f>
        <v>45</v>
      </c>
      <c r="AV55">
        <f>(Table2[[#This Row],[Rank 1Y]]+Table2[[#This Row],[Rank 6M]]+Table2[[#This Row],[Rank Sharpe]])/3</f>
        <v>107.66666666666667</v>
      </c>
    </row>
    <row r="56" spans="1:48" x14ac:dyDescent="0.3">
      <c r="A56" t="s">
        <v>255</v>
      </c>
      <c r="B56" t="s">
        <v>256</v>
      </c>
      <c r="C56" t="s">
        <v>3156</v>
      </c>
      <c r="D56" t="s">
        <v>257</v>
      </c>
      <c r="E56">
        <v>100345.2463618</v>
      </c>
      <c r="F56">
        <v>11561</v>
      </c>
      <c r="G56">
        <v>164.23060893302201</v>
      </c>
      <c r="H56">
        <f>(Table2[[#This Row],[1Y Return vs Nifty]]-AVERAGE(Table2[1Y Return vs Nifty]))/_xlfn.STDEV.P(Table2[1Y Return vs Nifty])</f>
        <v>2.410345961089293</v>
      </c>
      <c r="I56">
        <v>0.86926866198810104</v>
      </c>
      <c r="J56">
        <f>(Table2[[#This Row],[1M Return vs Nifty]]-AVERAGE(Table2[1M Return vs Nifty]))/_xlfn.STDEV.P(Table2[1M Return vs Nifty])</f>
        <v>0.25352803299589666</v>
      </c>
      <c r="K56">
        <v>37.9813272260511</v>
      </c>
      <c r="L56">
        <f>(Table2[[#This Row],[6M Return vs Nifty]]-AVERAGE(Table2[6M Return vs Nifty]))/_xlfn.STDEV.P(Table2[6M Return vs Nifty])</f>
        <v>1.0090458408495055</v>
      </c>
      <c r="M56">
        <v>-1.8863388863402799</v>
      </c>
      <c r="N56">
        <f>(Table2[[#This Row],[1W Return vs Nifty]]-AVERAGE(Table2[1W Return vs Nifty]))/_xlfn.STDEV.P(Table2[1W Return vs Nifty])</f>
        <v>-0.81305168898998426</v>
      </c>
      <c r="O56">
        <v>11147.52</v>
      </c>
      <c r="P56">
        <v>11106.794296113199</v>
      </c>
      <c r="Q56">
        <v>9311.8129987674292</v>
      </c>
      <c r="R56">
        <v>64.641113251986297</v>
      </c>
      <c r="S56" s="1">
        <f>(Table2[[#This Row],[Close Price]]-Table2[[#This Row],[20D EMA]])/Table2[[#This Row],[20D EMA]]</f>
        <v>3.7091658054885707E-2</v>
      </c>
      <c r="T56" s="1">
        <f>(Table2[[#This Row],[Close Price]]-Table2[[#This Row],[50D EMA]])/Table2[[#This Row],[50D EMA]]</f>
        <v>4.0894401370677139E-2</v>
      </c>
      <c r="U56" s="1">
        <f>(Table2[[#This Row],[Close Price]]-Table2[[#This Row],[200D EMA]])/Table2[[#This Row],[200D EMA]]</f>
        <v>0.24154125534203569</v>
      </c>
      <c r="V56">
        <v>0.51964874808612005</v>
      </c>
      <c r="W56">
        <v>11038.1</v>
      </c>
      <c r="X56">
        <v>11600</v>
      </c>
      <c r="Y56">
        <v>10725.15</v>
      </c>
      <c r="Z56">
        <v>11600</v>
      </c>
      <c r="AA56">
        <v>10725.15</v>
      </c>
      <c r="AB56">
        <v>11600</v>
      </c>
      <c r="AC56" s="1">
        <f>(Table2[[#This Row],[Close Price]]/Table2[[#This Row],[Day Low]])-1</f>
        <v>4.7372283273389382E-2</v>
      </c>
      <c r="AD56" s="1">
        <f>(Table2[[#This Row],[Day High]]/Table2[[#This Row],[Close Price]])-1</f>
        <v>3.3734106046190426E-3</v>
      </c>
      <c r="AE56" s="1">
        <f>(Table2[[#This Row],[Close Price]]/Table2[[#This Row],[Current Week Low]])-1</f>
        <v>7.7933641953725541E-2</v>
      </c>
      <c r="AF56" s="1">
        <f>(Table2[[#This Row],[Current Week High]]/Table2[[#This Row],[Close Price]])-1</f>
        <v>3.3734106046190426E-3</v>
      </c>
      <c r="AG56" s="1">
        <f>(Table2[[#This Row],[Close Price]]/Table2[[#This Row],[Current Month Low]])-1</f>
        <v>7.7933641953725541E-2</v>
      </c>
      <c r="AH56" s="1">
        <f>(Table2[[#This Row],[Current Month High]]/Table2[[#This Row],[Close Price]])-1</f>
        <v>3.3734106046190426E-3</v>
      </c>
      <c r="AI56">
        <v>9.1514574863766001</v>
      </c>
      <c r="AJ56">
        <v>194.17302798982101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3.26</v>
      </c>
      <c r="AM56" t="s">
        <v>3217</v>
      </c>
      <c r="AN56">
        <v>0.03</v>
      </c>
      <c r="AO56" t="s">
        <v>3217</v>
      </c>
      <c r="AP56">
        <v>0.109692242920894</v>
      </c>
      <c r="AQ56">
        <f>(Table2[[#This Row],[Sharpe Ratio]]-AVERAGE(Table2[Sharpe Ratio]))/_xlfn.STDEV.P(Table2[Sharpe Ratio])</f>
        <v>0.55354572391500301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3.4134138698597138</v>
      </c>
      <c r="AS56">
        <f>_xlfn.RANK.AVG(Table2[[#This Row],[1Y Return vs Nifty Z-Score]],Table2[1Y Return vs Nifty Z-Score])</f>
        <v>25</v>
      </c>
      <c r="AT56">
        <f>_xlfn.RANK.AVG(Table2[[#This Row],[6M Return vs Nifty Z-Score]],Table2[6M Return vs Nifty Z-Score])</f>
        <v>95</v>
      </c>
      <c r="AU56">
        <f>_xlfn.RANK.AVG(Table2[[#This Row],[Sharpe Ratio Z-Score]],Table2[Sharpe Ratio Z-Score])</f>
        <v>207</v>
      </c>
      <c r="AV56">
        <f>(Table2[[#This Row],[Rank 1Y]]+Table2[[#This Row],[Rank 6M]]+Table2[[#This Row],[Rank Sharpe]])/3</f>
        <v>109</v>
      </c>
    </row>
    <row r="57" spans="1:48" hidden="1" x14ac:dyDescent="0.3">
      <c r="A57" t="s">
        <v>516</v>
      </c>
      <c r="B57" t="s">
        <v>517</v>
      </c>
      <c r="C57" t="s">
        <v>3167</v>
      </c>
      <c r="D57" t="s">
        <v>311</v>
      </c>
      <c r="E57">
        <v>40432.885078200001</v>
      </c>
      <c r="F57">
        <v>1536.9</v>
      </c>
      <c r="G57">
        <v>179.933875023452</v>
      </c>
      <c r="H57">
        <f>(Table2[[#This Row],[1Y Return vs Nifty]]-AVERAGE(Table2[1Y Return vs Nifty]))/_xlfn.STDEV.P(Table2[1Y Return vs Nifty])</f>
        <v>2.6800307345490579</v>
      </c>
      <c r="I57">
        <v>-6.6354031647420504</v>
      </c>
      <c r="J57">
        <f>(Table2[[#This Row],[1M Return vs Nifty]]-AVERAGE(Table2[1M Return vs Nifty]))/_xlfn.STDEV.P(Table2[1M Return vs Nifty])</f>
        <v>-0.55618495808842627</v>
      </c>
      <c r="K57">
        <v>10.265772266737001</v>
      </c>
      <c r="L57">
        <f>(Table2[[#This Row],[6M Return vs Nifty]]-AVERAGE(Table2[6M Return vs Nifty]))/_xlfn.STDEV.P(Table2[6M Return vs Nifty])</f>
        <v>9.8468611761907951E-2</v>
      </c>
      <c r="M57">
        <v>5.3854846151244002</v>
      </c>
      <c r="N57">
        <f>(Table2[[#This Row],[1W Return vs Nifty]]-AVERAGE(Table2[1W Return vs Nifty]))/_xlfn.STDEV.P(Table2[1W Return vs Nifty])</f>
        <v>0.9253539481599482</v>
      </c>
      <c r="O57">
        <v>1527.48</v>
      </c>
      <c r="P57">
        <v>1682.52474447443</v>
      </c>
      <c r="Q57">
        <v>1581.18530033651</v>
      </c>
      <c r="R57">
        <v>57.638289685318</v>
      </c>
      <c r="S57" s="1">
        <f>(Table2[[#This Row],[Close Price]]-Table2[[#This Row],[20D EMA]])/Table2[[#This Row],[20D EMA]]</f>
        <v>6.1670201901171031E-3</v>
      </c>
      <c r="T57" s="1">
        <f>(Table2[[#This Row],[Close Price]]-Table2[[#This Row],[50D EMA]])/Table2[[#This Row],[50D EMA]]</f>
        <v>-8.6551324105440544E-2</v>
      </c>
      <c r="U57" s="1">
        <f>(Table2[[#This Row],[Close Price]]-Table2[[#This Row],[200D EMA]])/Table2[[#This Row],[200D EMA]]</f>
        <v>-2.8007660030159025E-2</v>
      </c>
      <c r="V57">
        <v>0.352118608665618</v>
      </c>
      <c r="W57">
        <v>1500</v>
      </c>
      <c r="X57">
        <v>1547</v>
      </c>
      <c r="Y57">
        <v>1441</v>
      </c>
      <c r="Z57">
        <v>1548</v>
      </c>
      <c r="AA57">
        <v>1441</v>
      </c>
      <c r="AB57">
        <v>1548</v>
      </c>
      <c r="AC57" s="1">
        <f>(Table2[[#This Row],[Close Price]]/Table2[[#This Row],[Day Low]])-1</f>
        <v>2.4599999999999955E-2</v>
      </c>
      <c r="AD57" s="1">
        <f>(Table2[[#This Row],[Day High]]/Table2[[#This Row],[Close Price]])-1</f>
        <v>6.5716702452989217E-3</v>
      </c>
      <c r="AE57" s="1">
        <f>(Table2[[#This Row],[Close Price]]/Table2[[#This Row],[Current Week Low]])-1</f>
        <v>6.6551006245662903E-2</v>
      </c>
      <c r="AF57" s="1">
        <f>(Table2[[#This Row],[Current Week High]]/Table2[[#This Row],[Close Price]])-1</f>
        <v>7.2223306656256092E-3</v>
      </c>
      <c r="AG57" s="1">
        <f>(Table2[[#This Row],[Close Price]]/Table2[[#This Row],[Current Month Low]])-1</f>
        <v>6.6551006245662903E-2</v>
      </c>
      <c r="AH57" s="1">
        <f>(Table2[[#This Row],[Current Month High]]/Table2[[#This Row],[Close Price]])-1</f>
        <v>7.2223306656256092E-3</v>
      </c>
      <c r="AI57">
        <v>93.861018934218194</v>
      </c>
      <c r="AJ57">
        <v>225.925140494115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0.41</v>
      </c>
      <c r="AM57" t="s">
        <v>3217</v>
      </c>
      <c r="AN57">
        <v>-0.23</v>
      </c>
      <c r="AO57" t="s">
        <v>3216</v>
      </c>
      <c r="AP57">
        <v>0.19574889566289799</v>
      </c>
      <c r="AQ57">
        <f>(Table2[[#This Row],[Sharpe Ratio]]-AVERAGE(Table2[Sharpe Ratio]))/_xlfn.STDEV.P(Table2[Sharpe Ratio])</f>
        <v>1.5802052523747427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20</v>
      </c>
      <c r="AT57">
        <f>_xlfn.RANK.AVG(Table2[[#This Row],[6M Return vs Nifty Z-Score]],Table2[6M Return vs Nifty Z-Score])</f>
        <v>273</v>
      </c>
      <c r="AU57">
        <f>_xlfn.RANK.AVG(Table2[[#This Row],[Sharpe Ratio Z-Score]],Table2[Sharpe Ratio Z-Score])</f>
        <v>36</v>
      </c>
      <c r="AV57">
        <f>(Table2[[#This Row],[Rank 1Y]]+Table2[[#This Row],[Rank 6M]]+Table2[[#This Row],[Rank Sharpe]])/3</f>
        <v>109.66666666666667</v>
      </c>
    </row>
    <row r="58" spans="1:48" x14ac:dyDescent="0.3">
      <c r="A58" t="s">
        <v>1514</v>
      </c>
      <c r="B58" t="s">
        <v>1515</v>
      </c>
      <c r="C58" t="s">
        <v>3167</v>
      </c>
      <c r="D58" t="s">
        <v>173</v>
      </c>
      <c r="E58">
        <v>6846.30863202</v>
      </c>
      <c r="F58">
        <v>438.35</v>
      </c>
      <c r="G58">
        <v>49.631778289608697</v>
      </c>
      <c r="H58">
        <f>(Table2[[#This Row],[1Y Return vs Nifty]]-AVERAGE(Table2[1Y Return vs Nifty]))/_xlfn.STDEV.P(Table2[1Y Return vs Nifty])</f>
        <v>0.44224840082075856</v>
      </c>
      <c r="I58">
        <v>12.3468082845389</v>
      </c>
      <c r="J58">
        <f>(Table2[[#This Row],[1M Return vs Nifty]]-AVERAGE(Table2[1M Return vs Nifty]))/_xlfn.STDEV.P(Table2[1M Return vs Nifty])</f>
        <v>1.4918917020057512</v>
      </c>
      <c r="K58">
        <v>33.573005736844699</v>
      </c>
      <c r="L58">
        <f>(Table2[[#This Row],[6M Return vs Nifty]]-AVERAGE(Table2[6M Return vs Nifty]))/_xlfn.STDEV.P(Table2[6M Return vs Nifty])</f>
        <v>0.86421319461667634</v>
      </c>
      <c r="M58">
        <v>13.1480945883802</v>
      </c>
      <c r="N58">
        <f>(Table2[[#This Row],[1W Return vs Nifty]]-AVERAGE(Table2[1W Return vs Nifty]))/_xlfn.STDEV.P(Table2[1W Return vs Nifty])</f>
        <v>2.7810872362115782</v>
      </c>
      <c r="O58">
        <v>407.41</v>
      </c>
      <c r="P58">
        <v>404.16254172773</v>
      </c>
      <c r="Q58">
        <v>359.145718799517</v>
      </c>
      <c r="R58">
        <v>76.986670641567699</v>
      </c>
      <c r="S58" s="1">
        <f>(Table2[[#This Row],[Close Price]]-Table2[[#This Row],[20D EMA]])/Table2[[#This Row],[20D EMA]]</f>
        <v>7.5943153089025786E-2</v>
      </c>
      <c r="T58" s="1">
        <f>(Table2[[#This Row],[Close Price]]-Table2[[#This Row],[50D EMA]])/Table2[[#This Row],[50D EMA]]</f>
        <v>8.4588388934125666E-2</v>
      </c>
      <c r="U58" s="1">
        <f>(Table2[[#This Row],[Close Price]]-Table2[[#This Row],[200D EMA]])/Table2[[#This Row],[200D EMA]]</f>
        <v>0.2205352230432589</v>
      </c>
      <c r="V58">
        <v>1.39576700748184</v>
      </c>
      <c r="W58">
        <v>434.4</v>
      </c>
      <c r="X58">
        <v>451.5</v>
      </c>
      <c r="Y58">
        <v>400.05</v>
      </c>
      <c r="Z58">
        <v>451.9</v>
      </c>
      <c r="AA58">
        <v>400.05</v>
      </c>
      <c r="AB58">
        <v>451.9</v>
      </c>
      <c r="AC58" s="1">
        <f>(Table2[[#This Row],[Close Price]]/Table2[[#This Row],[Day Low]])-1</f>
        <v>9.0930018416206515E-3</v>
      </c>
      <c r="AD58" s="1">
        <f>(Table2[[#This Row],[Day High]]/Table2[[#This Row],[Close Price]])-1</f>
        <v>2.999885935895974E-2</v>
      </c>
      <c r="AE58" s="1">
        <f>(Table2[[#This Row],[Close Price]]/Table2[[#This Row],[Current Week Low]])-1</f>
        <v>9.5738032745906754E-2</v>
      </c>
      <c r="AF58" s="1">
        <f>(Table2[[#This Row],[Current Week High]]/Table2[[#This Row],[Close Price]])-1</f>
        <v>3.0911372191171349E-2</v>
      </c>
      <c r="AG58" s="1">
        <f>(Table2[[#This Row],[Close Price]]/Table2[[#This Row],[Current Month Low]])-1</f>
        <v>9.5738032745906754E-2</v>
      </c>
      <c r="AH58" s="1">
        <f>(Table2[[#This Row],[Current Month High]]/Table2[[#This Row],[Close Price]])-1</f>
        <v>3.0911372191171349E-2</v>
      </c>
      <c r="AI58">
        <v>3.09113721911713</v>
      </c>
      <c r="AJ58">
        <v>79.762148862005304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6.77</v>
      </c>
      <c r="AM58" t="s">
        <v>3217</v>
      </c>
      <c r="AN58">
        <v>0.08</v>
      </c>
      <c r="AO58" t="s">
        <v>3217</v>
      </c>
      <c r="AP58">
        <v>0.18710284842076499</v>
      </c>
      <c r="AQ58">
        <f>(Table2[[#This Row],[Sharpe Ratio]]-AVERAGE(Table2[Sharpe Ratio]))/_xlfn.STDEV.P(Table2[Sharpe Ratio])</f>
        <v>1.4770575409332976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7.0564980745880614</v>
      </c>
      <c r="AS58">
        <f>_xlfn.RANK.AVG(Table2[[#This Row],[1Y Return vs Nifty Z-Score]],Table2[1Y Return vs Nifty Z-Score])</f>
        <v>174</v>
      </c>
      <c r="AT58">
        <f>_xlfn.RANK.AVG(Table2[[#This Row],[6M Return vs Nifty Z-Score]],Table2[6M Return vs Nifty Z-Score])</f>
        <v>108</v>
      </c>
      <c r="AU58">
        <f>_xlfn.RANK.AVG(Table2[[#This Row],[Sharpe Ratio Z-Score]],Table2[Sharpe Ratio Z-Score])</f>
        <v>47</v>
      </c>
      <c r="AV58">
        <f>(Table2[[#This Row],[Rank 1Y]]+Table2[[#This Row],[Rank 6M]]+Table2[[#This Row],[Rank Sharpe]])/3</f>
        <v>109.66666666666667</v>
      </c>
    </row>
    <row r="59" spans="1:48" hidden="1" x14ac:dyDescent="0.3">
      <c r="A59" t="s">
        <v>63</v>
      </c>
      <c r="B59" t="s">
        <v>64</v>
      </c>
      <c r="C59" t="s">
        <v>3163</v>
      </c>
      <c r="D59" t="s">
        <v>62</v>
      </c>
      <c r="E59">
        <v>351760.12927103502</v>
      </c>
      <c r="F59">
        <v>2934.55</v>
      </c>
      <c r="G59">
        <v>71.044578672558302</v>
      </c>
      <c r="H59">
        <f>(Table2[[#This Row],[1Y Return vs Nifty]]-AVERAGE(Table2[1Y Return vs Nifty]))/_xlfn.STDEV.P(Table2[1Y Return vs Nifty])</f>
        <v>0.80998758241268221</v>
      </c>
      <c r="I59">
        <v>-2.0231142827981299</v>
      </c>
      <c r="J59">
        <f>(Table2[[#This Row],[1M Return vs Nifty]]-AVERAGE(Table2[1M Return vs Nifty]))/_xlfn.STDEV.P(Table2[1M Return vs Nifty])</f>
        <v>-5.8544246732898694E-2</v>
      </c>
      <c r="K59">
        <v>22.797020809197701</v>
      </c>
      <c r="L59">
        <f>(Table2[[#This Row],[6M Return vs Nifty]]-AVERAGE(Table2[6M Return vs Nifty]))/_xlfn.STDEV.P(Table2[6M Return vs Nifty])</f>
        <v>0.51017494748394221</v>
      </c>
      <c r="M59">
        <v>6.4913672811577596</v>
      </c>
      <c r="N59">
        <f>(Table2[[#This Row],[1W Return vs Nifty]]-AVERAGE(Table2[1W Return vs Nifty]))/_xlfn.STDEV.P(Table2[1W Return vs Nifty])</f>
        <v>1.1897267922301553</v>
      </c>
      <c r="O59">
        <v>2888.05</v>
      </c>
      <c r="P59">
        <v>2891.9751782552698</v>
      </c>
      <c r="Q59">
        <v>2521.0799595562198</v>
      </c>
      <c r="R59">
        <v>59.964776141506803</v>
      </c>
      <c r="S59" s="1">
        <f>(Table2[[#This Row],[Close Price]]-Table2[[#This Row],[20D EMA]])/Table2[[#This Row],[20D EMA]]</f>
        <v>1.6100829279271481E-2</v>
      </c>
      <c r="T59" s="1">
        <f>(Table2[[#This Row],[Close Price]]-Table2[[#This Row],[50D EMA]])/Table2[[#This Row],[50D EMA]]</f>
        <v>1.4721710637369909E-2</v>
      </c>
      <c r="U59" s="1">
        <f>(Table2[[#This Row],[Close Price]]-Table2[[#This Row],[200D EMA]])/Table2[[#This Row],[200D EMA]]</f>
        <v>0.16400512759482749</v>
      </c>
      <c r="V59">
        <v>1.31768041195903</v>
      </c>
      <c r="W59">
        <v>2885.4</v>
      </c>
      <c r="X59">
        <v>2953.8</v>
      </c>
      <c r="Y59">
        <v>2804.5</v>
      </c>
      <c r="Z59">
        <v>2971.75</v>
      </c>
      <c r="AA59">
        <v>2780</v>
      </c>
      <c r="AB59">
        <v>2971.75</v>
      </c>
      <c r="AC59" s="1">
        <f>(Table2[[#This Row],[Close Price]]/Table2[[#This Row],[Day Low]])-1</f>
        <v>1.7034033409579319E-2</v>
      </c>
      <c r="AD59" s="1">
        <f>(Table2[[#This Row],[Day High]]/Table2[[#This Row],[Close Price]])-1</f>
        <v>6.55977918249806E-3</v>
      </c>
      <c r="AE59" s="1">
        <f>(Table2[[#This Row],[Close Price]]/Table2[[#This Row],[Current Week Low]])-1</f>
        <v>4.6371902299875201E-2</v>
      </c>
      <c r="AF59" s="1">
        <f>(Table2[[#This Row],[Current Week High]]/Table2[[#This Row],[Close Price]])-1</f>
        <v>1.2676560290334038E-2</v>
      </c>
      <c r="AG59" s="1">
        <f>(Table2[[#This Row],[Close Price]]/Table2[[#This Row],[Current Month Low]])-1</f>
        <v>5.5593525179856274E-2</v>
      </c>
      <c r="AH59" s="1">
        <f>(Table2[[#This Row],[Current Month High]]/Table2[[#This Row],[Close Price]])-1</f>
        <v>1.2676560290334038E-2</v>
      </c>
      <c r="AI59">
        <v>9.7987766437784103</v>
      </c>
      <c r="AJ59">
        <v>99.148315292999897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-2.12</v>
      </c>
      <c r="AM59" t="s">
        <v>3216</v>
      </c>
      <c r="AN59">
        <v>0.12</v>
      </c>
      <c r="AO59" t="s">
        <v>3217</v>
      </c>
      <c r="AP59">
        <v>0.18319757699560901</v>
      </c>
      <c r="AQ59">
        <f>(Table2[[#This Row],[Sharpe Ratio]]-AVERAGE(Table2[Sharpe Ratio]))/_xlfn.STDEV.P(Table2[Sharpe Ratio])</f>
        <v>1.4304674866828959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117</v>
      </c>
      <c r="AT59">
        <f>_xlfn.RANK.AVG(Table2[[#This Row],[6M Return vs Nifty Z-Score]],Table2[6M Return vs Nifty Z-Score])</f>
        <v>161</v>
      </c>
      <c r="AU59">
        <f>_xlfn.RANK.AVG(Table2[[#This Row],[Sharpe Ratio Z-Score]],Table2[Sharpe Ratio Z-Score])</f>
        <v>55</v>
      </c>
      <c r="AV59">
        <f>(Table2[[#This Row],[Rank 1Y]]+Table2[[#This Row],[Rank 6M]]+Table2[[#This Row],[Rank Sharpe]])/3</f>
        <v>111</v>
      </c>
    </row>
    <row r="60" spans="1:48" x14ac:dyDescent="0.3">
      <c r="A60" t="s">
        <v>305</v>
      </c>
      <c r="B60" t="s">
        <v>306</v>
      </c>
      <c r="C60" t="s">
        <v>3156</v>
      </c>
      <c r="D60" t="s">
        <v>257</v>
      </c>
      <c r="E60">
        <v>87622.118882494993</v>
      </c>
      <c r="F60">
        <v>5717.65</v>
      </c>
      <c r="G60">
        <v>56.9519223638531</v>
      </c>
      <c r="H60">
        <f>(Table2[[#This Row],[1Y Return vs Nifty]]-AVERAGE(Table2[1Y Return vs Nifty]))/_xlfn.STDEV.P(Table2[1Y Return vs Nifty])</f>
        <v>0.56796310150704021</v>
      </c>
      <c r="I60">
        <v>7.0426117810445499</v>
      </c>
      <c r="J60">
        <f>(Table2[[#This Row],[1M Return vs Nifty]]-AVERAGE(Table2[1M Return vs Nifty]))/_xlfn.STDEV.P(Table2[1M Return vs Nifty])</f>
        <v>0.91959794748794299</v>
      </c>
      <c r="K60">
        <v>59.283295826836202</v>
      </c>
      <c r="L60">
        <f>(Table2[[#This Row],[6M Return vs Nifty]]-AVERAGE(Table2[6M Return vs Nifty]))/_xlfn.STDEV.P(Table2[6M Return vs Nifty])</f>
        <v>1.7089087002109169</v>
      </c>
      <c r="M60">
        <v>-4.7488630942301899</v>
      </c>
      <c r="N60">
        <f>(Table2[[#This Row],[1W Return vs Nifty]]-AVERAGE(Table2[1W Return vs Nifty]))/_xlfn.STDEV.P(Table2[1W Return vs Nifty])</f>
        <v>-1.4973681081758543</v>
      </c>
      <c r="O60">
        <v>5488.34</v>
      </c>
      <c r="P60">
        <v>5319.9370647735204</v>
      </c>
      <c r="Q60">
        <v>4505.3983375198004</v>
      </c>
      <c r="R60">
        <v>64.164755075197903</v>
      </c>
      <c r="S60" s="1">
        <f>(Table2[[#This Row],[Close Price]]-Table2[[#This Row],[20D EMA]])/Table2[[#This Row],[20D EMA]]</f>
        <v>4.1781303636436423E-2</v>
      </c>
      <c r="T60" s="1">
        <f>(Table2[[#This Row],[Close Price]]-Table2[[#This Row],[50D EMA]])/Table2[[#This Row],[50D EMA]]</f>
        <v>7.4758954924480966E-2</v>
      </c>
      <c r="U60" s="1">
        <f>(Table2[[#This Row],[Close Price]]-Table2[[#This Row],[200D EMA]])/Table2[[#This Row],[200D EMA]]</f>
        <v>0.26906647795931354</v>
      </c>
      <c r="V60">
        <v>1.3898568355779199</v>
      </c>
      <c r="W60">
        <v>5443.15</v>
      </c>
      <c r="X60">
        <v>5745.8</v>
      </c>
      <c r="Y60">
        <v>5298</v>
      </c>
      <c r="Z60">
        <v>5745.8</v>
      </c>
      <c r="AA60">
        <v>5298</v>
      </c>
      <c r="AB60">
        <v>5745.8</v>
      </c>
      <c r="AC60" s="1">
        <f>(Table2[[#This Row],[Close Price]]/Table2[[#This Row],[Day Low]])-1</f>
        <v>5.0430357421713534E-2</v>
      </c>
      <c r="AD60" s="1">
        <f>(Table2[[#This Row],[Day High]]/Table2[[#This Row],[Close Price]])-1</f>
        <v>4.9233513768769388E-3</v>
      </c>
      <c r="AE60" s="1">
        <f>(Table2[[#This Row],[Close Price]]/Table2[[#This Row],[Current Week Low]])-1</f>
        <v>7.9209135522838814E-2</v>
      </c>
      <c r="AF60" s="1">
        <f>(Table2[[#This Row],[Current Week High]]/Table2[[#This Row],[Close Price]])-1</f>
        <v>4.9233513768769388E-3</v>
      </c>
      <c r="AG60" s="1">
        <f>(Table2[[#This Row],[Close Price]]/Table2[[#This Row],[Current Month Low]])-1</f>
        <v>7.9209135522838814E-2</v>
      </c>
      <c r="AH60" s="1">
        <f>(Table2[[#This Row],[Current Month High]]/Table2[[#This Row],[Close Price]])-1</f>
        <v>4.9233513768769388E-3</v>
      </c>
      <c r="AI60">
        <v>1.4175404230759101</v>
      </c>
      <c r="AJ60">
        <v>86.619557412363704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8.9600000000000009</v>
      </c>
      <c r="AM60" t="s">
        <v>3217</v>
      </c>
      <c r="AN60">
        <v>0.15</v>
      </c>
      <c r="AO60" t="s">
        <v>3217</v>
      </c>
      <c r="AP60">
        <v>0.13391083226414099</v>
      </c>
      <c r="AQ60">
        <f>(Table2[[#This Row],[Sharpe Ratio]]-AVERAGE(Table2[Sharpe Ratio]))/_xlfn.STDEV.P(Table2[Sharpe Ratio])</f>
        <v>0.84247452515063226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2.5415761661806777</v>
      </c>
      <c r="AS60">
        <f>_xlfn.RANK.AVG(Table2[[#This Row],[1Y Return vs Nifty Z-Score]],Table2[1Y Return vs Nifty Z-Score])</f>
        <v>152</v>
      </c>
      <c r="AT60">
        <f>_xlfn.RANK.AVG(Table2[[#This Row],[6M Return vs Nifty Z-Score]],Table2[6M Return vs Nifty Z-Score])</f>
        <v>43</v>
      </c>
      <c r="AU60">
        <f>_xlfn.RANK.AVG(Table2[[#This Row],[Sharpe Ratio Z-Score]],Table2[Sharpe Ratio Z-Score])</f>
        <v>140</v>
      </c>
      <c r="AV60">
        <f>(Table2[[#This Row],[Rank 1Y]]+Table2[[#This Row],[Rank 6M]]+Table2[[#This Row],[Rank Sharpe]])/3</f>
        <v>111.66666666666667</v>
      </c>
    </row>
    <row r="61" spans="1:48" x14ac:dyDescent="0.3">
      <c r="A61" t="s">
        <v>1266</v>
      </c>
      <c r="B61" t="s">
        <v>1267</v>
      </c>
      <c r="C61" t="s">
        <v>3171</v>
      </c>
      <c r="D61" t="s">
        <v>294</v>
      </c>
      <c r="E61">
        <v>9325.4316220799992</v>
      </c>
      <c r="F61">
        <v>2161.6</v>
      </c>
      <c r="G61">
        <v>106.41257805488399</v>
      </c>
      <c r="H61">
        <f>(Table2[[#This Row],[1Y Return vs Nifty]]-AVERAGE(Table2[1Y Return vs Nifty]))/_xlfn.STDEV.P(Table2[1Y Return vs Nifty])</f>
        <v>1.4173905803763007</v>
      </c>
      <c r="I61">
        <v>-1.41290201673464</v>
      </c>
      <c r="J61">
        <f>(Table2[[#This Row],[1M Return vs Nifty]]-AVERAGE(Table2[1M Return vs Nifty]))/_xlfn.STDEV.P(Table2[1M Return vs Nifty])</f>
        <v>7.294314973522148E-3</v>
      </c>
      <c r="K61">
        <v>58.366208329997498</v>
      </c>
      <c r="L61">
        <f>(Table2[[#This Row],[6M Return vs Nifty]]-AVERAGE(Table2[6M Return vs Nifty]))/_xlfn.STDEV.P(Table2[6M Return vs Nifty])</f>
        <v>1.6787783639095817</v>
      </c>
      <c r="M61">
        <v>6.7550469771200401</v>
      </c>
      <c r="N61">
        <f>(Table2[[#This Row],[1W Return vs Nifty]]-AVERAGE(Table2[1W Return vs Nifty]))/_xlfn.STDEV.P(Table2[1W Return vs Nifty])</f>
        <v>1.2527621876533912</v>
      </c>
      <c r="O61">
        <v>2107</v>
      </c>
      <c r="P61">
        <v>2050.7553023073301</v>
      </c>
      <c r="Q61">
        <v>1635.5271238073999</v>
      </c>
      <c r="R61">
        <v>58.942793206546398</v>
      </c>
      <c r="S61" s="1">
        <f>(Table2[[#This Row],[Close Price]]-Table2[[#This Row],[20D EMA]])/Table2[[#This Row],[20D EMA]]</f>
        <v>2.5913621262458428E-2</v>
      </c>
      <c r="T61" s="1">
        <f>(Table2[[#This Row],[Close Price]]-Table2[[#This Row],[50D EMA]])/Table2[[#This Row],[50D EMA]]</f>
        <v>5.4050669803441226E-2</v>
      </c>
      <c r="U61" s="1">
        <f>(Table2[[#This Row],[Close Price]]-Table2[[#This Row],[200D EMA]])/Table2[[#This Row],[200D EMA]]</f>
        <v>0.32165340979973284</v>
      </c>
      <c r="V61">
        <v>0.430470398531276</v>
      </c>
      <c r="W61">
        <v>2109.6999999999998</v>
      </c>
      <c r="X61">
        <v>2167.6</v>
      </c>
      <c r="Y61">
        <v>2054</v>
      </c>
      <c r="Z61">
        <v>2178.8000000000002</v>
      </c>
      <c r="AA61">
        <v>2054</v>
      </c>
      <c r="AB61">
        <v>2178.8000000000002</v>
      </c>
      <c r="AC61" s="1">
        <f>(Table2[[#This Row],[Close Price]]/Table2[[#This Row],[Day Low]])-1</f>
        <v>2.4600654121439192E-2</v>
      </c>
      <c r="AD61" s="1">
        <f>(Table2[[#This Row],[Day High]]/Table2[[#This Row],[Close Price]])-1</f>
        <v>2.7757216876387325E-3</v>
      </c>
      <c r="AE61" s="1">
        <f>(Table2[[#This Row],[Close Price]]/Table2[[#This Row],[Current Week Low]])-1</f>
        <v>5.2385589094449792E-2</v>
      </c>
      <c r="AF61" s="1">
        <f>(Table2[[#This Row],[Current Week High]]/Table2[[#This Row],[Close Price]])-1</f>
        <v>7.9570688378980403E-3</v>
      </c>
      <c r="AG61" s="1">
        <f>(Table2[[#This Row],[Close Price]]/Table2[[#This Row],[Current Month Low]])-1</f>
        <v>5.2385589094449792E-2</v>
      </c>
      <c r="AH61" s="1">
        <f>(Table2[[#This Row],[Current Month High]]/Table2[[#This Row],[Close Price]])-1</f>
        <v>7.9570688378980403E-3</v>
      </c>
      <c r="AI61">
        <v>11.341136195410799</v>
      </c>
      <c r="AJ61">
        <v>143.39601396239101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1.81</v>
      </c>
      <c r="AM61" t="s">
        <v>3217</v>
      </c>
      <c r="AN61">
        <v>0.2</v>
      </c>
      <c r="AO61" t="s">
        <v>3217</v>
      </c>
      <c r="AP61">
        <v>0.103060714814696</v>
      </c>
      <c r="AQ61">
        <f>(Table2[[#This Row],[Sharpe Ratio]]-AVERAGE(Table2[Sharpe Ratio]))/_xlfn.STDEV.P(Table2[Sharpe Ratio])</f>
        <v>0.47443131147221435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4.8306567583850102</v>
      </c>
      <c r="AS61">
        <f>_xlfn.RANK.AVG(Table2[[#This Row],[1Y Return vs Nifty Z-Score]],Table2[1Y Return vs Nifty Z-Score])</f>
        <v>61</v>
      </c>
      <c r="AT61">
        <f>_xlfn.RANK.AVG(Table2[[#This Row],[6M Return vs Nifty Z-Score]],Table2[6M Return vs Nifty Z-Score])</f>
        <v>46</v>
      </c>
      <c r="AU61">
        <f>_xlfn.RANK.AVG(Table2[[#This Row],[Sharpe Ratio Z-Score]],Table2[Sharpe Ratio Z-Score])</f>
        <v>229</v>
      </c>
      <c r="AV61">
        <f>(Table2[[#This Row],[Rank 1Y]]+Table2[[#This Row],[Rank 6M]]+Table2[[#This Row],[Rank Sharpe]])/3</f>
        <v>112</v>
      </c>
    </row>
    <row r="62" spans="1:48" hidden="1" x14ac:dyDescent="0.3">
      <c r="A62" t="s">
        <v>1512</v>
      </c>
      <c r="B62" t="s">
        <v>1513</v>
      </c>
      <c r="C62" t="s">
        <v>3160</v>
      </c>
      <c r="D62" t="s">
        <v>46</v>
      </c>
      <c r="E62">
        <v>6875.5180406500003</v>
      </c>
      <c r="F62">
        <v>503.65</v>
      </c>
      <c r="G62">
        <v>52.437579754340099</v>
      </c>
      <c r="H62">
        <f>(Table2[[#This Row],[1Y Return vs Nifty]]-AVERAGE(Table2[1Y Return vs Nifty]))/_xlfn.STDEV.P(Table2[1Y Return vs Nifty])</f>
        <v>0.49043467799594492</v>
      </c>
      <c r="I62">
        <v>-9.4988536766865703</v>
      </c>
      <c r="J62">
        <f>(Table2[[#This Row],[1M Return vs Nifty]]-AVERAGE(Table2[1M Return vs Nifty]))/_xlfn.STDEV.P(Table2[1M Return vs Nifty])</f>
        <v>-0.86513558676085356</v>
      </c>
      <c r="K62">
        <v>26.567468947744</v>
      </c>
      <c r="L62">
        <f>(Table2[[#This Row],[6M Return vs Nifty]]-AVERAGE(Table2[6M Return vs Nifty]))/_xlfn.STDEV.P(Table2[6M Return vs Nifty])</f>
        <v>0.63405066360999396</v>
      </c>
      <c r="M62">
        <v>-1.8769184959817999</v>
      </c>
      <c r="N62">
        <f>(Table2[[#This Row],[1W Return vs Nifty]]-AVERAGE(Table2[1W Return vs Nifty]))/_xlfn.STDEV.P(Table2[1W Return vs Nifty])</f>
        <v>-0.81079964592265241</v>
      </c>
      <c r="O62">
        <v>516.6</v>
      </c>
      <c r="P62">
        <v>532.97278155714298</v>
      </c>
      <c r="Q62">
        <v>458.984918964727</v>
      </c>
      <c r="R62">
        <v>46.8977327458499</v>
      </c>
      <c r="S62" s="1">
        <f>(Table2[[#This Row],[Close Price]]-Table2[[#This Row],[20D EMA]])/Table2[[#This Row],[20D EMA]]</f>
        <v>-2.5067750677506863E-2</v>
      </c>
      <c r="T62" s="1">
        <f>(Table2[[#This Row],[Close Price]]-Table2[[#This Row],[50D EMA]])/Table2[[#This Row],[50D EMA]]</f>
        <v>-5.5017409090710095E-2</v>
      </c>
      <c r="U62" s="1">
        <f>(Table2[[#This Row],[Close Price]]-Table2[[#This Row],[200D EMA]])/Table2[[#This Row],[200D EMA]]</f>
        <v>9.7312742074441641E-2</v>
      </c>
      <c r="V62">
        <v>0.98473231174211595</v>
      </c>
      <c r="W62">
        <v>482</v>
      </c>
      <c r="X62">
        <v>507.7</v>
      </c>
      <c r="Y62">
        <v>472.85</v>
      </c>
      <c r="Z62">
        <v>507.7</v>
      </c>
      <c r="AA62">
        <v>472.85</v>
      </c>
      <c r="AB62">
        <v>507.7</v>
      </c>
      <c r="AC62" s="1">
        <f>(Table2[[#This Row],[Close Price]]/Table2[[#This Row],[Day Low]])-1</f>
        <v>4.4917012448132843E-2</v>
      </c>
      <c r="AD62" s="1">
        <f>(Table2[[#This Row],[Day High]]/Table2[[#This Row],[Close Price]])-1</f>
        <v>8.0412985207982679E-3</v>
      </c>
      <c r="AE62" s="1">
        <f>(Table2[[#This Row],[Close Price]]/Table2[[#This Row],[Current Week Low]])-1</f>
        <v>6.5136935603256729E-2</v>
      </c>
      <c r="AF62" s="1">
        <f>(Table2[[#This Row],[Current Week High]]/Table2[[#This Row],[Close Price]])-1</f>
        <v>8.0412985207982679E-3</v>
      </c>
      <c r="AG62" s="1">
        <f>(Table2[[#This Row],[Close Price]]/Table2[[#This Row],[Current Month Low]])-1</f>
        <v>6.5136935603256729E-2</v>
      </c>
      <c r="AH62" s="1">
        <f>(Table2[[#This Row],[Current Month High]]/Table2[[#This Row],[Close Price]])-1</f>
        <v>8.0412985207982679E-3</v>
      </c>
      <c r="AI62">
        <v>22.902809490717701</v>
      </c>
      <c r="AJ62">
        <v>89.377702575672103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-7.76</v>
      </c>
      <c r="AM62" t="s">
        <v>3216</v>
      </c>
      <c r="AN62">
        <v>-0.05</v>
      </c>
      <c r="AO62" t="s">
        <v>3216</v>
      </c>
      <c r="AP62">
        <v>0.199688130679545</v>
      </c>
      <c r="AQ62">
        <f>(Table2[[#This Row],[Sharpe Ratio]]-AVERAGE(Table2[Sharpe Ratio]))/_xlfn.STDEV.P(Table2[Sharpe Ratio])</f>
        <v>1.6272004937166005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170</v>
      </c>
      <c r="AT62">
        <f>_xlfn.RANK.AVG(Table2[[#This Row],[6M Return vs Nifty Z-Score]],Table2[6M Return vs Nifty Z-Score])</f>
        <v>134</v>
      </c>
      <c r="AU62">
        <f>_xlfn.RANK.AVG(Table2[[#This Row],[Sharpe Ratio Z-Score]],Table2[Sharpe Ratio Z-Score])</f>
        <v>32</v>
      </c>
      <c r="AV62">
        <f>(Table2[[#This Row],[Rank 1Y]]+Table2[[#This Row],[Rank 6M]]+Table2[[#This Row],[Rank Sharpe]])/3</f>
        <v>112</v>
      </c>
    </row>
    <row r="63" spans="1:48" x14ac:dyDescent="0.3">
      <c r="A63" t="s">
        <v>797</v>
      </c>
      <c r="B63" t="s">
        <v>798</v>
      </c>
      <c r="C63" t="s">
        <v>3161</v>
      </c>
      <c r="D63" t="s">
        <v>51</v>
      </c>
      <c r="E63">
        <v>19741.776318914999</v>
      </c>
      <c r="F63">
        <v>1246.3499999999999</v>
      </c>
      <c r="G63">
        <v>185.45744990147699</v>
      </c>
      <c r="H63">
        <f>(Table2[[#This Row],[1Y Return vs Nifty]]-AVERAGE(Table2[1Y Return vs Nifty]))/_xlfn.STDEV.P(Table2[1Y Return vs Nifty])</f>
        <v>2.7748915126247753</v>
      </c>
      <c r="I63">
        <v>15.308327085128701</v>
      </c>
      <c r="J63">
        <f>(Table2[[#This Row],[1M Return vs Nifty]]-AVERAGE(Table2[1M Return vs Nifty]))/_xlfn.STDEV.P(Table2[1M Return vs Nifty])</f>
        <v>1.8114233619561428</v>
      </c>
      <c r="K63">
        <v>74.799410892707002</v>
      </c>
      <c r="L63">
        <f>(Table2[[#This Row],[6M Return vs Nifty]]-AVERAGE(Table2[6M Return vs Nifty]))/_xlfn.STDEV.P(Table2[6M Return vs Nifty])</f>
        <v>2.2186809592771888</v>
      </c>
      <c r="M63">
        <v>12.8739319828895</v>
      </c>
      <c r="N63">
        <f>(Table2[[#This Row],[1W Return vs Nifty]]-AVERAGE(Table2[1W Return vs Nifty]))/_xlfn.STDEV.P(Table2[1W Return vs Nifty])</f>
        <v>2.7155457913752521</v>
      </c>
      <c r="O63">
        <v>1176.19</v>
      </c>
      <c r="P63">
        <v>1105.9755896587301</v>
      </c>
      <c r="Q63">
        <v>843.51498755517196</v>
      </c>
      <c r="R63">
        <v>65.955986141436796</v>
      </c>
      <c r="S63" s="1">
        <f>(Table2[[#This Row],[Close Price]]-Table2[[#This Row],[20D EMA]])/Table2[[#This Row],[20D EMA]]</f>
        <v>5.9650226579038977E-2</v>
      </c>
      <c r="T63" s="1">
        <f>(Table2[[#This Row],[Close Price]]-Table2[[#This Row],[50D EMA]])/Table2[[#This Row],[50D EMA]]</f>
        <v>0.12692360631990535</v>
      </c>
      <c r="U63" s="1">
        <f>(Table2[[#This Row],[Close Price]]-Table2[[#This Row],[200D EMA]])/Table2[[#This Row],[200D EMA]]</f>
        <v>0.47756710715051714</v>
      </c>
      <c r="V63">
        <v>0.54319910881790501</v>
      </c>
      <c r="W63">
        <v>1213.95</v>
      </c>
      <c r="X63">
        <v>1283</v>
      </c>
      <c r="Y63">
        <v>1193.5999999999999</v>
      </c>
      <c r="Z63">
        <v>1296.6500000000001</v>
      </c>
      <c r="AA63">
        <v>1193.5999999999999</v>
      </c>
      <c r="AB63">
        <v>1296.6500000000001</v>
      </c>
      <c r="AC63" s="1">
        <f>(Table2[[#This Row],[Close Price]]/Table2[[#This Row],[Day Low]])-1</f>
        <v>2.6689731867045374E-2</v>
      </c>
      <c r="AD63" s="1">
        <f>(Table2[[#This Row],[Day High]]/Table2[[#This Row],[Close Price]])-1</f>
        <v>2.9405865126168385E-2</v>
      </c>
      <c r="AE63" s="1">
        <f>(Table2[[#This Row],[Close Price]]/Table2[[#This Row],[Current Week Low]])-1</f>
        <v>4.4194034852546915E-2</v>
      </c>
      <c r="AF63" s="1">
        <f>(Table2[[#This Row],[Current Week High]]/Table2[[#This Row],[Close Price]])-1</f>
        <v>4.0357844907128904E-2</v>
      </c>
      <c r="AG63" s="1">
        <f>(Table2[[#This Row],[Close Price]]/Table2[[#This Row],[Current Month Low]])-1</f>
        <v>4.4194034852546915E-2</v>
      </c>
      <c r="AH63" s="1">
        <f>(Table2[[#This Row],[Current Month High]]/Table2[[#This Row],[Close Price]])-1</f>
        <v>4.0357844907128904E-2</v>
      </c>
      <c r="AI63">
        <v>4.0357844907128904</v>
      </c>
      <c r="AJ63">
        <v>217.986988136241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5.31</v>
      </c>
      <c r="AM63" t="s">
        <v>3217</v>
      </c>
      <c r="AN63">
        <v>0.36</v>
      </c>
      <c r="AO63" t="s">
        <v>3217</v>
      </c>
      <c r="AP63">
        <v>7.9162480313135997E-2</v>
      </c>
      <c r="AQ63">
        <f>(Table2[[#This Row],[Sharpe Ratio]]-AVERAGE(Table2[Sharpe Ratio]))/_xlfn.STDEV.P(Table2[Sharpe Ratio])</f>
        <v>0.18932435712728601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9.709865982360645</v>
      </c>
      <c r="AS63">
        <f>_xlfn.RANK.AVG(Table2[[#This Row],[1Y Return vs Nifty Z-Score]],Table2[1Y Return vs Nifty Z-Score])</f>
        <v>18</v>
      </c>
      <c r="AT63">
        <f>_xlfn.RANK.AVG(Table2[[#This Row],[6M Return vs Nifty Z-Score]],Table2[6M Return vs Nifty Z-Score])</f>
        <v>24</v>
      </c>
      <c r="AU63">
        <f>_xlfn.RANK.AVG(Table2[[#This Row],[Sharpe Ratio Z-Score]],Table2[Sharpe Ratio Z-Score])</f>
        <v>298</v>
      </c>
      <c r="AV63">
        <f>(Table2[[#This Row],[Rank 1Y]]+Table2[[#This Row],[Rank 6M]]+Table2[[#This Row],[Rank Sharpe]])/3</f>
        <v>113.33333333333333</v>
      </c>
    </row>
    <row r="64" spans="1:48" hidden="1" x14ac:dyDescent="0.3">
      <c r="A64" t="s">
        <v>1620</v>
      </c>
      <c r="B64" t="s">
        <v>1621</v>
      </c>
      <c r="C64" t="s">
        <v>3158</v>
      </c>
      <c r="D64" t="s">
        <v>967</v>
      </c>
      <c r="E64">
        <v>5952.4790520300003</v>
      </c>
      <c r="F64">
        <v>693.3</v>
      </c>
      <c r="G64">
        <v>98.675397372294299</v>
      </c>
      <c r="H64">
        <f>(Table2[[#This Row],[1Y Return vs Nifty]]-AVERAGE(Table2[1Y Return vs Nifty]))/_xlfn.STDEV.P(Table2[1Y Return vs Nifty])</f>
        <v>1.2845137757940295</v>
      </c>
      <c r="I64">
        <v>-2.7767097776366501</v>
      </c>
      <c r="J64">
        <f>(Table2[[#This Row],[1M Return vs Nifty]]-AVERAGE(Table2[1M Return vs Nifty]))/_xlfn.STDEV.P(Table2[1M Return vs Nifty])</f>
        <v>-0.13985307359191887</v>
      </c>
      <c r="K64">
        <v>146.40444568024299</v>
      </c>
      <c r="L64">
        <f>(Table2[[#This Row],[6M Return vs Nifty]]-AVERAGE(Table2[6M Return vs Nifty]))/_xlfn.STDEV.P(Table2[6M Return vs Nifty])</f>
        <v>4.5712196063030452</v>
      </c>
      <c r="M64">
        <v>0.27995205418395702</v>
      </c>
      <c r="N64">
        <f>(Table2[[#This Row],[1W Return vs Nifty]]-AVERAGE(Table2[1W Return vs Nifty]))/_xlfn.STDEV.P(Table2[1W Return vs Nifty])</f>
        <v>-0.29517713084708624</v>
      </c>
      <c r="O64">
        <v>675.57</v>
      </c>
      <c r="P64">
        <v>647.24818282887497</v>
      </c>
      <c r="Q64">
        <v>472.200664195706</v>
      </c>
      <c r="R64">
        <v>57.492977826130698</v>
      </c>
      <c r="S64" s="1">
        <f>(Table2[[#This Row],[Close Price]]-Table2[[#This Row],[20D EMA]])/Table2[[#This Row],[20D EMA]]</f>
        <v>2.6244504640525634E-2</v>
      </c>
      <c r="T64" s="1">
        <f>(Table2[[#This Row],[Close Price]]-Table2[[#This Row],[50D EMA]])/Table2[[#This Row],[50D EMA]]</f>
        <v>7.1150168347866263E-2</v>
      </c>
      <c r="U64" s="1">
        <f>(Table2[[#This Row],[Close Price]]-Table2[[#This Row],[200D EMA]])/Table2[[#This Row],[200D EMA]]</f>
        <v>0.46823173402538504</v>
      </c>
      <c r="V64">
        <v>0.14116578994648701</v>
      </c>
      <c r="W64">
        <v>660</v>
      </c>
      <c r="X64">
        <v>703.9</v>
      </c>
      <c r="Y64">
        <v>655</v>
      </c>
      <c r="Z64">
        <v>703.9</v>
      </c>
      <c r="AA64">
        <v>655</v>
      </c>
      <c r="AB64">
        <v>704</v>
      </c>
      <c r="AC64" s="1">
        <f>(Table2[[#This Row],[Close Price]]/Table2[[#This Row],[Day Low]])-1</f>
        <v>5.0454545454545308E-2</v>
      </c>
      <c r="AD64" s="1">
        <f>(Table2[[#This Row],[Day High]]/Table2[[#This Row],[Close Price]])-1</f>
        <v>1.5289196595990262E-2</v>
      </c>
      <c r="AE64" s="1">
        <f>(Table2[[#This Row],[Close Price]]/Table2[[#This Row],[Current Week Low]])-1</f>
        <v>5.8473282442748076E-2</v>
      </c>
      <c r="AF64" s="1">
        <f>(Table2[[#This Row],[Current Week High]]/Table2[[#This Row],[Close Price]])-1</f>
        <v>1.5289196595990262E-2</v>
      </c>
      <c r="AG64" s="1">
        <f>(Table2[[#This Row],[Close Price]]/Table2[[#This Row],[Current Month Low]])-1</f>
        <v>5.8473282442748076E-2</v>
      </c>
      <c r="AH64" s="1">
        <f>(Table2[[#This Row],[Current Month High]]/Table2[[#This Row],[Close Price]])-1</f>
        <v>1.543343429972599E-2</v>
      </c>
      <c r="AI64">
        <v>26.034905524304001</v>
      </c>
      <c r="AJ64">
        <v>221.26969416125999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2.06</v>
      </c>
      <c r="AM64" t="s">
        <v>3217</v>
      </c>
      <c r="AN64">
        <v>0.2</v>
      </c>
      <c r="AO64" t="s">
        <v>3217</v>
      </c>
      <c r="AP64">
        <v>8.1672527792106001E-2</v>
      </c>
      <c r="AQ64">
        <f>(Table2[[#This Row],[Sharpe Ratio]]-AVERAGE(Table2[Sharpe Ratio]))/_xlfn.STDEV.P(Table2[Sharpe Ratio])</f>
        <v>0.2192693303404156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5.6399725079984853</v>
      </c>
      <c r="AS64">
        <f>_xlfn.RANK.AVG(Table2[[#This Row],[1Y Return vs Nifty Z-Score]],Table2[1Y Return vs Nifty Z-Score])</f>
        <v>72</v>
      </c>
      <c r="AT64">
        <f>_xlfn.RANK.AVG(Table2[[#This Row],[6M Return vs Nifty Z-Score]],Table2[6M Return vs Nifty Z-Score])</f>
        <v>3</v>
      </c>
      <c r="AU64">
        <f>_xlfn.RANK.AVG(Table2[[#This Row],[Sharpe Ratio Z-Score]],Table2[Sharpe Ratio Z-Score])</f>
        <v>285</v>
      </c>
      <c r="AV64">
        <f>(Table2[[#This Row],[Rank 1Y]]+Table2[[#This Row],[Rank 6M]]+Table2[[#This Row],[Rank Sharpe]])/3</f>
        <v>120</v>
      </c>
    </row>
    <row r="65" spans="1:48" x14ac:dyDescent="0.3">
      <c r="A65" t="s">
        <v>513</v>
      </c>
      <c r="B65" t="s">
        <v>514</v>
      </c>
      <c r="C65" t="s">
        <v>3157</v>
      </c>
      <c r="D65" t="s">
        <v>515</v>
      </c>
      <c r="E65">
        <v>40958.285270100001</v>
      </c>
      <c r="F65">
        <v>1056.2</v>
      </c>
      <c r="G65">
        <v>73.491949523476805</v>
      </c>
      <c r="H65">
        <f>(Table2[[#This Row],[1Y Return vs Nifty]]-AVERAGE(Table2[1Y Return vs Nifty]))/_xlfn.STDEV.P(Table2[1Y Return vs Nifty])</f>
        <v>0.85201824340391519</v>
      </c>
      <c r="I65">
        <v>4.6889969844943504</v>
      </c>
      <c r="J65">
        <f>(Table2[[#This Row],[1M Return vs Nifty]]-AVERAGE(Table2[1M Return vs Nifty]))/_xlfn.STDEV.P(Table2[1M Return vs Nifty])</f>
        <v>0.66565580041269434</v>
      </c>
      <c r="K65">
        <v>28.636450695411298</v>
      </c>
      <c r="L65">
        <f>(Table2[[#This Row],[6M Return vs Nifty]]-AVERAGE(Table2[6M Return vs Nifty]))/_xlfn.STDEV.P(Table2[6M Return vs Nifty])</f>
        <v>0.70202576530250316</v>
      </c>
      <c r="M65">
        <v>-0.390128897601563</v>
      </c>
      <c r="N65">
        <f>(Table2[[#This Row],[1W Return vs Nifty]]-AVERAGE(Table2[1W Return vs Nifty]))/_xlfn.STDEV.P(Table2[1W Return vs Nifty])</f>
        <v>-0.45536700670093688</v>
      </c>
      <c r="O65">
        <v>1049.73</v>
      </c>
      <c r="P65">
        <v>1045.2982234936701</v>
      </c>
      <c r="Q65">
        <v>900.35463362984103</v>
      </c>
      <c r="R65">
        <v>52.157059466215401</v>
      </c>
      <c r="S65" s="1">
        <f>(Table2[[#This Row],[Close Price]]-Table2[[#This Row],[20D EMA]])/Table2[[#This Row],[20D EMA]]</f>
        <v>6.1634896592457364E-3</v>
      </c>
      <c r="T65" s="1">
        <f>(Table2[[#This Row],[Close Price]]-Table2[[#This Row],[50D EMA]])/Table2[[#This Row],[50D EMA]]</f>
        <v>1.0429345675048848E-2</v>
      </c>
      <c r="U65" s="1">
        <f>(Table2[[#This Row],[Close Price]]-Table2[[#This Row],[200D EMA]])/Table2[[#This Row],[200D EMA]]</f>
        <v>0.17309331295587141</v>
      </c>
      <c r="V65">
        <v>0.79657704104194005</v>
      </c>
      <c r="W65">
        <v>1030.0999999999999</v>
      </c>
      <c r="X65">
        <v>1060.0999999999999</v>
      </c>
      <c r="Y65">
        <v>1011.75</v>
      </c>
      <c r="Z65">
        <v>1099.8</v>
      </c>
      <c r="AA65">
        <v>1011.75</v>
      </c>
      <c r="AB65">
        <v>1099.8</v>
      </c>
      <c r="AC65" s="1">
        <f>(Table2[[#This Row],[Close Price]]/Table2[[#This Row],[Day Low]])-1</f>
        <v>2.5337345888748697E-2</v>
      </c>
      <c r="AD65" s="1">
        <f>(Table2[[#This Row],[Day High]]/Table2[[#This Row],[Close Price]])-1</f>
        <v>3.6924824843778126E-3</v>
      </c>
      <c r="AE65" s="1">
        <f>(Table2[[#This Row],[Close Price]]/Table2[[#This Row],[Current Week Low]])-1</f>
        <v>4.3933778107239974E-2</v>
      </c>
      <c r="AF65" s="1">
        <f>(Table2[[#This Row],[Current Week High]]/Table2[[#This Row],[Close Price]])-1</f>
        <v>4.1280060594584222E-2</v>
      </c>
      <c r="AG65" s="1">
        <f>(Table2[[#This Row],[Close Price]]/Table2[[#This Row],[Current Month Low]])-1</f>
        <v>4.3933778107239974E-2</v>
      </c>
      <c r="AH65" s="1">
        <f>(Table2[[#This Row],[Current Month High]]/Table2[[#This Row],[Close Price]])-1</f>
        <v>4.1280060594584222E-2</v>
      </c>
      <c r="AI65">
        <v>15.0350312440825</v>
      </c>
      <c r="AJ65">
        <v>103.860258637328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-4.4000000000000004</v>
      </c>
      <c r="AM65" t="s">
        <v>3216</v>
      </c>
      <c r="AN65">
        <v>-0.08</v>
      </c>
      <c r="AO65" t="s">
        <v>3216</v>
      </c>
      <c r="AP65">
        <v>0.14348128257212001</v>
      </c>
      <c r="AQ65">
        <f>(Table2[[#This Row],[Sharpe Ratio]]-AVERAGE(Table2[Sharpe Ratio]))/_xlfn.STDEV.P(Table2[Sharpe Ratio])</f>
        <v>0.95665040449599825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2.7209832069141737</v>
      </c>
      <c r="AS65">
        <f>_xlfn.RANK.AVG(Table2[[#This Row],[1Y Return vs Nifty Z-Score]],Table2[1Y Return vs Nifty Z-Score])</f>
        <v>112</v>
      </c>
      <c r="AT65">
        <f>_xlfn.RANK.AVG(Table2[[#This Row],[6M Return vs Nifty Z-Score]],Table2[6M Return vs Nifty Z-Score])</f>
        <v>125</v>
      </c>
      <c r="AU65">
        <f>_xlfn.RANK.AVG(Table2[[#This Row],[Sharpe Ratio Z-Score]],Table2[Sharpe Ratio Z-Score])</f>
        <v>126</v>
      </c>
      <c r="AV65">
        <f>(Table2[[#This Row],[Rank 1Y]]+Table2[[#This Row],[Rank 6M]]+Table2[[#This Row],[Rank Sharpe]])/3</f>
        <v>121</v>
      </c>
    </row>
    <row r="66" spans="1:48" x14ac:dyDescent="0.3">
      <c r="A66" t="s">
        <v>808</v>
      </c>
      <c r="B66" t="s">
        <v>809</v>
      </c>
      <c r="C66" t="s">
        <v>3159</v>
      </c>
      <c r="D66" t="s">
        <v>267</v>
      </c>
      <c r="E66">
        <v>19580.4371565</v>
      </c>
      <c r="F66">
        <v>2806.35</v>
      </c>
      <c r="G66">
        <v>72.493348585035804</v>
      </c>
      <c r="H66">
        <f>(Table2[[#This Row],[1Y Return vs Nifty]]-AVERAGE(Table2[1Y Return vs Nifty]))/_xlfn.STDEV.P(Table2[1Y Return vs Nifty])</f>
        <v>0.83486846919074731</v>
      </c>
      <c r="I66">
        <v>1.0315055390111301</v>
      </c>
      <c r="J66">
        <f>(Table2[[#This Row],[1M Return vs Nifty]]-AVERAGE(Table2[1M Return vs Nifty]))/_xlfn.STDEV.P(Table2[1M Return vs Nifty])</f>
        <v>0.27103250354324276</v>
      </c>
      <c r="K66">
        <v>70.740760120714796</v>
      </c>
      <c r="L66">
        <f>(Table2[[#This Row],[6M Return vs Nifty]]-AVERAGE(Table2[6M Return vs Nifty]))/_xlfn.STDEV.P(Table2[6M Return vs Nifty])</f>
        <v>2.0853365258274477</v>
      </c>
      <c r="M66">
        <v>-0.66205637194970102</v>
      </c>
      <c r="N66">
        <f>(Table2[[#This Row],[1W Return vs Nifty]]-AVERAGE(Table2[1W Return vs Nifty]))/_xlfn.STDEV.P(Table2[1W Return vs Nifty])</f>
        <v>-0.52037412000718419</v>
      </c>
      <c r="O66">
        <v>2715.06</v>
      </c>
      <c r="P66">
        <v>2631.5831071509701</v>
      </c>
      <c r="Q66">
        <v>2122.3068465049</v>
      </c>
      <c r="R66">
        <v>59.664232627733298</v>
      </c>
      <c r="S66" s="1">
        <f>(Table2[[#This Row],[Close Price]]-Table2[[#This Row],[20D EMA]])/Table2[[#This Row],[20D EMA]]</f>
        <v>3.3623566330025841E-2</v>
      </c>
      <c r="T66" s="1">
        <f>(Table2[[#This Row],[Close Price]]-Table2[[#This Row],[50D EMA]])/Table2[[#This Row],[50D EMA]]</f>
        <v>6.6411314305113323E-2</v>
      </c>
      <c r="U66" s="1">
        <f>(Table2[[#This Row],[Close Price]]-Table2[[#This Row],[200D EMA]])/Table2[[#This Row],[200D EMA]]</f>
        <v>0.32231114677013345</v>
      </c>
      <c r="V66">
        <v>0.71596751007370396</v>
      </c>
      <c r="W66">
        <v>2706.4</v>
      </c>
      <c r="X66">
        <v>2831.05</v>
      </c>
      <c r="Y66">
        <v>2640</v>
      </c>
      <c r="Z66">
        <v>2831.05</v>
      </c>
      <c r="AA66">
        <v>2640</v>
      </c>
      <c r="AB66">
        <v>2831.05</v>
      </c>
      <c r="AC66" s="1">
        <f>(Table2[[#This Row],[Close Price]]/Table2[[#This Row],[Day Low]])-1</f>
        <v>3.6930978421519267E-2</v>
      </c>
      <c r="AD66" s="1">
        <f>(Table2[[#This Row],[Day High]]/Table2[[#This Row],[Close Price]])-1</f>
        <v>8.8014680991324035E-3</v>
      </c>
      <c r="AE66" s="1">
        <f>(Table2[[#This Row],[Close Price]]/Table2[[#This Row],[Current Week Low]])-1</f>
        <v>6.3011363636363615E-2</v>
      </c>
      <c r="AF66" s="1">
        <f>(Table2[[#This Row],[Current Week High]]/Table2[[#This Row],[Close Price]])-1</f>
        <v>8.8014680991324035E-3</v>
      </c>
      <c r="AG66" s="1">
        <f>(Table2[[#This Row],[Close Price]]/Table2[[#This Row],[Current Month Low]])-1</f>
        <v>6.3011363636363615E-2</v>
      </c>
      <c r="AH66" s="1">
        <f>(Table2[[#This Row],[Current Month High]]/Table2[[#This Row],[Close Price]])-1</f>
        <v>8.8014680991324035E-3</v>
      </c>
      <c r="AI66">
        <v>6.0095854045290196</v>
      </c>
      <c r="AJ66">
        <v>122.84999602953999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0.21</v>
      </c>
      <c r="AM66" t="s">
        <v>3217</v>
      </c>
      <c r="AN66">
        <v>0.18</v>
      </c>
      <c r="AO66" t="s">
        <v>3217</v>
      </c>
      <c r="AP66">
        <v>0.104830286909631</v>
      </c>
      <c r="AQ66">
        <f>(Table2[[#This Row],[Sharpe Ratio]]-AVERAGE(Table2[Sharpe Ratio]))/_xlfn.STDEV.P(Table2[Sharpe Ratio])</f>
        <v>0.49554238185056215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3.1664057604048157</v>
      </c>
      <c r="AS66">
        <f>_xlfn.RANK.AVG(Table2[[#This Row],[1Y Return vs Nifty Z-Score]],Table2[1Y Return vs Nifty Z-Score])</f>
        <v>115</v>
      </c>
      <c r="AT66">
        <f>_xlfn.RANK.AVG(Table2[[#This Row],[6M Return vs Nifty Z-Score]],Table2[6M Return vs Nifty Z-Score])</f>
        <v>29</v>
      </c>
      <c r="AU66">
        <f>_xlfn.RANK.AVG(Table2[[#This Row],[Sharpe Ratio Z-Score]],Table2[Sharpe Ratio Z-Score])</f>
        <v>223</v>
      </c>
      <c r="AV66">
        <f>(Table2[[#This Row],[Rank 1Y]]+Table2[[#This Row],[Rank 6M]]+Table2[[#This Row],[Rank Sharpe]])/3</f>
        <v>122.33333333333333</v>
      </c>
    </row>
    <row r="67" spans="1:48" hidden="1" x14ac:dyDescent="0.3">
      <c r="A67" t="s">
        <v>919</v>
      </c>
      <c r="B67" t="s">
        <v>920</v>
      </c>
      <c r="C67" t="s">
        <v>3157</v>
      </c>
      <c r="D67" t="s">
        <v>141</v>
      </c>
      <c r="E67">
        <v>17045.840834621999</v>
      </c>
      <c r="F67">
        <v>65.22</v>
      </c>
      <c r="G67">
        <v>151.40186479509401</v>
      </c>
      <c r="H67">
        <f>(Table2[[#This Row],[1Y Return vs Nifty]]-AVERAGE(Table2[1Y Return vs Nifty]))/_xlfn.STDEV.P(Table2[1Y Return vs Nifty])</f>
        <v>2.1900276568150732</v>
      </c>
      <c r="I67">
        <v>-6.1075918803320199</v>
      </c>
      <c r="J67">
        <f>(Table2[[#This Row],[1M Return vs Nifty]]-AVERAGE(Table2[1M Return vs Nifty]))/_xlfn.STDEV.P(Table2[1M Return vs Nifty])</f>
        <v>-0.49923701103690082</v>
      </c>
      <c r="K67">
        <v>14.0769738170222</v>
      </c>
      <c r="L67">
        <f>(Table2[[#This Row],[6M Return vs Nifty]]-AVERAGE(Table2[6M Return vs Nifty]))/_xlfn.STDEV.P(Table2[6M Return vs Nifty])</f>
        <v>0.22368325574964423</v>
      </c>
      <c r="M67">
        <v>7.7747782259336704</v>
      </c>
      <c r="N67">
        <f>(Table2[[#This Row],[1W Return vs Nifty]]-AVERAGE(Table2[1W Return vs Nifty]))/_xlfn.STDEV.P(Table2[1W Return vs Nifty])</f>
        <v>1.4965396323285132</v>
      </c>
      <c r="O67">
        <v>58.85</v>
      </c>
      <c r="P67">
        <v>62.531793855357598</v>
      </c>
      <c r="Q67">
        <v>56.655350813938597</v>
      </c>
      <c r="R67">
        <v>73.308476777774899</v>
      </c>
      <c r="S67" s="1">
        <f>(Table2[[#This Row],[Close Price]]-Table2[[#This Row],[20D EMA]])/Table2[[#This Row],[20D EMA]]</f>
        <v>0.10824129141886146</v>
      </c>
      <c r="T67" s="1">
        <f>(Table2[[#This Row],[Close Price]]-Table2[[#This Row],[50D EMA]])/Table2[[#This Row],[50D EMA]]</f>
        <v>4.2989429519013876E-2</v>
      </c>
      <c r="U67" s="1">
        <f>(Table2[[#This Row],[Close Price]]-Table2[[#This Row],[200D EMA]])/Table2[[#This Row],[200D EMA]]</f>
        <v>0.15117105556699315</v>
      </c>
      <c r="V67">
        <v>0.50702206946559103</v>
      </c>
      <c r="W67">
        <v>57.11</v>
      </c>
      <c r="X67">
        <v>68</v>
      </c>
      <c r="Y67">
        <v>55.86</v>
      </c>
      <c r="Z67">
        <v>68</v>
      </c>
      <c r="AA67">
        <v>55.86</v>
      </c>
      <c r="AB67">
        <v>68</v>
      </c>
      <c r="AC67" s="1">
        <f>(Table2[[#This Row],[Close Price]]/Table2[[#This Row],[Day Low]])-1</f>
        <v>0.1420066538259499</v>
      </c>
      <c r="AD67" s="1">
        <f>(Table2[[#This Row],[Day High]]/Table2[[#This Row],[Close Price]])-1</f>
        <v>4.2624961668199957E-2</v>
      </c>
      <c r="AE67" s="1">
        <f>(Table2[[#This Row],[Close Price]]/Table2[[#This Row],[Current Week Low]])-1</f>
        <v>0.16756176154672398</v>
      </c>
      <c r="AF67" s="1">
        <f>(Table2[[#This Row],[Current Week High]]/Table2[[#This Row],[Close Price]])-1</f>
        <v>4.2624961668199957E-2</v>
      </c>
      <c r="AG67" s="1">
        <f>(Table2[[#This Row],[Close Price]]/Table2[[#This Row],[Current Month Low]])-1</f>
        <v>0.16756176154672398</v>
      </c>
      <c r="AH67" s="1">
        <f>(Table2[[#This Row],[Current Month High]]/Table2[[#This Row],[Close Price]])-1</f>
        <v>4.2624961668199957E-2</v>
      </c>
      <c r="AI67">
        <v>40.141061024225699</v>
      </c>
      <c r="AJ67">
        <v>188.58407079646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14.46</v>
      </c>
      <c r="AM67" t="s">
        <v>3217</v>
      </c>
      <c r="AN67">
        <v>-0.13</v>
      </c>
      <c r="AO67" t="s">
        <v>3216</v>
      </c>
      <c r="AP67">
        <v>0.14931898573629801</v>
      </c>
      <c r="AQ67">
        <f>(Table2[[#This Row],[Sharpe Ratio]]-AVERAGE(Table2[Sharpe Ratio]))/_xlfn.STDEV.P(Table2[Sharpe Ratio])</f>
        <v>1.0262944516075077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28</v>
      </c>
      <c r="AT67">
        <f>_xlfn.RANK.AVG(Table2[[#This Row],[6M Return vs Nifty Z-Score]],Table2[6M Return vs Nifty Z-Score])</f>
        <v>231</v>
      </c>
      <c r="AU67">
        <f>_xlfn.RANK.AVG(Table2[[#This Row],[Sharpe Ratio Z-Score]],Table2[Sharpe Ratio Z-Score])</f>
        <v>110</v>
      </c>
      <c r="AV67">
        <f>(Table2[[#This Row],[Rank 1Y]]+Table2[[#This Row],[Rank 6M]]+Table2[[#This Row],[Rank Sharpe]])/3</f>
        <v>123</v>
      </c>
    </row>
    <row r="68" spans="1:48" x14ac:dyDescent="0.3">
      <c r="A68" t="s">
        <v>540</v>
      </c>
      <c r="B68" t="s">
        <v>541</v>
      </c>
      <c r="C68" t="s">
        <v>3168</v>
      </c>
      <c r="D68" t="s">
        <v>291</v>
      </c>
      <c r="E68">
        <v>38677.169696739998</v>
      </c>
      <c r="F68">
        <v>1881.05</v>
      </c>
      <c r="G68">
        <v>68.394251866316907</v>
      </c>
      <c r="H68">
        <f>(Table2[[#This Row],[1Y Return vs Nifty]]-AVERAGE(Table2[1Y Return vs Nifty]))/_xlfn.STDEV.P(Table2[1Y Return vs Nifty])</f>
        <v>0.76447139614802084</v>
      </c>
      <c r="I68">
        <v>-7.5096776019667599</v>
      </c>
      <c r="J68">
        <f>(Table2[[#This Row],[1M Return vs Nifty]]-AVERAGE(Table2[1M Return vs Nifty]))/_xlfn.STDEV.P(Table2[1M Return vs Nifty])</f>
        <v>-0.65051438193776012</v>
      </c>
      <c r="K68">
        <v>20.914191055878799</v>
      </c>
      <c r="L68">
        <f>(Table2[[#This Row],[6M Return vs Nifty]]-AVERAGE(Table2[6M Return vs Nifty]))/_xlfn.STDEV.P(Table2[6M Return vs Nifty])</f>
        <v>0.44831575317455141</v>
      </c>
      <c r="M68">
        <v>-0.63406322875769605</v>
      </c>
      <c r="N68">
        <f>(Table2[[#This Row],[1W Return vs Nifty]]-AVERAGE(Table2[1W Return vs Nifty]))/_xlfn.STDEV.P(Table2[1W Return vs Nifty])</f>
        <v>-0.51368206568040842</v>
      </c>
      <c r="O68">
        <v>1904.19</v>
      </c>
      <c r="P68">
        <v>1885.9989333936401</v>
      </c>
      <c r="Q68">
        <v>1594.4196501249801</v>
      </c>
      <c r="R68">
        <v>47.9271864680113</v>
      </c>
      <c r="S68" s="1">
        <f>(Table2[[#This Row],[Close Price]]-Table2[[#This Row],[20D EMA]])/Table2[[#This Row],[20D EMA]]</f>
        <v>-1.2152148682642016E-2</v>
      </c>
      <c r="T68" s="1">
        <f>(Table2[[#This Row],[Close Price]]-Table2[[#This Row],[50D EMA]])/Table2[[#This Row],[50D EMA]]</f>
        <v>-2.6240382780784912E-3</v>
      </c>
      <c r="U68" s="1">
        <f>(Table2[[#This Row],[Close Price]]-Table2[[#This Row],[200D EMA]])/Table2[[#This Row],[200D EMA]]</f>
        <v>0.17977095920296271</v>
      </c>
      <c r="V68">
        <v>0.58729333228848901</v>
      </c>
      <c r="W68">
        <v>1851.65</v>
      </c>
      <c r="X68">
        <v>1905</v>
      </c>
      <c r="Y68">
        <v>1806</v>
      </c>
      <c r="Z68">
        <v>1909</v>
      </c>
      <c r="AA68">
        <v>1806</v>
      </c>
      <c r="AB68">
        <v>1925</v>
      </c>
      <c r="AC68" s="1">
        <f>(Table2[[#This Row],[Close Price]]/Table2[[#This Row],[Day Low]])-1</f>
        <v>1.5877730672643198E-2</v>
      </c>
      <c r="AD68" s="1">
        <f>(Table2[[#This Row],[Day High]]/Table2[[#This Row],[Close Price]])-1</f>
        <v>1.2732250604715389E-2</v>
      </c>
      <c r="AE68" s="1">
        <f>(Table2[[#This Row],[Close Price]]/Table2[[#This Row],[Current Week Low]])-1</f>
        <v>4.1555924695459545E-2</v>
      </c>
      <c r="AF68" s="1">
        <f>(Table2[[#This Row],[Current Week High]]/Table2[[#This Row],[Close Price]])-1</f>
        <v>1.4858722521995826E-2</v>
      </c>
      <c r="AG68" s="1">
        <f>(Table2[[#This Row],[Close Price]]/Table2[[#This Row],[Current Month Low]])-1</f>
        <v>4.1555924695459545E-2</v>
      </c>
      <c r="AH68" s="1">
        <f>(Table2[[#This Row],[Current Month High]]/Table2[[#This Row],[Close Price]])-1</f>
        <v>2.3364610191116686E-2</v>
      </c>
      <c r="AI68">
        <v>16.932032641343898</v>
      </c>
      <c r="AJ68">
        <v>108.646220398203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-6.78</v>
      </c>
      <c r="AM68" t="s">
        <v>3216</v>
      </c>
      <c r="AN68">
        <v>0.12</v>
      </c>
      <c r="AO68" t="s">
        <v>3217</v>
      </c>
      <c r="AP68">
        <v>0.16755283790953099</v>
      </c>
      <c r="AQ68">
        <f>(Table2[[#This Row],[Sharpe Ratio]]-AVERAGE(Table2[Sharpe Ratio]))/_xlfn.STDEV.P(Table2[Sharpe Ratio])</f>
        <v>1.2438250837864979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1.2924157854909017</v>
      </c>
      <c r="AS68">
        <f>_xlfn.RANK.AVG(Table2[[#This Row],[1Y Return vs Nifty Z-Score]],Table2[1Y Return vs Nifty Z-Score])</f>
        <v>122</v>
      </c>
      <c r="AT68">
        <f>_xlfn.RANK.AVG(Table2[[#This Row],[6M Return vs Nifty Z-Score]],Table2[6M Return vs Nifty Z-Score])</f>
        <v>173</v>
      </c>
      <c r="AU68">
        <f>_xlfn.RANK.AVG(Table2[[#This Row],[Sharpe Ratio Z-Score]],Table2[Sharpe Ratio Z-Score])</f>
        <v>78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538</v>
      </c>
      <c r="B69" t="s">
        <v>539</v>
      </c>
      <c r="C69" t="s">
        <v>3161</v>
      </c>
      <c r="D69" t="s">
        <v>51</v>
      </c>
      <c r="E69">
        <v>38743.519383375002</v>
      </c>
      <c r="F69">
        <v>293.55</v>
      </c>
      <c r="G69">
        <v>144.42294529318201</v>
      </c>
      <c r="H69">
        <f>(Table2[[#This Row],[1Y Return vs Nifty]]-AVERAGE(Table2[1Y Return vs Nifty]))/_xlfn.STDEV.P(Table2[1Y Return vs Nifty])</f>
        <v>2.0701730791731592</v>
      </c>
      <c r="I69">
        <v>21.825093011227601</v>
      </c>
      <c r="J69">
        <f>(Table2[[#This Row],[1M Return vs Nifty]]-AVERAGE(Table2[1M Return vs Nifty]))/_xlfn.STDEV.P(Table2[1M Return vs Nifty])</f>
        <v>2.5145467165875002</v>
      </c>
      <c r="K69">
        <v>79.077246207521299</v>
      </c>
      <c r="L69">
        <f>(Table2[[#This Row],[6M Return vs Nifty]]-AVERAGE(Table2[6M Return vs Nifty]))/_xlfn.STDEV.P(Table2[6M Return vs Nifty])</f>
        <v>2.3592265638366099</v>
      </c>
      <c r="M69">
        <v>8.5802512283180299</v>
      </c>
      <c r="N69">
        <f>(Table2[[#This Row],[1W Return vs Nifty]]-AVERAGE(Table2[1W Return vs Nifty]))/_xlfn.STDEV.P(Table2[1W Return vs Nifty])</f>
        <v>1.6890963971667983</v>
      </c>
      <c r="O69">
        <v>251.52</v>
      </c>
      <c r="P69">
        <v>229.54088903993301</v>
      </c>
      <c r="Q69">
        <v>179.138998453428</v>
      </c>
      <c r="R69">
        <v>78.128275703470194</v>
      </c>
      <c r="S69" s="1">
        <f>(Table2[[#This Row],[Close Price]]-Table2[[#This Row],[20D EMA]])/Table2[[#This Row],[20D EMA]]</f>
        <v>0.16710400763358779</v>
      </c>
      <c r="T69" s="1">
        <f>(Table2[[#This Row],[Close Price]]-Table2[[#This Row],[50D EMA]])/Table2[[#This Row],[50D EMA]]</f>
        <v>0.27885711878083475</v>
      </c>
      <c r="U69" s="1">
        <f>(Table2[[#This Row],[Close Price]]-Table2[[#This Row],[200D EMA]])/Table2[[#This Row],[200D EMA]]</f>
        <v>0.6386716601874729</v>
      </c>
      <c r="V69">
        <v>2.1998142403464702</v>
      </c>
      <c r="W69">
        <v>272.10000000000002</v>
      </c>
      <c r="X69">
        <v>307.89999999999998</v>
      </c>
      <c r="Y69">
        <v>268.75</v>
      </c>
      <c r="Z69">
        <v>307.89999999999998</v>
      </c>
      <c r="AA69">
        <v>268.75</v>
      </c>
      <c r="AB69">
        <v>307.89999999999998</v>
      </c>
      <c r="AC69" s="1">
        <f>(Table2[[#This Row],[Close Price]]/Table2[[#This Row],[Day Low]])-1</f>
        <v>7.8831312017640487E-2</v>
      </c>
      <c r="AD69" s="1">
        <f>(Table2[[#This Row],[Day High]]/Table2[[#This Row],[Close Price]])-1</f>
        <v>4.8884346789303201E-2</v>
      </c>
      <c r="AE69" s="1">
        <f>(Table2[[#This Row],[Close Price]]/Table2[[#This Row],[Current Week Low]])-1</f>
        <v>9.2279069767441824E-2</v>
      </c>
      <c r="AF69" s="1">
        <f>(Table2[[#This Row],[Current Week High]]/Table2[[#This Row],[Close Price]])-1</f>
        <v>4.8884346789303201E-2</v>
      </c>
      <c r="AG69" s="1">
        <f>(Table2[[#This Row],[Close Price]]/Table2[[#This Row],[Current Month Low]])-1</f>
        <v>9.2279069767441824E-2</v>
      </c>
      <c r="AH69" s="1">
        <f>(Table2[[#This Row],[Current Month High]]/Table2[[#This Row],[Close Price]])-1</f>
        <v>4.8884346789303201E-2</v>
      </c>
      <c r="AI69">
        <v>4.8884346789303201</v>
      </c>
      <c r="AJ69">
        <v>208.02728226652599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28.69</v>
      </c>
      <c r="AM69" t="s">
        <v>3217</v>
      </c>
      <c r="AN69">
        <v>0.55000000000000004</v>
      </c>
      <c r="AO69" t="s">
        <v>3217</v>
      </c>
      <c r="AP69">
        <v>7.0336304575156994E-2</v>
      </c>
      <c r="AQ69">
        <f>(Table2[[#This Row],[Sharpe Ratio]]-AVERAGE(Table2[Sharpe Ratio]))/_xlfn.STDEV.P(Table2[Sharpe Ratio])</f>
        <v>8.4027705066899286E-2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8.7170704618309678</v>
      </c>
      <c r="AS69">
        <f>_xlfn.RANK.AVG(Table2[[#This Row],[1Y Return vs Nifty Z-Score]],Table2[1Y Return vs Nifty Z-Score])</f>
        <v>31</v>
      </c>
      <c r="AT69">
        <f>_xlfn.RANK.AVG(Table2[[#This Row],[6M Return vs Nifty Z-Score]],Table2[6M Return vs Nifty Z-Score])</f>
        <v>20</v>
      </c>
      <c r="AU69">
        <f>_xlfn.RANK.AVG(Table2[[#This Row],[Sharpe Ratio Z-Score]],Table2[Sharpe Ratio Z-Score])</f>
        <v>325</v>
      </c>
      <c r="AV69">
        <f>(Table2[[#This Row],[Rank 1Y]]+Table2[[#This Row],[Rank 6M]]+Table2[[#This Row],[Rank Sharpe]])/3</f>
        <v>125.33333333333333</v>
      </c>
    </row>
    <row r="70" spans="1:48" x14ac:dyDescent="0.3">
      <c r="A70" t="s">
        <v>730</v>
      </c>
      <c r="B70" t="s">
        <v>731</v>
      </c>
      <c r="C70" t="s">
        <v>3167</v>
      </c>
      <c r="D70" t="s">
        <v>117</v>
      </c>
      <c r="E70">
        <v>24529.952573574999</v>
      </c>
      <c r="F70">
        <v>882.25</v>
      </c>
      <c r="G70">
        <v>72.754079748185902</v>
      </c>
      <c r="H70">
        <f>(Table2[[#This Row],[1Y Return vs Nifty]]-AVERAGE(Table2[1Y Return vs Nifty]))/_xlfn.STDEV.P(Table2[1Y Return vs Nifty])</f>
        <v>0.83934621441031587</v>
      </c>
      <c r="I70">
        <v>-2.7729226503809699</v>
      </c>
      <c r="J70">
        <f>(Table2[[#This Row],[1M Return vs Nifty]]-AVERAGE(Table2[1M Return vs Nifty]))/_xlfn.STDEV.P(Table2[1M Return vs Nifty])</f>
        <v>-0.13944446330107424</v>
      </c>
      <c r="K70">
        <v>40.526826793135903</v>
      </c>
      <c r="L70">
        <f>(Table2[[#This Row],[6M Return vs Nifty]]-AVERAGE(Table2[6M Return vs Nifty]))/_xlfn.STDEV.P(Table2[6M Return vs Nifty])</f>
        <v>1.0926766375570711</v>
      </c>
      <c r="M70">
        <v>3.5081892380033599</v>
      </c>
      <c r="N70">
        <f>(Table2[[#This Row],[1W Return vs Nifty]]-AVERAGE(Table2[1W Return vs Nifty]))/_xlfn.STDEV.P(Table2[1W Return vs Nifty])</f>
        <v>0.47656680893339859</v>
      </c>
      <c r="O70">
        <v>860.35</v>
      </c>
      <c r="P70">
        <v>848.13998304471204</v>
      </c>
      <c r="Q70">
        <v>718.93730780666294</v>
      </c>
      <c r="R70">
        <v>63.6284588337572</v>
      </c>
      <c r="S70" s="1">
        <f>(Table2[[#This Row],[Close Price]]-Table2[[#This Row],[20D EMA]])/Table2[[#This Row],[20D EMA]]</f>
        <v>2.5454756785029321E-2</v>
      </c>
      <c r="T70" s="1">
        <f>(Table2[[#This Row],[Close Price]]-Table2[[#This Row],[50D EMA]])/Table2[[#This Row],[50D EMA]]</f>
        <v>4.0217437731018699E-2</v>
      </c>
      <c r="U70" s="1">
        <f>(Table2[[#This Row],[Close Price]]-Table2[[#This Row],[200D EMA]])/Table2[[#This Row],[200D EMA]]</f>
        <v>0.22715846071693249</v>
      </c>
      <c r="V70">
        <v>0.3170911011209</v>
      </c>
      <c r="W70">
        <v>865.35</v>
      </c>
      <c r="X70">
        <v>886.95</v>
      </c>
      <c r="Y70">
        <v>817.45</v>
      </c>
      <c r="Z70">
        <v>886.95</v>
      </c>
      <c r="AA70">
        <v>817.45</v>
      </c>
      <c r="AB70">
        <v>886.95</v>
      </c>
      <c r="AC70" s="1">
        <f>(Table2[[#This Row],[Close Price]]/Table2[[#This Row],[Day Low]])-1</f>
        <v>1.9529670075691952E-2</v>
      </c>
      <c r="AD70" s="1">
        <f>(Table2[[#This Row],[Day High]]/Table2[[#This Row],[Close Price]])-1</f>
        <v>5.3272881836214925E-3</v>
      </c>
      <c r="AE70" s="1">
        <f>(Table2[[#This Row],[Close Price]]/Table2[[#This Row],[Current Week Low]])-1</f>
        <v>7.9270903419169203E-2</v>
      </c>
      <c r="AF70" s="1">
        <f>(Table2[[#This Row],[Current Week High]]/Table2[[#This Row],[Close Price]])-1</f>
        <v>5.3272881836214925E-3</v>
      </c>
      <c r="AG70" s="1">
        <f>(Table2[[#This Row],[Close Price]]/Table2[[#This Row],[Current Month Low]])-1</f>
        <v>7.9270903419169203E-2</v>
      </c>
      <c r="AH70" s="1">
        <f>(Table2[[#This Row],[Current Month High]]/Table2[[#This Row],[Close Price]])-1</f>
        <v>5.3272881836214925E-3</v>
      </c>
      <c r="AI70">
        <v>8.4613204873901893</v>
      </c>
      <c r="AJ70">
        <v>100.99100125299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0.28999999999999998</v>
      </c>
      <c r="AM70" t="s">
        <v>3217</v>
      </c>
      <c r="AN70">
        <v>0.1</v>
      </c>
      <c r="AO70" t="s">
        <v>3217</v>
      </c>
      <c r="AP70">
        <v>0.118185645910862</v>
      </c>
      <c r="AQ70">
        <f>(Table2[[#This Row],[Sharpe Ratio]]-AVERAGE(Table2[Sharpe Ratio]))/_xlfn.STDEV.P(Table2[Sharpe Ratio])</f>
        <v>0.65487238293392824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2.9240175805336395</v>
      </c>
      <c r="AS70">
        <f>_xlfn.RANK.AVG(Table2[[#This Row],[1Y Return vs Nifty Z-Score]],Table2[1Y Return vs Nifty Z-Score])</f>
        <v>114</v>
      </c>
      <c r="AT70">
        <f>_xlfn.RANK.AVG(Table2[[#This Row],[6M Return vs Nifty Z-Score]],Table2[6M Return vs Nifty Z-Score])</f>
        <v>83</v>
      </c>
      <c r="AU70">
        <f>_xlfn.RANK.AVG(Table2[[#This Row],[Sharpe Ratio Z-Score]],Table2[Sharpe Ratio Z-Score])</f>
        <v>181</v>
      </c>
      <c r="AV70">
        <f>(Table2[[#This Row],[Rank 1Y]]+Table2[[#This Row],[Rank 6M]]+Table2[[#This Row],[Rank Sharpe]])/3</f>
        <v>126</v>
      </c>
    </row>
    <row r="71" spans="1:48" x14ac:dyDescent="0.3">
      <c r="A71" t="s">
        <v>314</v>
      </c>
      <c r="B71" t="s">
        <v>315</v>
      </c>
      <c r="C71" t="s">
        <v>3162</v>
      </c>
      <c r="D71" t="s">
        <v>80</v>
      </c>
      <c r="E71">
        <v>85960.714902319902</v>
      </c>
      <c r="F71">
        <v>1788.55</v>
      </c>
      <c r="G71">
        <v>112.773309281694</v>
      </c>
      <c r="H71">
        <f>(Table2[[#This Row],[1Y Return vs Nifty]]-AVERAGE(Table2[1Y Return vs Nifty]))/_xlfn.STDEV.P(Table2[1Y Return vs Nifty])</f>
        <v>1.526628515342334</v>
      </c>
      <c r="I71">
        <v>-6.7621250743439703</v>
      </c>
      <c r="J71">
        <f>(Table2[[#This Row],[1M Return vs Nifty]]-AVERAGE(Table2[1M Return vs Nifty]))/_xlfn.STDEV.P(Table2[1M Return vs Nifty])</f>
        <v>-0.56985755814726136</v>
      </c>
      <c r="K71">
        <v>15.057299924455499</v>
      </c>
      <c r="L71">
        <f>(Table2[[#This Row],[6M Return vs Nifty]]-AVERAGE(Table2[6M Return vs Nifty]))/_xlfn.STDEV.P(Table2[6M Return vs Nifty])</f>
        <v>0.25589125706223764</v>
      </c>
      <c r="M71">
        <v>-8.4873715034353694</v>
      </c>
      <c r="N71">
        <f>(Table2[[#This Row],[1W Return vs Nifty]]-AVERAGE(Table2[1W Return vs Nifty]))/_xlfn.STDEV.P(Table2[1W Return vs Nifty])</f>
        <v>-2.3910977334597576</v>
      </c>
      <c r="O71">
        <v>1849.95</v>
      </c>
      <c r="P71">
        <v>1822.7925204866499</v>
      </c>
      <c r="Q71">
        <v>1524.1129991732601</v>
      </c>
      <c r="R71">
        <v>39.7832196138882</v>
      </c>
      <c r="S71" s="1">
        <f>(Table2[[#This Row],[Close Price]]-Table2[[#This Row],[20D EMA]])/Table2[[#This Row],[20D EMA]]</f>
        <v>-3.3190086218546494E-2</v>
      </c>
      <c r="T71" s="1">
        <f>(Table2[[#This Row],[Close Price]]-Table2[[#This Row],[50D EMA]])/Table2[[#This Row],[50D EMA]]</f>
        <v>-1.8785747747915849E-2</v>
      </c>
      <c r="U71" s="1">
        <f>(Table2[[#This Row],[Close Price]]-Table2[[#This Row],[200D EMA]])/Table2[[#This Row],[200D EMA]]</f>
        <v>0.17350222783361938</v>
      </c>
      <c r="V71">
        <v>0.62953304511025898</v>
      </c>
      <c r="W71">
        <v>1710.05</v>
      </c>
      <c r="X71">
        <v>1794.95</v>
      </c>
      <c r="Y71">
        <v>1685.1</v>
      </c>
      <c r="Z71">
        <v>1833.95</v>
      </c>
      <c r="AA71">
        <v>1685.1</v>
      </c>
      <c r="AB71">
        <v>1843</v>
      </c>
      <c r="AC71" s="1">
        <f>(Table2[[#This Row],[Close Price]]/Table2[[#This Row],[Day Low]])-1</f>
        <v>4.5905090494430034E-2</v>
      </c>
      <c r="AD71" s="1">
        <f>(Table2[[#This Row],[Day High]]/Table2[[#This Row],[Close Price]])-1</f>
        <v>3.5783176316011023E-3</v>
      </c>
      <c r="AE71" s="1">
        <f>(Table2[[#This Row],[Close Price]]/Table2[[#This Row],[Current Week Low]])-1</f>
        <v>6.1391015370007684E-2</v>
      </c>
      <c r="AF71" s="1">
        <f>(Table2[[#This Row],[Current Week High]]/Table2[[#This Row],[Close Price]])-1</f>
        <v>2.5383690699169792E-2</v>
      </c>
      <c r="AG71" s="1">
        <f>(Table2[[#This Row],[Close Price]]/Table2[[#This Row],[Current Month Low]])-1</f>
        <v>6.1391015370007684E-2</v>
      </c>
      <c r="AH71" s="1">
        <f>(Table2[[#This Row],[Current Month High]]/Table2[[#This Row],[Close Price]])-1</f>
        <v>3.0443655475105524E-2</v>
      </c>
      <c r="AI71">
        <v>13.8911408683011</v>
      </c>
      <c r="AJ71">
        <v>142.43307353439499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-9.07</v>
      </c>
      <c r="AM71" t="s">
        <v>3216</v>
      </c>
      <c r="AN71">
        <v>0.09</v>
      </c>
      <c r="AO71" t="s">
        <v>3217</v>
      </c>
      <c r="AP71">
        <v>0.151554080170791</v>
      </c>
      <c r="AQ71">
        <f>(Table2[[#This Row],[Sharpe Ratio]]-AVERAGE(Table2[Sharpe Ratio]))/_xlfn.STDEV.P(Table2[Sharpe Ratio])</f>
        <v>1.0529592233022533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-0.12547629590019405</v>
      </c>
      <c r="AS71">
        <f>_xlfn.RANK.AVG(Table2[[#This Row],[1Y Return vs Nifty Z-Score]],Table2[1Y Return vs Nifty Z-Score])</f>
        <v>53</v>
      </c>
      <c r="AT71">
        <f>_xlfn.RANK.AVG(Table2[[#This Row],[6M Return vs Nifty Z-Score]],Table2[6M Return vs Nifty Z-Score])</f>
        <v>224</v>
      </c>
      <c r="AU71">
        <f>_xlfn.RANK.AVG(Table2[[#This Row],[Sharpe Ratio Z-Score]],Table2[Sharpe Ratio Z-Score])</f>
        <v>107</v>
      </c>
      <c r="AV71">
        <f>(Table2[[#This Row],[Rank 1Y]]+Table2[[#This Row],[Rank 6M]]+Table2[[#This Row],[Rank Sharpe]])/3</f>
        <v>128</v>
      </c>
    </row>
    <row r="72" spans="1:48" x14ac:dyDescent="0.3">
      <c r="A72" t="s">
        <v>945</v>
      </c>
      <c r="B72" t="s">
        <v>946</v>
      </c>
      <c r="C72" t="s">
        <v>3161</v>
      </c>
      <c r="D72" t="s">
        <v>51</v>
      </c>
      <c r="E72">
        <v>15927.49077984</v>
      </c>
      <c r="F72">
        <v>2095.4</v>
      </c>
      <c r="G72">
        <v>65.853091593721402</v>
      </c>
      <c r="H72">
        <f>(Table2[[#This Row],[1Y Return vs Nifty]]-AVERAGE(Table2[1Y Return vs Nifty]))/_xlfn.STDEV.P(Table2[1Y Return vs Nifty])</f>
        <v>0.72083001425374582</v>
      </c>
      <c r="I72">
        <v>4.2708741999378796</v>
      </c>
      <c r="J72">
        <f>(Table2[[#This Row],[1M Return vs Nifty]]-AVERAGE(Table2[1M Return vs Nifty]))/_xlfn.STDEV.P(Table2[1M Return vs Nifty])</f>
        <v>0.62054264179090834</v>
      </c>
      <c r="K72">
        <v>50.962222219554903</v>
      </c>
      <c r="L72">
        <f>(Table2[[#This Row],[6M Return vs Nifty]]-AVERAGE(Table2[6M Return vs Nifty]))/_xlfn.STDEV.P(Table2[6M Return vs Nifty])</f>
        <v>1.4355250295799298</v>
      </c>
      <c r="M72">
        <v>7.8399956793575303</v>
      </c>
      <c r="N72">
        <f>(Table2[[#This Row],[1W Return vs Nifty]]-AVERAGE(Table2[1W Return vs Nifty]))/_xlfn.STDEV.P(Table2[1W Return vs Nifty])</f>
        <v>1.5121305482314862</v>
      </c>
      <c r="O72">
        <v>1946.51</v>
      </c>
      <c r="P72">
        <v>1887.23427887093</v>
      </c>
      <c r="Q72">
        <v>1592.50340309797</v>
      </c>
      <c r="R72">
        <v>70.664964067732896</v>
      </c>
      <c r="S72" s="1">
        <f>(Table2[[#This Row],[Close Price]]-Table2[[#This Row],[20D EMA]])/Table2[[#This Row],[20D EMA]]</f>
        <v>7.6490744974338734E-2</v>
      </c>
      <c r="T72" s="1">
        <f>(Table2[[#This Row],[Close Price]]-Table2[[#This Row],[50D EMA]])/Table2[[#This Row],[50D EMA]]</f>
        <v>0.11030200302084847</v>
      </c>
      <c r="U72" s="1">
        <f>(Table2[[#This Row],[Close Price]]-Table2[[#This Row],[200D EMA]])/Table2[[#This Row],[200D EMA]]</f>
        <v>0.31578996686834215</v>
      </c>
      <c r="V72">
        <v>0.25357186692891298</v>
      </c>
      <c r="W72">
        <v>1993</v>
      </c>
      <c r="X72">
        <v>2124</v>
      </c>
      <c r="Y72">
        <v>1951.05</v>
      </c>
      <c r="Z72">
        <v>2124</v>
      </c>
      <c r="AA72">
        <v>1951.05</v>
      </c>
      <c r="AB72">
        <v>2124</v>
      </c>
      <c r="AC72" s="1">
        <f>(Table2[[#This Row],[Close Price]]/Table2[[#This Row],[Day Low]])-1</f>
        <v>5.1379829402910193E-2</v>
      </c>
      <c r="AD72" s="1">
        <f>(Table2[[#This Row],[Day High]]/Table2[[#This Row],[Close Price]])-1</f>
        <v>1.3648945308771587E-2</v>
      </c>
      <c r="AE72" s="1">
        <f>(Table2[[#This Row],[Close Price]]/Table2[[#This Row],[Current Week Low]])-1</f>
        <v>7.3985802516593591E-2</v>
      </c>
      <c r="AF72" s="1">
        <f>(Table2[[#This Row],[Current Week High]]/Table2[[#This Row],[Close Price]])-1</f>
        <v>1.3648945308771587E-2</v>
      </c>
      <c r="AG72" s="1">
        <f>(Table2[[#This Row],[Close Price]]/Table2[[#This Row],[Current Month Low]])-1</f>
        <v>7.3985802516593591E-2</v>
      </c>
      <c r="AH72" s="1">
        <f>(Table2[[#This Row],[Current Month High]]/Table2[[#This Row],[Close Price]])-1</f>
        <v>1.3648945308771587E-2</v>
      </c>
      <c r="AI72">
        <v>3.0256752887277001</v>
      </c>
      <c r="AJ72">
        <v>99.523900209483898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10.41</v>
      </c>
      <c r="AM72" t="s">
        <v>3217</v>
      </c>
      <c r="AN72">
        <v>0.15</v>
      </c>
      <c r="AO72" t="s">
        <v>3217</v>
      </c>
      <c r="AP72">
        <v>0.11146080254273601</v>
      </c>
      <c r="AQ72">
        <f>(Table2[[#This Row],[Sharpe Ratio]]-AVERAGE(Table2[Sharpe Ratio]))/_xlfn.STDEV.P(Table2[Sharpe Ratio])</f>
        <v>0.57464471544627616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4.8636729493023463</v>
      </c>
      <c r="AS72">
        <f>_xlfn.RANK.AVG(Table2[[#This Row],[1Y Return vs Nifty Z-Score]],Table2[1Y Return vs Nifty Z-Score])</f>
        <v>128</v>
      </c>
      <c r="AT72">
        <f>_xlfn.RANK.AVG(Table2[[#This Row],[6M Return vs Nifty Z-Score]],Table2[6M Return vs Nifty Z-Score])</f>
        <v>58</v>
      </c>
      <c r="AU72">
        <f>_xlfn.RANK.AVG(Table2[[#This Row],[Sharpe Ratio Z-Score]],Table2[Sharpe Ratio Z-Score])</f>
        <v>202</v>
      </c>
      <c r="AV72">
        <f>(Table2[[#This Row],[Rank 1Y]]+Table2[[#This Row],[Rank 6M]]+Table2[[#This Row],[Rank Sharpe]])/3</f>
        <v>129.33333333333334</v>
      </c>
    </row>
    <row r="73" spans="1:48" x14ac:dyDescent="0.3">
      <c r="A73" t="s">
        <v>1113</v>
      </c>
      <c r="B73" t="s">
        <v>1114</v>
      </c>
      <c r="C73" t="s">
        <v>3159</v>
      </c>
      <c r="D73" t="s">
        <v>128</v>
      </c>
      <c r="E73">
        <v>11321.506153005001</v>
      </c>
      <c r="F73">
        <v>1843.95</v>
      </c>
      <c r="G73">
        <v>35.357886145291999</v>
      </c>
      <c r="H73">
        <f>(Table2[[#This Row],[1Y Return vs Nifty]]-AVERAGE(Table2[1Y Return vs Nifty]))/_xlfn.STDEV.P(Table2[1Y Return vs Nifty])</f>
        <v>0.19711141166439902</v>
      </c>
      <c r="I73">
        <v>9.7604487300977802E-2</v>
      </c>
      <c r="J73">
        <f>(Table2[[#This Row],[1M Return vs Nifty]]-AVERAGE(Table2[1M Return vs Nifty]))/_xlfn.STDEV.P(Table2[1M Return vs Nifty])</f>
        <v>0.17026969453357799</v>
      </c>
      <c r="K73">
        <v>39.591828035401903</v>
      </c>
      <c r="L73">
        <f>(Table2[[#This Row],[6M Return vs Nifty]]-AVERAGE(Table2[6M Return vs Nifty]))/_xlfn.STDEV.P(Table2[6M Return vs Nifty])</f>
        <v>1.0619578379780046</v>
      </c>
      <c r="M73">
        <v>0.26435841618738298</v>
      </c>
      <c r="N73">
        <f>(Table2[[#This Row],[1W Return vs Nifty]]-AVERAGE(Table2[1W Return vs Nifty]))/_xlfn.STDEV.P(Table2[1W Return vs Nifty])</f>
        <v>-0.29890495347527024</v>
      </c>
      <c r="O73">
        <v>1814.42</v>
      </c>
      <c r="P73">
        <v>1767.3912454410299</v>
      </c>
      <c r="Q73">
        <v>1463.82480233827</v>
      </c>
      <c r="R73">
        <v>56.069211547395803</v>
      </c>
      <c r="S73" s="1">
        <f>(Table2[[#This Row],[Close Price]]-Table2[[#This Row],[20D EMA]])/Table2[[#This Row],[20D EMA]]</f>
        <v>1.6275173333627258E-2</v>
      </c>
      <c r="T73" s="1">
        <f>(Table2[[#This Row],[Close Price]]-Table2[[#This Row],[50D EMA]])/Table2[[#This Row],[50D EMA]]</f>
        <v>4.331737794698981E-2</v>
      </c>
      <c r="U73" s="1">
        <f>(Table2[[#This Row],[Close Price]]-Table2[[#This Row],[200D EMA]])/Table2[[#This Row],[200D EMA]]</f>
        <v>0.25967943503521007</v>
      </c>
      <c r="V73">
        <v>0.45424030929535297</v>
      </c>
      <c r="W73">
        <v>1806</v>
      </c>
      <c r="X73">
        <v>1863.15</v>
      </c>
      <c r="Y73">
        <v>1780</v>
      </c>
      <c r="Z73">
        <v>1877.9</v>
      </c>
      <c r="AA73">
        <v>1780</v>
      </c>
      <c r="AB73">
        <v>1913.5</v>
      </c>
      <c r="AC73" s="1">
        <f>(Table2[[#This Row],[Close Price]]/Table2[[#This Row],[Day Low]])-1</f>
        <v>2.1013289036544869E-2</v>
      </c>
      <c r="AD73" s="1">
        <f>(Table2[[#This Row],[Day High]]/Table2[[#This Row],[Close Price]])-1</f>
        <v>1.0412429838119186E-2</v>
      </c>
      <c r="AE73" s="1">
        <f>(Table2[[#This Row],[Close Price]]/Table2[[#This Row],[Current Week Low]])-1</f>
        <v>3.5926966292134876E-2</v>
      </c>
      <c r="AF73" s="1">
        <f>(Table2[[#This Row],[Current Week High]]/Table2[[#This Row],[Close Price]])-1</f>
        <v>1.8411562135632664E-2</v>
      </c>
      <c r="AG73" s="1">
        <f>(Table2[[#This Row],[Close Price]]/Table2[[#This Row],[Current Month Low]])-1</f>
        <v>3.5926966292134876E-2</v>
      </c>
      <c r="AH73" s="1">
        <f>(Table2[[#This Row],[Current Month High]]/Table2[[#This Row],[Close Price]])-1</f>
        <v>3.7717942460478771E-2</v>
      </c>
      <c r="AI73">
        <v>19.309091895116399</v>
      </c>
      <c r="AJ73">
        <v>91.221611531681006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1.93</v>
      </c>
      <c r="AM73" t="s">
        <v>3217</v>
      </c>
      <c r="AN73">
        <v>0.34</v>
      </c>
      <c r="AO73" t="s">
        <v>3217</v>
      </c>
      <c r="AP73">
        <v>0.17893359506217099</v>
      </c>
      <c r="AQ73">
        <f>(Table2[[#This Row],[Sharpe Ratio]]-AVERAGE(Table2[Sharpe Ratio]))/_xlfn.STDEV.P(Table2[Sharpe Ratio])</f>
        <v>1.3795980008074873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2.5100319915081988</v>
      </c>
      <c r="AS73">
        <f>_xlfn.RANK.AVG(Table2[[#This Row],[1Y Return vs Nifty Z-Score]],Table2[1Y Return vs Nifty Z-Score])</f>
        <v>237</v>
      </c>
      <c r="AT73">
        <f>_xlfn.RANK.AVG(Table2[[#This Row],[6M Return vs Nifty Z-Score]],Table2[6M Return vs Nifty Z-Score])</f>
        <v>89</v>
      </c>
      <c r="AU73">
        <f>_xlfn.RANK.AVG(Table2[[#This Row],[Sharpe Ratio Z-Score]],Table2[Sharpe Ratio Z-Score])</f>
        <v>63</v>
      </c>
      <c r="AV73">
        <f>(Table2[[#This Row],[Rank 1Y]]+Table2[[#This Row],[Rank 6M]]+Table2[[#This Row],[Rank Sharpe]])/3</f>
        <v>129.66666666666666</v>
      </c>
    </row>
    <row r="74" spans="1:48" x14ac:dyDescent="0.3">
      <c r="A74" t="s">
        <v>548</v>
      </c>
      <c r="B74" t="s">
        <v>549</v>
      </c>
      <c r="C74" t="s">
        <v>3167</v>
      </c>
      <c r="D74" t="s">
        <v>240</v>
      </c>
      <c r="E74">
        <v>37724.273873824997</v>
      </c>
      <c r="F74">
        <v>9391.5499999999993</v>
      </c>
      <c r="G74">
        <v>57.264632528724</v>
      </c>
      <c r="H74">
        <f>(Table2[[#This Row],[1Y Return vs Nifty]]-AVERAGE(Table2[1Y Return vs Nifty]))/_xlfn.STDEV.P(Table2[1Y Return vs Nifty])</f>
        <v>0.57333352378009639</v>
      </c>
      <c r="I74">
        <v>1.33731749343113</v>
      </c>
      <c r="J74">
        <f>(Table2[[#This Row],[1M Return vs Nifty]]-AVERAGE(Table2[1M Return vs Nifty]))/_xlfn.STDEV.P(Table2[1M Return vs Nifty])</f>
        <v>0.3040279386588447</v>
      </c>
      <c r="K74">
        <v>13.1151859799562</v>
      </c>
      <c r="L74">
        <f>(Table2[[#This Row],[6M Return vs Nifty]]-AVERAGE(Table2[6M Return vs Nifty]))/_xlfn.STDEV.P(Table2[6M Return vs Nifty])</f>
        <v>0.19208431771894835</v>
      </c>
      <c r="M74">
        <v>-2.2787603304416302</v>
      </c>
      <c r="N74">
        <f>(Table2[[#This Row],[1W Return vs Nifty]]-AVERAGE(Table2[1W Return vs Nifty]))/_xlfn.STDEV.P(Table2[1W Return vs Nifty])</f>
        <v>-0.90686414888080791</v>
      </c>
      <c r="O74">
        <v>9736.89</v>
      </c>
      <c r="P74">
        <v>9580.1707107940492</v>
      </c>
      <c r="Q74">
        <v>8120.7225672054301</v>
      </c>
      <c r="R74">
        <v>38.969538642849201</v>
      </c>
      <c r="S74" s="1">
        <f>(Table2[[#This Row],[Close Price]]-Table2[[#This Row],[20D EMA]])/Table2[[#This Row],[20D EMA]]</f>
        <v>-3.5467176891183956E-2</v>
      </c>
      <c r="T74" s="1">
        <f>(Table2[[#This Row],[Close Price]]-Table2[[#This Row],[50D EMA]])/Table2[[#This Row],[50D EMA]]</f>
        <v>-1.968865863543847E-2</v>
      </c>
      <c r="U74" s="1">
        <f>(Table2[[#This Row],[Close Price]]-Table2[[#This Row],[200D EMA]])/Table2[[#This Row],[200D EMA]]</f>
        <v>0.15649191587047367</v>
      </c>
      <c r="V74">
        <v>0.73506827183433698</v>
      </c>
      <c r="W74">
        <v>9329.1</v>
      </c>
      <c r="X74">
        <v>9512.6</v>
      </c>
      <c r="Y74">
        <v>9329.1</v>
      </c>
      <c r="Z74">
        <v>10000.049999999999</v>
      </c>
      <c r="AA74">
        <v>9329.1</v>
      </c>
      <c r="AB74">
        <v>10263.200000000001</v>
      </c>
      <c r="AC74" s="1">
        <f>(Table2[[#This Row],[Close Price]]/Table2[[#This Row],[Day Low]])-1</f>
        <v>6.6941076845568048E-3</v>
      </c>
      <c r="AD74" s="1">
        <f>(Table2[[#This Row],[Day High]]/Table2[[#This Row],[Close Price]])-1</f>
        <v>1.2889246184069947E-2</v>
      </c>
      <c r="AE74" s="1">
        <f>(Table2[[#This Row],[Close Price]]/Table2[[#This Row],[Current Week Low]])-1</f>
        <v>6.6941076845568048E-3</v>
      </c>
      <c r="AF74" s="1">
        <f>(Table2[[#This Row],[Current Week High]]/Table2[[#This Row],[Close Price]])-1</f>
        <v>6.4792286683241773E-2</v>
      </c>
      <c r="AG74" s="1">
        <f>(Table2[[#This Row],[Close Price]]/Table2[[#This Row],[Current Month Low]])-1</f>
        <v>6.6941076845568048E-3</v>
      </c>
      <c r="AH74" s="1">
        <f>(Table2[[#This Row],[Current Month High]]/Table2[[#This Row],[Close Price]])-1</f>
        <v>9.2812155607966851E-2</v>
      </c>
      <c r="AI74">
        <v>17.126565902327101</v>
      </c>
      <c r="AJ74">
        <v>85.919745021182194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-3.92</v>
      </c>
      <c r="AM74" t="s">
        <v>3216</v>
      </c>
      <c r="AN74">
        <v>0.17</v>
      </c>
      <c r="AO74" t="s">
        <v>3217</v>
      </c>
      <c r="AP74">
        <v>0.27074381684530302</v>
      </c>
      <c r="AQ74">
        <f>(Table2[[#This Row],[Sharpe Ratio]]-AVERAGE(Table2[Sharpe Ratio]))/_xlfn.STDEV.P(Table2[Sharpe Ratio])</f>
        <v>2.4748978527112957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2.6374794839883773</v>
      </c>
      <c r="AS74">
        <f>_xlfn.RANK.AVG(Table2[[#This Row],[1Y Return vs Nifty Z-Score]],Table2[1Y Return vs Nifty Z-Score])</f>
        <v>151</v>
      </c>
      <c r="AT74">
        <f>_xlfn.RANK.AVG(Table2[[#This Row],[6M Return vs Nifty Z-Score]],Table2[6M Return vs Nifty Z-Score])</f>
        <v>243</v>
      </c>
      <c r="AU74">
        <f>_xlfn.RANK.AVG(Table2[[#This Row],[Sharpe Ratio Z-Score]],Table2[Sharpe Ratio Z-Score])</f>
        <v>2</v>
      </c>
      <c r="AV74">
        <f>(Table2[[#This Row],[Rank 1Y]]+Table2[[#This Row],[Rank 6M]]+Table2[[#This Row],[Rank Sharpe]])/3</f>
        <v>132</v>
      </c>
    </row>
    <row r="75" spans="1:48" hidden="1" x14ac:dyDescent="0.3">
      <c r="A75" t="s">
        <v>86</v>
      </c>
      <c r="B75" t="s">
        <v>87</v>
      </c>
      <c r="C75" t="s">
        <v>3167</v>
      </c>
      <c r="D75" t="s">
        <v>88</v>
      </c>
      <c r="E75">
        <v>293602.25662499998</v>
      </c>
      <c r="F75">
        <v>4390.1499999999996</v>
      </c>
      <c r="G75">
        <v>100.780403448447</v>
      </c>
      <c r="H75">
        <f>(Table2[[#This Row],[1Y Return vs Nifty]]-AVERAGE(Table2[1Y Return vs Nifty]))/_xlfn.STDEV.P(Table2[1Y Return vs Nifty])</f>
        <v>1.3206647321307265</v>
      </c>
      <c r="I75">
        <v>1.5041812074612899</v>
      </c>
      <c r="J75">
        <f>(Table2[[#This Row],[1M Return vs Nifty]]-AVERAGE(Table2[1M Return vs Nifty]))/_xlfn.STDEV.P(Table2[1M Return vs Nifty])</f>
        <v>0.32203161958058185</v>
      </c>
      <c r="K75">
        <v>5.9379707727579696</v>
      </c>
      <c r="L75">
        <f>(Table2[[#This Row],[6M Return vs Nifty]]-AVERAGE(Table2[6M Return vs Nifty]))/_xlfn.STDEV.P(Table2[6M Return vs Nifty])</f>
        <v>-4.3718600372707653E-2</v>
      </c>
      <c r="M75">
        <v>-0.542536770982607</v>
      </c>
      <c r="N75">
        <f>(Table2[[#This Row],[1W Return vs Nifty]]-AVERAGE(Table2[1W Return vs Nifty]))/_xlfn.STDEV.P(Table2[1W Return vs Nifty])</f>
        <v>-0.49180170649504973</v>
      </c>
      <c r="O75">
        <v>4324.74</v>
      </c>
      <c r="P75">
        <v>4443.84788992222</v>
      </c>
      <c r="Q75">
        <v>4118.70319755119</v>
      </c>
      <c r="R75">
        <v>59.967110345646802</v>
      </c>
      <c r="S75" s="1">
        <f>(Table2[[#This Row],[Close Price]]-Table2[[#This Row],[20D EMA]])/Table2[[#This Row],[20D EMA]]</f>
        <v>1.5124608646993774E-2</v>
      </c>
      <c r="T75" s="1">
        <f>(Table2[[#This Row],[Close Price]]-Table2[[#This Row],[50D EMA]])/Table2[[#This Row],[50D EMA]]</f>
        <v>-1.2083647157229824E-2</v>
      </c>
      <c r="U75" s="1">
        <f>(Table2[[#This Row],[Close Price]]-Table2[[#This Row],[200D EMA]])/Table2[[#This Row],[200D EMA]]</f>
        <v>6.5905890623582847E-2</v>
      </c>
      <c r="V75">
        <v>0.73966080586694705</v>
      </c>
      <c r="W75">
        <v>4270.05</v>
      </c>
      <c r="X75">
        <v>4420</v>
      </c>
      <c r="Y75">
        <v>4130</v>
      </c>
      <c r="Z75">
        <v>4420</v>
      </c>
      <c r="AA75">
        <v>4130</v>
      </c>
      <c r="AB75">
        <v>4420</v>
      </c>
      <c r="AC75" s="1">
        <f>(Table2[[#This Row],[Close Price]]/Table2[[#This Row],[Day Low]])-1</f>
        <v>2.8126134354398591E-2</v>
      </c>
      <c r="AD75" s="1">
        <f>(Table2[[#This Row],[Day High]]/Table2[[#This Row],[Close Price]])-1</f>
        <v>6.7993120963976139E-3</v>
      </c>
      <c r="AE75" s="1">
        <f>(Table2[[#This Row],[Close Price]]/Table2[[#This Row],[Current Week Low]])-1</f>
        <v>6.2990314769975742E-2</v>
      </c>
      <c r="AF75" s="1">
        <f>(Table2[[#This Row],[Current Week High]]/Table2[[#This Row],[Close Price]])-1</f>
        <v>6.7993120963976139E-3</v>
      </c>
      <c r="AG75" s="1">
        <f>(Table2[[#This Row],[Close Price]]/Table2[[#This Row],[Current Month Low]])-1</f>
        <v>6.2990314769975742E-2</v>
      </c>
      <c r="AH75" s="1">
        <f>(Table2[[#This Row],[Current Month High]]/Table2[[#This Row],[Close Price]])-1</f>
        <v>6.7993120963976139E-3</v>
      </c>
      <c r="AI75">
        <v>29.260959192738301</v>
      </c>
      <c r="AJ75">
        <v>130.091719077568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-2.75</v>
      </c>
      <c r="AM75" t="s">
        <v>3216</v>
      </c>
      <c r="AN75">
        <v>0</v>
      </c>
      <c r="AO75">
        <v>0</v>
      </c>
      <c r="AP75">
        <v>0.246002499447911</v>
      </c>
      <c r="AQ75">
        <f>(Table2[[#This Row],[Sharpe Ratio]]-AVERAGE(Table2[Sharpe Ratio]))/_xlfn.STDEV.P(Table2[Sharpe Ratio])</f>
        <v>2.1797328835504501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69</v>
      </c>
      <c r="AT75">
        <f>_xlfn.RANK.AVG(Table2[[#This Row],[6M Return vs Nifty Z-Score]],Table2[6M Return vs Nifty Z-Score])</f>
        <v>329</v>
      </c>
      <c r="AU75">
        <f>_xlfn.RANK.AVG(Table2[[#This Row],[Sharpe Ratio Z-Score]],Table2[Sharpe Ratio Z-Score])</f>
        <v>8</v>
      </c>
      <c r="AV75">
        <f>(Table2[[#This Row],[Rank 1Y]]+Table2[[#This Row],[Rank 6M]]+Table2[[#This Row],[Rank Sharpe]])/3</f>
        <v>135.33333333333334</v>
      </c>
    </row>
    <row r="76" spans="1:48" x14ac:dyDescent="0.3">
      <c r="A76" t="s">
        <v>488</v>
      </c>
      <c r="B76" t="s">
        <v>489</v>
      </c>
      <c r="C76" t="s">
        <v>3164</v>
      </c>
      <c r="D76" t="s">
        <v>176</v>
      </c>
      <c r="E76">
        <v>44993.805517925997</v>
      </c>
      <c r="F76">
        <v>244.98</v>
      </c>
      <c r="G76">
        <v>131.879428574462</v>
      </c>
      <c r="H76">
        <f>(Table2[[#This Row],[1Y Return vs Nifty]]-AVERAGE(Table2[1Y Return vs Nifty]))/_xlfn.STDEV.P(Table2[1Y Return vs Nifty])</f>
        <v>1.8547532139555438</v>
      </c>
      <c r="I76">
        <v>8.1862170108974706</v>
      </c>
      <c r="J76">
        <f>(Table2[[#This Row],[1M Return vs Nifty]]-AVERAGE(Table2[1M Return vs Nifty]))/_xlfn.STDEV.P(Table2[1M Return vs Nifty])</f>
        <v>1.0429866888830939</v>
      </c>
      <c r="K76">
        <v>24.7364555450289</v>
      </c>
      <c r="L76">
        <f>(Table2[[#This Row],[6M Return vs Nifty]]-AVERAGE(Table2[6M Return vs Nifty]))/_xlfn.STDEV.P(Table2[6M Return vs Nifty])</f>
        <v>0.5738938631016115</v>
      </c>
      <c r="M76">
        <v>3.35667111175675</v>
      </c>
      <c r="N76">
        <f>(Table2[[#This Row],[1W Return vs Nifty]]-AVERAGE(Table2[1W Return vs Nifty]))/_xlfn.STDEV.P(Table2[1W Return vs Nifty])</f>
        <v>0.44034481251882002</v>
      </c>
      <c r="O76">
        <v>225.26</v>
      </c>
      <c r="P76">
        <v>211.32395500159399</v>
      </c>
      <c r="Q76">
        <v>179.31293453251399</v>
      </c>
      <c r="R76">
        <v>78.646927680337697</v>
      </c>
      <c r="S76" s="1">
        <f>(Table2[[#This Row],[Close Price]]-Table2[[#This Row],[20D EMA]])/Table2[[#This Row],[20D EMA]]</f>
        <v>8.7543283317055839E-2</v>
      </c>
      <c r="T76" s="1">
        <f>(Table2[[#This Row],[Close Price]]-Table2[[#This Row],[50D EMA]])/Table2[[#This Row],[50D EMA]]</f>
        <v>0.15926280103054166</v>
      </c>
      <c r="U76" s="1">
        <f>(Table2[[#This Row],[Close Price]]-Table2[[#This Row],[200D EMA]])/Table2[[#This Row],[200D EMA]]</f>
        <v>0.36621488370979111</v>
      </c>
      <c r="V76">
        <v>0.81671520623377103</v>
      </c>
      <c r="W76">
        <v>228.65</v>
      </c>
      <c r="X76">
        <v>246.29</v>
      </c>
      <c r="Y76">
        <v>223.05</v>
      </c>
      <c r="Z76">
        <v>246.29</v>
      </c>
      <c r="AA76">
        <v>223.05</v>
      </c>
      <c r="AB76">
        <v>246.29</v>
      </c>
      <c r="AC76" s="1">
        <f>(Table2[[#This Row],[Close Price]]/Table2[[#This Row],[Day Low]])-1</f>
        <v>7.1419199650120113E-2</v>
      </c>
      <c r="AD76" s="1">
        <f>(Table2[[#This Row],[Day High]]/Table2[[#This Row],[Close Price]])-1</f>
        <v>5.3473752959425358E-3</v>
      </c>
      <c r="AE76" s="1">
        <f>(Table2[[#This Row],[Close Price]]/Table2[[#This Row],[Current Week Low]])-1</f>
        <v>9.8318762609280297E-2</v>
      </c>
      <c r="AF76" s="1">
        <f>(Table2[[#This Row],[Current Week High]]/Table2[[#This Row],[Close Price]])-1</f>
        <v>5.3473752959425358E-3</v>
      </c>
      <c r="AG76" s="1">
        <f>(Table2[[#This Row],[Close Price]]/Table2[[#This Row],[Current Month Low]])-1</f>
        <v>9.8318762609280297E-2</v>
      </c>
      <c r="AH76" s="1">
        <f>(Table2[[#This Row],[Current Month High]]/Table2[[#This Row],[Close Price]])-1</f>
        <v>5.3473752959425358E-3</v>
      </c>
      <c r="AI76">
        <v>0.53473752959425302</v>
      </c>
      <c r="AJ76">
        <v>174.48739495798301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6.51</v>
      </c>
      <c r="AM76" t="s">
        <v>3217</v>
      </c>
      <c r="AN76">
        <v>0.36</v>
      </c>
      <c r="AO76" t="s">
        <v>3217</v>
      </c>
      <c r="AP76">
        <v>0.107423701836334</v>
      </c>
      <c r="AQ76">
        <f>(Table2[[#This Row],[Sharpe Ratio]]-AVERAGE(Table2[Sharpe Ratio]))/_xlfn.STDEV.P(Table2[Sharpe Ratio])</f>
        <v>0.5264819322619827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4.4384605107210513</v>
      </c>
      <c r="AS76">
        <f>_xlfn.RANK.AVG(Table2[[#This Row],[1Y Return vs Nifty Z-Score]],Table2[1Y Return vs Nifty Z-Score])</f>
        <v>41</v>
      </c>
      <c r="AT76">
        <f>_xlfn.RANK.AVG(Table2[[#This Row],[6M Return vs Nifty Z-Score]],Table2[6M Return vs Nifty Z-Score])</f>
        <v>146</v>
      </c>
      <c r="AU76">
        <f>_xlfn.RANK.AVG(Table2[[#This Row],[Sharpe Ratio Z-Score]],Table2[Sharpe Ratio Z-Score])</f>
        <v>219</v>
      </c>
      <c r="AV76">
        <f>(Table2[[#This Row],[Rank 1Y]]+Table2[[#This Row],[Rank 6M]]+Table2[[#This Row],[Rank Sharpe]])/3</f>
        <v>135.33333333333334</v>
      </c>
    </row>
    <row r="77" spans="1:48" hidden="1" x14ac:dyDescent="0.3">
      <c r="A77" t="s">
        <v>895</v>
      </c>
      <c r="B77" t="s">
        <v>896</v>
      </c>
      <c r="C77" t="s">
        <v>3167</v>
      </c>
      <c r="D77" t="s">
        <v>264</v>
      </c>
      <c r="E77">
        <v>17310.544575389998</v>
      </c>
      <c r="F77">
        <v>1192.95</v>
      </c>
      <c r="G77">
        <v>92.779941643838796</v>
      </c>
      <c r="H77">
        <f>(Table2[[#This Row],[1Y Return vs Nifty]]-AVERAGE(Table2[1Y Return vs Nifty]))/_xlfn.STDEV.P(Table2[1Y Return vs Nifty])</f>
        <v>1.1832663898416553</v>
      </c>
      <c r="I77">
        <v>-3.38523257564955</v>
      </c>
      <c r="J77">
        <f>(Table2[[#This Row],[1M Return vs Nifty]]-AVERAGE(Table2[1M Return vs Nifty]))/_xlfn.STDEV.P(Table2[1M Return vs Nifty])</f>
        <v>-0.20550935094798184</v>
      </c>
      <c r="K77">
        <v>8.2858479226417803</v>
      </c>
      <c r="L77">
        <f>(Table2[[#This Row],[6M Return vs Nifty]]-AVERAGE(Table2[6M Return vs Nifty]))/_xlfn.STDEV.P(Table2[6M Return vs Nifty])</f>
        <v>3.3419435380778684E-2</v>
      </c>
      <c r="M77">
        <v>0.17237000592736701</v>
      </c>
      <c r="N77">
        <f>(Table2[[#This Row],[1W Return vs Nifty]]-AVERAGE(Table2[1W Return vs Nifty]))/_xlfn.STDEV.P(Table2[1W Return vs Nifty])</f>
        <v>-0.32089574724470959</v>
      </c>
      <c r="O77">
        <v>1143.6199999999999</v>
      </c>
      <c r="P77">
        <v>1184.30200495043</v>
      </c>
      <c r="Q77">
        <v>1082.6320753647601</v>
      </c>
      <c r="R77">
        <v>62.615915302615399</v>
      </c>
      <c r="S77" s="1">
        <f>(Table2[[#This Row],[Close Price]]-Table2[[#This Row],[20D EMA]])/Table2[[#This Row],[20D EMA]]</f>
        <v>4.3134957415925011E-2</v>
      </c>
      <c r="T77" s="1">
        <f>(Table2[[#This Row],[Close Price]]-Table2[[#This Row],[50D EMA]])/Table2[[#This Row],[50D EMA]]</f>
        <v>7.3021872912661066E-3</v>
      </c>
      <c r="U77" s="1">
        <f>(Table2[[#This Row],[Close Price]]-Table2[[#This Row],[200D EMA]])/Table2[[#This Row],[200D EMA]]</f>
        <v>0.10189789047038131</v>
      </c>
      <c r="V77">
        <v>0.74277430107294795</v>
      </c>
      <c r="W77">
        <v>1109.95</v>
      </c>
      <c r="X77">
        <v>1202</v>
      </c>
      <c r="Y77">
        <v>1098</v>
      </c>
      <c r="Z77">
        <v>1202</v>
      </c>
      <c r="AA77">
        <v>1098</v>
      </c>
      <c r="AB77">
        <v>1202</v>
      </c>
      <c r="AC77" s="1">
        <f>(Table2[[#This Row],[Close Price]]/Table2[[#This Row],[Day Low]])-1</f>
        <v>7.477814315960174E-2</v>
      </c>
      <c r="AD77" s="1">
        <f>(Table2[[#This Row],[Day High]]/Table2[[#This Row],[Close Price]])-1</f>
        <v>7.5862358020033493E-3</v>
      </c>
      <c r="AE77" s="1">
        <f>(Table2[[#This Row],[Close Price]]/Table2[[#This Row],[Current Week Low]])-1</f>
        <v>8.6475409836065609E-2</v>
      </c>
      <c r="AF77" s="1">
        <f>(Table2[[#This Row],[Current Week High]]/Table2[[#This Row],[Close Price]])-1</f>
        <v>7.5862358020033493E-3</v>
      </c>
      <c r="AG77" s="1">
        <f>(Table2[[#This Row],[Close Price]]/Table2[[#This Row],[Current Month Low]])-1</f>
        <v>8.6475409836065609E-2</v>
      </c>
      <c r="AH77" s="1">
        <f>(Table2[[#This Row],[Current Month High]]/Table2[[#This Row],[Close Price]])-1</f>
        <v>7.5862358020033493E-3</v>
      </c>
      <c r="AI77">
        <v>21.5474244519887</v>
      </c>
      <c r="AJ77">
        <v>128.403216542217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2.78</v>
      </c>
      <c r="AM77" t="s">
        <v>3217</v>
      </c>
      <c r="AN77">
        <v>-0.08</v>
      </c>
      <c r="AO77" t="s">
        <v>3216</v>
      </c>
      <c r="AP77">
        <v>0.18985156264913899</v>
      </c>
      <c r="AQ77">
        <f>(Table2[[#This Row],[Sharpe Ratio]]-AVERAGE(Table2[Sharpe Ratio]))/_xlfn.STDEV.P(Table2[Sharpe Ratio])</f>
        <v>1.5098498186208029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78</v>
      </c>
      <c r="AT77">
        <f>_xlfn.RANK.AVG(Table2[[#This Row],[6M Return vs Nifty Z-Score]],Table2[6M Return vs Nifty Z-Score])</f>
        <v>294</v>
      </c>
      <c r="AU77">
        <f>_xlfn.RANK.AVG(Table2[[#This Row],[Sharpe Ratio Z-Score]],Table2[Sharpe Ratio Z-Score])</f>
        <v>42</v>
      </c>
      <c r="AV77">
        <f>(Table2[[#This Row],[Rank 1Y]]+Table2[[#This Row],[Rank 6M]]+Table2[[#This Row],[Rank Sharpe]])/3</f>
        <v>138</v>
      </c>
    </row>
    <row r="78" spans="1:48" x14ac:dyDescent="0.3">
      <c r="A78" t="s">
        <v>789</v>
      </c>
      <c r="B78" t="s">
        <v>790</v>
      </c>
      <c r="C78" t="s">
        <v>3167</v>
      </c>
      <c r="D78" t="s">
        <v>117</v>
      </c>
      <c r="E78">
        <v>20268.97106923</v>
      </c>
      <c r="F78">
        <v>772.85</v>
      </c>
      <c r="G78">
        <v>45.8054337724449</v>
      </c>
      <c r="H78">
        <f>(Table2[[#This Row],[1Y Return vs Nifty]]-AVERAGE(Table2[1Y Return vs Nifty]))/_xlfn.STDEV.P(Table2[1Y Return vs Nifty])</f>
        <v>0.37653551992401285</v>
      </c>
      <c r="I78">
        <v>5.5384020905782503</v>
      </c>
      <c r="J78">
        <f>(Table2[[#This Row],[1M Return vs Nifty]]-AVERAGE(Table2[1M Return vs Nifty]))/_xlfn.STDEV.P(Table2[1M Return vs Nifty])</f>
        <v>0.75730195962778157</v>
      </c>
      <c r="K78">
        <v>23.491233961061301</v>
      </c>
      <c r="L78">
        <f>(Table2[[#This Row],[6M Return vs Nifty]]-AVERAGE(Table2[6M Return vs Nifty]))/_xlfn.STDEV.P(Table2[6M Return vs Nifty])</f>
        <v>0.53298288653290182</v>
      </c>
      <c r="M78">
        <v>1.84920574674391</v>
      </c>
      <c r="N78">
        <f>(Table2[[#This Row],[1W Return vs Nifty]]-AVERAGE(Table2[1W Return vs Nifty]))/_xlfn.STDEV.P(Table2[1W Return vs Nifty])</f>
        <v>7.9969414543502426E-2</v>
      </c>
      <c r="O78">
        <v>724.87</v>
      </c>
      <c r="P78">
        <v>706.80758039121895</v>
      </c>
      <c r="Q78">
        <v>616.113650496334</v>
      </c>
      <c r="R78">
        <v>74.614237265432095</v>
      </c>
      <c r="S78" s="1">
        <f>(Table2[[#This Row],[Close Price]]-Table2[[#This Row],[20D EMA]])/Table2[[#This Row],[20D EMA]]</f>
        <v>6.6191179107978004E-2</v>
      </c>
      <c r="T78" s="1">
        <f>(Table2[[#This Row],[Close Price]]-Table2[[#This Row],[50D EMA]])/Table2[[#This Row],[50D EMA]]</f>
        <v>9.3437622120898178E-2</v>
      </c>
      <c r="U78" s="1">
        <f>(Table2[[#This Row],[Close Price]]-Table2[[#This Row],[200D EMA]])/Table2[[#This Row],[200D EMA]]</f>
        <v>0.25439519052597037</v>
      </c>
      <c r="V78">
        <v>0.68615363183317002</v>
      </c>
      <c r="W78">
        <v>741.55</v>
      </c>
      <c r="X78">
        <v>775</v>
      </c>
      <c r="Y78">
        <v>716.15</v>
      </c>
      <c r="Z78">
        <v>775</v>
      </c>
      <c r="AA78">
        <v>716.15</v>
      </c>
      <c r="AB78">
        <v>775</v>
      </c>
      <c r="AC78" s="1">
        <f>(Table2[[#This Row],[Close Price]]/Table2[[#This Row],[Day Low]])-1</f>
        <v>4.2208886791180733E-2</v>
      </c>
      <c r="AD78" s="1">
        <f>(Table2[[#This Row],[Day High]]/Table2[[#This Row],[Close Price]])-1</f>
        <v>2.7819111082356685E-3</v>
      </c>
      <c r="AE78" s="1">
        <f>(Table2[[#This Row],[Close Price]]/Table2[[#This Row],[Current Week Low]])-1</f>
        <v>7.917335753682897E-2</v>
      </c>
      <c r="AF78" s="1">
        <f>(Table2[[#This Row],[Current Week High]]/Table2[[#This Row],[Close Price]])-1</f>
        <v>2.7819111082356685E-3</v>
      </c>
      <c r="AG78" s="1">
        <f>(Table2[[#This Row],[Close Price]]/Table2[[#This Row],[Current Month Low]])-1</f>
        <v>7.917335753682897E-2</v>
      </c>
      <c r="AH78" s="1">
        <f>(Table2[[#This Row],[Current Month High]]/Table2[[#This Row],[Close Price]])-1</f>
        <v>2.7819111082356685E-3</v>
      </c>
      <c r="AI78">
        <v>2.8336675939703602</v>
      </c>
      <c r="AJ78">
        <v>75.587867772350293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8.35</v>
      </c>
      <c r="AM78" t="s">
        <v>3217</v>
      </c>
      <c r="AN78">
        <v>0.04</v>
      </c>
      <c r="AO78" t="s">
        <v>3217</v>
      </c>
      <c r="AP78">
        <v>0.17038611090299099</v>
      </c>
      <c r="AQ78">
        <f>(Table2[[#This Row],[Sharpe Ratio]]-AVERAGE(Table2[Sharpe Ratio]))/_xlfn.STDEV.P(Table2[Sharpe Ratio])</f>
        <v>1.2776261511390001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3.0244159317671988</v>
      </c>
      <c r="AS78">
        <f>_xlfn.RANK.AVG(Table2[[#This Row],[1Y Return vs Nifty Z-Score]],Table2[1Y Return vs Nifty Z-Score])</f>
        <v>189</v>
      </c>
      <c r="AT78">
        <f>_xlfn.RANK.AVG(Table2[[#This Row],[6M Return vs Nifty Z-Score]],Table2[6M Return vs Nifty Z-Score])</f>
        <v>153</v>
      </c>
      <c r="AU78">
        <f>_xlfn.RANK.AVG(Table2[[#This Row],[Sharpe Ratio Z-Score]],Table2[Sharpe Ratio Z-Score])</f>
        <v>74</v>
      </c>
      <c r="AV78">
        <f>(Table2[[#This Row],[Rank 1Y]]+Table2[[#This Row],[Rank 6M]]+Table2[[#This Row],[Rank Sharpe]])/3</f>
        <v>138.66666666666666</v>
      </c>
    </row>
    <row r="79" spans="1:48" hidden="1" x14ac:dyDescent="0.3">
      <c r="A79" t="s">
        <v>316</v>
      </c>
      <c r="B79" t="s">
        <v>317</v>
      </c>
      <c r="C79" t="s">
        <v>3155</v>
      </c>
      <c r="D79" t="s">
        <v>72</v>
      </c>
      <c r="E79">
        <v>85413.175105410002</v>
      </c>
      <c r="F79">
        <v>525.1</v>
      </c>
      <c r="G79">
        <v>126.88954514722001</v>
      </c>
      <c r="H79">
        <f>(Table2[[#This Row],[1Y Return vs Nifty]]-AVERAGE(Table2[1Y Return vs Nifty]))/_xlfn.STDEV.P(Table2[1Y Return vs Nifty])</f>
        <v>1.7690579468743539</v>
      </c>
      <c r="I79">
        <v>-10.855333637043501</v>
      </c>
      <c r="J79">
        <f>(Table2[[#This Row],[1M Return vs Nifty]]-AVERAGE(Table2[1M Return vs Nifty]))/_xlfn.STDEV.P(Table2[1M Return vs Nifty])</f>
        <v>-1.0114923457778722</v>
      </c>
      <c r="K79">
        <v>15.247053489985401</v>
      </c>
      <c r="L79">
        <f>(Table2[[#This Row],[6M Return vs Nifty]]-AVERAGE(Table2[6M Return vs Nifty]))/_xlfn.STDEV.P(Table2[6M Return vs Nifty])</f>
        <v>0.26212549181464856</v>
      </c>
      <c r="M79">
        <v>2.5542484146368398</v>
      </c>
      <c r="N79">
        <f>(Table2[[#This Row],[1W Return vs Nifty]]-AVERAGE(Table2[1W Return vs Nifty]))/_xlfn.STDEV.P(Table2[1W Return vs Nifty])</f>
        <v>0.24851725512976366</v>
      </c>
      <c r="O79">
        <v>512.04999999999995</v>
      </c>
      <c r="P79">
        <v>546.61725154660803</v>
      </c>
      <c r="Q79">
        <v>480.15486386827502</v>
      </c>
      <c r="R79">
        <v>64.562260183720099</v>
      </c>
      <c r="S79" s="1">
        <f>(Table2[[#This Row],[Close Price]]-Table2[[#This Row],[20D EMA]])/Table2[[#This Row],[20D EMA]]</f>
        <v>2.5485792403085773E-2</v>
      </c>
      <c r="T79" s="1">
        <f>(Table2[[#This Row],[Close Price]]-Table2[[#This Row],[50D EMA]])/Table2[[#This Row],[50D EMA]]</f>
        <v>-3.9364384284847828E-2</v>
      </c>
      <c r="U79" s="1">
        <f>(Table2[[#This Row],[Close Price]]-Table2[[#This Row],[200D EMA]])/Table2[[#This Row],[200D EMA]]</f>
        <v>9.3605500045616935E-2</v>
      </c>
      <c r="V79">
        <v>0.40053992733120902</v>
      </c>
      <c r="W79">
        <v>495.3</v>
      </c>
      <c r="X79">
        <v>531.20000000000005</v>
      </c>
      <c r="Y79">
        <v>459.05</v>
      </c>
      <c r="Z79">
        <v>531.20000000000005</v>
      </c>
      <c r="AA79">
        <v>459.05</v>
      </c>
      <c r="AB79">
        <v>531.20000000000005</v>
      </c>
      <c r="AC79" s="1">
        <f>(Table2[[#This Row],[Close Price]]/Table2[[#This Row],[Day Low]])-1</f>
        <v>6.0165556228548356E-2</v>
      </c>
      <c r="AD79" s="1">
        <f>(Table2[[#This Row],[Day High]]/Table2[[#This Row],[Close Price]])-1</f>
        <v>1.1616834888592775E-2</v>
      </c>
      <c r="AE79" s="1">
        <f>(Table2[[#This Row],[Close Price]]/Table2[[#This Row],[Current Week Low]])-1</f>
        <v>0.14388410848491451</v>
      </c>
      <c r="AF79" s="1">
        <f>(Table2[[#This Row],[Current Week High]]/Table2[[#This Row],[Close Price]])-1</f>
        <v>1.1616834888592775E-2</v>
      </c>
      <c r="AG79" s="1">
        <f>(Table2[[#This Row],[Close Price]]/Table2[[#This Row],[Current Month Low]])-1</f>
        <v>0.14388410848491451</v>
      </c>
      <c r="AH79" s="1">
        <f>(Table2[[#This Row],[Current Month High]]/Table2[[#This Row],[Close Price]])-1</f>
        <v>1.1616834888592775E-2</v>
      </c>
      <c r="AI79">
        <v>46.238811654922799</v>
      </c>
      <c r="AJ79">
        <v>168.639154160982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-0.91</v>
      </c>
      <c r="AM79" t="s">
        <v>3216</v>
      </c>
      <c r="AN79">
        <v>-0.14000000000000001</v>
      </c>
      <c r="AO79" t="s">
        <v>3216</v>
      </c>
      <c r="AP79">
        <v>0.130693004011849</v>
      </c>
      <c r="AQ79">
        <f>(Table2[[#This Row],[Sharpe Ratio]]-AVERAGE(Table2[Sharpe Ratio]))/_xlfn.STDEV.P(Table2[Sharpe Ratio])</f>
        <v>0.80408569719950695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46</v>
      </c>
      <c r="AT79">
        <f>_xlfn.RANK.AVG(Table2[[#This Row],[6M Return vs Nifty Z-Score]],Table2[6M Return vs Nifty Z-Score])</f>
        <v>223</v>
      </c>
      <c r="AU79">
        <f>_xlfn.RANK.AVG(Table2[[#This Row],[Sharpe Ratio Z-Score]],Table2[Sharpe Ratio Z-Score])</f>
        <v>148</v>
      </c>
      <c r="AV79">
        <f>(Table2[[#This Row],[Rank 1Y]]+Table2[[#This Row],[Rank 6M]]+Table2[[#This Row],[Rank Sharpe]])/3</f>
        <v>139</v>
      </c>
    </row>
    <row r="80" spans="1:48" hidden="1" x14ac:dyDescent="0.3">
      <c r="A80" t="s">
        <v>816</v>
      </c>
      <c r="B80" t="s">
        <v>817</v>
      </c>
      <c r="C80" t="s">
        <v>3160</v>
      </c>
      <c r="D80" t="s">
        <v>46</v>
      </c>
      <c r="E80">
        <v>19356.51030804</v>
      </c>
      <c r="F80">
        <v>308.3</v>
      </c>
      <c r="G80">
        <v>76.498934456192899</v>
      </c>
      <c r="H80">
        <f>(Table2[[#This Row],[1Y Return vs Nifty]]-AVERAGE(Table2[1Y Return vs Nifty]))/_xlfn.STDEV.P(Table2[1Y Return vs Nifty])</f>
        <v>0.90365960550696678</v>
      </c>
      <c r="I80">
        <v>3.4258837239448501</v>
      </c>
      <c r="J80">
        <f>(Table2[[#This Row],[1M Return vs Nifty]]-AVERAGE(Table2[1M Return vs Nifty]))/_xlfn.STDEV.P(Table2[1M Return vs Nifty])</f>
        <v>0.52937279698608986</v>
      </c>
      <c r="K80">
        <v>13.8308040531844</v>
      </c>
      <c r="L80">
        <f>(Table2[[#This Row],[6M Return vs Nifty]]-AVERAGE(Table2[6M Return vs Nifty]))/_xlfn.STDEV.P(Table2[6M Return vs Nifty])</f>
        <v>0.2155955020759534</v>
      </c>
      <c r="M80">
        <v>3.5550066317328799</v>
      </c>
      <c r="N80">
        <f>(Table2[[#This Row],[1W Return vs Nifty]]-AVERAGE(Table2[1W Return vs Nifty]))/_xlfn.STDEV.P(Table2[1W Return vs Nifty])</f>
        <v>0.48775899768215913</v>
      </c>
      <c r="O80">
        <v>300.81</v>
      </c>
      <c r="P80">
        <v>305.005601099535</v>
      </c>
      <c r="Q80">
        <v>277.68804663847999</v>
      </c>
      <c r="R80">
        <v>61.665064961969101</v>
      </c>
      <c r="S80" s="1">
        <f>(Table2[[#This Row],[Close Price]]-Table2[[#This Row],[20D EMA]])/Table2[[#This Row],[20D EMA]]</f>
        <v>2.4899438183571054E-2</v>
      </c>
      <c r="T80" s="1">
        <f>(Table2[[#This Row],[Close Price]]-Table2[[#This Row],[50D EMA]])/Table2[[#This Row],[50D EMA]]</f>
        <v>1.0801109515985327E-2</v>
      </c>
      <c r="U80" s="1">
        <f>(Table2[[#This Row],[Close Price]]-Table2[[#This Row],[200D EMA]])/Table2[[#This Row],[200D EMA]]</f>
        <v>0.11023864272189396</v>
      </c>
      <c r="V80">
        <v>0.87145028369245903</v>
      </c>
      <c r="W80">
        <v>305</v>
      </c>
      <c r="X80">
        <v>311.85000000000002</v>
      </c>
      <c r="Y80">
        <v>304.14999999999998</v>
      </c>
      <c r="Z80">
        <v>317.7</v>
      </c>
      <c r="AA80">
        <v>304.14999999999998</v>
      </c>
      <c r="AB80">
        <v>317.95</v>
      </c>
      <c r="AC80" s="1">
        <f>(Table2[[#This Row],[Close Price]]/Table2[[#This Row],[Day Low]])-1</f>
        <v>1.081967213114754E-2</v>
      </c>
      <c r="AD80" s="1">
        <f>(Table2[[#This Row],[Day High]]/Table2[[#This Row],[Close Price]])-1</f>
        <v>1.1514758352254351E-2</v>
      </c>
      <c r="AE80" s="1">
        <f>(Table2[[#This Row],[Close Price]]/Table2[[#This Row],[Current Week Low]])-1</f>
        <v>1.3644583264836641E-2</v>
      </c>
      <c r="AF80" s="1">
        <f>(Table2[[#This Row],[Current Week High]]/Table2[[#This Row],[Close Price]])-1</f>
        <v>3.0489782679208544E-2</v>
      </c>
      <c r="AG80" s="1">
        <f>(Table2[[#This Row],[Close Price]]/Table2[[#This Row],[Current Month Low]])-1</f>
        <v>1.3644583264836641E-2</v>
      </c>
      <c r="AH80" s="1">
        <f>(Table2[[#This Row],[Current Month High]]/Table2[[#This Row],[Close Price]])-1</f>
        <v>3.1300681154719401E-2</v>
      </c>
      <c r="AI80">
        <v>18.228997729484199</v>
      </c>
      <c r="AJ80">
        <v>108.875338753387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1.68</v>
      </c>
      <c r="AM80" t="s">
        <v>3217</v>
      </c>
      <c r="AN80">
        <v>0.01</v>
      </c>
      <c r="AO80" t="s">
        <v>3217</v>
      </c>
      <c r="AP80">
        <v>0.16471508522172601</v>
      </c>
      <c r="AQ80">
        <f>(Table2[[#This Row],[Sharpe Ratio]]-AVERAGE(Table2[Sharpe Ratio]))/_xlfn.STDEV.P(Table2[Sharpe Ratio])</f>
        <v>1.2099705734898734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108</v>
      </c>
      <c r="AT80">
        <f>_xlfn.RANK.AVG(Table2[[#This Row],[6M Return vs Nifty Z-Score]],Table2[6M Return vs Nifty Z-Score])</f>
        <v>236</v>
      </c>
      <c r="AU80">
        <f>_xlfn.RANK.AVG(Table2[[#This Row],[Sharpe Ratio Z-Score]],Table2[Sharpe Ratio Z-Score])</f>
        <v>83</v>
      </c>
      <c r="AV80">
        <f>(Table2[[#This Row],[Rank 1Y]]+Table2[[#This Row],[Rank 6M]]+Table2[[#This Row],[Rank Sharpe]])/3</f>
        <v>142.33333333333334</v>
      </c>
    </row>
    <row r="81" spans="1:48" x14ac:dyDescent="0.3">
      <c r="A81" t="s">
        <v>1091</v>
      </c>
      <c r="B81" t="s">
        <v>1092</v>
      </c>
      <c r="C81" t="s">
        <v>3162</v>
      </c>
      <c r="D81" t="s">
        <v>205</v>
      </c>
      <c r="E81">
        <v>12002.98901999</v>
      </c>
      <c r="F81">
        <v>303.35000000000002</v>
      </c>
      <c r="G81">
        <v>39.318545483697001</v>
      </c>
      <c r="H81">
        <f>(Table2[[#This Row],[1Y Return vs Nifty]]-AVERAGE(Table2[1Y Return vs Nifty]))/_xlfn.STDEV.P(Table2[1Y Return vs Nifty])</f>
        <v>0.26513098862870982</v>
      </c>
      <c r="I81">
        <v>-2.2501793629153601</v>
      </c>
      <c r="J81">
        <f>(Table2[[#This Row],[1M Return vs Nifty]]-AVERAGE(Table2[1M Return vs Nifty]))/_xlfn.STDEV.P(Table2[1M Return vs Nifty])</f>
        <v>-8.304332536517943E-2</v>
      </c>
      <c r="K81">
        <v>73.0416655318175</v>
      </c>
      <c r="L81">
        <f>(Table2[[#This Row],[6M Return vs Nifty]]-AVERAGE(Table2[6M Return vs Nifty]))/_xlfn.STDEV.P(Table2[6M Return vs Nifty])</f>
        <v>2.1609313344722754</v>
      </c>
      <c r="M81">
        <v>7.1955713650128503</v>
      </c>
      <c r="N81">
        <f>(Table2[[#This Row],[1W Return vs Nifty]]-AVERAGE(Table2[1W Return vs Nifty]))/_xlfn.STDEV.P(Table2[1W Return vs Nifty])</f>
        <v>1.3580741605114561</v>
      </c>
      <c r="O81">
        <v>285.52999999999997</v>
      </c>
      <c r="P81">
        <v>271.19994117295403</v>
      </c>
      <c r="Q81">
        <v>228.26626497984</v>
      </c>
      <c r="R81">
        <v>69.353588976853501</v>
      </c>
      <c r="S81" s="1">
        <f>(Table2[[#This Row],[Close Price]]-Table2[[#This Row],[20D EMA]])/Table2[[#This Row],[20D EMA]]</f>
        <v>6.2410254614226356E-2</v>
      </c>
      <c r="T81" s="1">
        <f>(Table2[[#This Row],[Close Price]]-Table2[[#This Row],[50D EMA]])/Table2[[#This Row],[50D EMA]]</f>
        <v>0.11854744026859039</v>
      </c>
      <c r="U81" s="1">
        <f>(Table2[[#This Row],[Close Price]]-Table2[[#This Row],[200D EMA]])/Table2[[#This Row],[200D EMA]]</f>
        <v>0.32893049275937142</v>
      </c>
      <c r="V81">
        <v>0.14837578175518401</v>
      </c>
      <c r="W81">
        <v>292.39999999999998</v>
      </c>
      <c r="X81">
        <v>308.89999999999998</v>
      </c>
      <c r="Y81">
        <v>280.2</v>
      </c>
      <c r="Z81">
        <v>308.89999999999998</v>
      </c>
      <c r="AA81">
        <v>280.2</v>
      </c>
      <c r="AB81">
        <v>308.89999999999998</v>
      </c>
      <c r="AC81" s="1">
        <f>(Table2[[#This Row],[Close Price]]/Table2[[#This Row],[Day Low]])-1</f>
        <v>3.744870041039694E-2</v>
      </c>
      <c r="AD81" s="1">
        <f>(Table2[[#This Row],[Day High]]/Table2[[#This Row],[Close Price]])-1</f>
        <v>1.8295698038569119E-2</v>
      </c>
      <c r="AE81" s="1">
        <f>(Table2[[#This Row],[Close Price]]/Table2[[#This Row],[Current Week Low]])-1</f>
        <v>8.2619557458958104E-2</v>
      </c>
      <c r="AF81" s="1">
        <f>(Table2[[#This Row],[Current Week High]]/Table2[[#This Row],[Close Price]])-1</f>
        <v>1.8295698038569119E-2</v>
      </c>
      <c r="AG81" s="1">
        <f>(Table2[[#This Row],[Close Price]]/Table2[[#This Row],[Current Month Low]])-1</f>
        <v>8.2619557458958104E-2</v>
      </c>
      <c r="AH81" s="1">
        <f>(Table2[[#This Row],[Current Month High]]/Table2[[#This Row],[Close Price]])-1</f>
        <v>1.8295698038569119E-2</v>
      </c>
      <c r="AI81">
        <v>15.7079281358166</v>
      </c>
      <c r="AJ81">
        <v>110.00346140533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13.21</v>
      </c>
      <c r="AM81" t="s">
        <v>3217</v>
      </c>
      <c r="AN81">
        <v>0.4</v>
      </c>
      <c r="AO81" t="s">
        <v>3217</v>
      </c>
      <c r="AP81">
        <v>0.12013337161004101</v>
      </c>
      <c r="AQ81">
        <f>(Table2[[#This Row],[Sharpe Ratio]]-AVERAGE(Table2[Sharpe Ratio]))/_xlfn.STDEV.P(Table2[Sharpe Ratio])</f>
        <v>0.67810883339038452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4.3792019916376459</v>
      </c>
      <c r="AS81">
        <f>_xlfn.RANK.AVG(Table2[[#This Row],[1Y Return vs Nifty Z-Score]],Table2[1Y Return vs Nifty Z-Score])</f>
        <v>224</v>
      </c>
      <c r="AT81">
        <f>_xlfn.RANK.AVG(Table2[[#This Row],[6M Return vs Nifty Z-Score]],Table2[6M Return vs Nifty Z-Score])</f>
        <v>27</v>
      </c>
      <c r="AU81">
        <f>_xlfn.RANK.AVG(Table2[[#This Row],[Sharpe Ratio Z-Score]],Table2[Sharpe Ratio Z-Score])</f>
        <v>177</v>
      </c>
      <c r="AV81">
        <f>(Table2[[#This Row],[Rank 1Y]]+Table2[[#This Row],[Rank 6M]]+Table2[[#This Row],[Rank Sharpe]])/3</f>
        <v>142.66666666666666</v>
      </c>
    </row>
    <row r="82" spans="1:48" hidden="1" x14ac:dyDescent="0.3">
      <c r="A82" t="s">
        <v>762</v>
      </c>
      <c r="B82" t="s">
        <v>763</v>
      </c>
      <c r="C82" t="s">
        <v>3167</v>
      </c>
      <c r="D82" t="s">
        <v>764</v>
      </c>
      <c r="E82">
        <v>21827.689679579998</v>
      </c>
      <c r="F82">
        <v>514.20000000000005</v>
      </c>
      <c r="G82">
        <v>38.836263664711097</v>
      </c>
      <c r="H82">
        <f>(Table2[[#This Row],[1Y Return vs Nifty]]-AVERAGE(Table2[1Y Return vs Nifty]))/_xlfn.STDEV.P(Table2[1Y Return vs Nifty])</f>
        <v>0.25684837644166669</v>
      </c>
      <c r="I82">
        <v>3.95572970625006</v>
      </c>
      <c r="J82">
        <f>(Table2[[#This Row],[1M Return vs Nifty]]-AVERAGE(Table2[1M Return vs Nifty]))/_xlfn.STDEV.P(Table2[1M Return vs Nifty])</f>
        <v>0.58654027679756782</v>
      </c>
      <c r="K82">
        <v>19.101626277712899</v>
      </c>
      <c r="L82">
        <f>(Table2[[#This Row],[6M Return vs Nifty]]-AVERAGE(Table2[6M Return vs Nifty]))/_xlfn.STDEV.P(Table2[6M Return vs Nifty])</f>
        <v>0.38876507069076371</v>
      </c>
      <c r="M82">
        <v>5.6342909547000497</v>
      </c>
      <c r="N82">
        <f>(Table2[[#This Row],[1W Return vs Nifty]]-AVERAGE(Table2[1W Return vs Nifty]))/_xlfn.STDEV.P(Table2[1W Return vs Nifty])</f>
        <v>0.9848337118244308</v>
      </c>
      <c r="O82">
        <v>500.1</v>
      </c>
      <c r="P82">
        <v>517.53215939442396</v>
      </c>
      <c r="Q82">
        <v>489.70156582949198</v>
      </c>
      <c r="R82">
        <v>58.480471761625402</v>
      </c>
      <c r="S82" s="1">
        <f>(Table2[[#This Row],[Close Price]]-Table2[[#This Row],[20D EMA]])/Table2[[#This Row],[20D EMA]]</f>
        <v>2.819436112777449E-2</v>
      </c>
      <c r="T82" s="1">
        <f>(Table2[[#This Row],[Close Price]]-Table2[[#This Row],[50D EMA]])/Table2[[#This Row],[50D EMA]]</f>
        <v>-6.4385552355296066E-3</v>
      </c>
      <c r="U82" s="1">
        <f>(Table2[[#This Row],[Close Price]]-Table2[[#This Row],[200D EMA]])/Table2[[#This Row],[200D EMA]]</f>
        <v>5.0027273506897695E-2</v>
      </c>
      <c r="V82">
        <v>1.2290746253070901</v>
      </c>
      <c r="W82">
        <v>499</v>
      </c>
      <c r="X82">
        <v>516.95000000000005</v>
      </c>
      <c r="Y82">
        <v>491.1</v>
      </c>
      <c r="Z82">
        <v>525.45000000000005</v>
      </c>
      <c r="AA82">
        <v>491.1</v>
      </c>
      <c r="AB82">
        <v>526.5</v>
      </c>
      <c r="AC82" s="1">
        <f>(Table2[[#This Row],[Close Price]]/Table2[[#This Row],[Day Low]])-1</f>
        <v>3.0460921843687538E-2</v>
      </c>
      <c r="AD82" s="1">
        <f>(Table2[[#This Row],[Day High]]/Table2[[#This Row],[Close Price]])-1</f>
        <v>5.3481135744846142E-3</v>
      </c>
      <c r="AE82" s="1">
        <f>(Table2[[#This Row],[Close Price]]/Table2[[#This Row],[Current Week Low]])-1</f>
        <v>4.7037263286499709E-2</v>
      </c>
      <c r="AF82" s="1">
        <f>(Table2[[#This Row],[Current Week High]]/Table2[[#This Row],[Close Price]])-1</f>
        <v>2.1878646441073402E-2</v>
      </c>
      <c r="AG82" s="1">
        <f>(Table2[[#This Row],[Close Price]]/Table2[[#This Row],[Current Month Low]])-1</f>
        <v>4.7037263286499709E-2</v>
      </c>
      <c r="AH82" s="1">
        <f>(Table2[[#This Row],[Current Month High]]/Table2[[#This Row],[Close Price]])-1</f>
        <v>2.3920653442240258E-2</v>
      </c>
      <c r="AI82">
        <v>45.4881369117075</v>
      </c>
      <c r="AJ82">
        <v>71.114808652246197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0.53</v>
      </c>
      <c r="AM82" t="s">
        <v>3217</v>
      </c>
      <c r="AN82">
        <v>0</v>
      </c>
      <c r="AO82" t="s">
        <v>3218</v>
      </c>
      <c r="AP82">
        <v>0.23877849189612299</v>
      </c>
      <c r="AQ82">
        <f>(Table2[[#This Row],[Sharpe Ratio]]-AVERAGE(Table2[Sharpe Ratio]))/_xlfn.STDEV.P(Table2[Sharpe Ratio])</f>
        <v>2.0935501661149591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225</v>
      </c>
      <c r="AT82">
        <f>_xlfn.RANK.AVG(Table2[[#This Row],[6M Return vs Nifty Z-Score]],Table2[6M Return vs Nifty Z-Score])</f>
        <v>194</v>
      </c>
      <c r="AU82">
        <f>_xlfn.RANK.AVG(Table2[[#This Row],[Sharpe Ratio Z-Score]],Table2[Sharpe Ratio Z-Score])</f>
        <v>13</v>
      </c>
      <c r="AV82">
        <f>(Table2[[#This Row],[Rank 1Y]]+Table2[[#This Row],[Rank 6M]]+Table2[[#This Row],[Rank Sharpe]])/3</f>
        <v>144</v>
      </c>
    </row>
    <row r="83" spans="1:48" hidden="1" x14ac:dyDescent="0.3">
      <c r="A83" t="s">
        <v>1310</v>
      </c>
      <c r="B83" t="s">
        <v>1311</v>
      </c>
      <c r="C83" t="s">
        <v>3167</v>
      </c>
      <c r="D83" t="s">
        <v>764</v>
      </c>
      <c r="E83">
        <v>8940.0782187599998</v>
      </c>
      <c r="F83">
        <v>223.8</v>
      </c>
      <c r="G83">
        <v>42.839372325033203</v>
      </c>
      <c r="H83">
        <f>(Table2[[#This Row],[1Y Return vs Nifty]]-AVERAGE(Table2[1Y Return vs Nifty]))/_xlfn.STDEV.P(Table2[1Y Return vs Nifty])</f>
        <v>0.32559696963093415</v>
      </c>
      <c r="I83">
        <v>8.7843949182174192</v>
      </c>
      <c r="J83">
        <f>(Table2[[#This Row],[1M Return vs Nifty]]-AVERAGE(Table2[1M Return vs Nifty]))/_xlfn.STDEV.P(Table2[1M Return vs Nifty])</f>
        <v>1.1075268091867465</v>
      </c>
      <c r="K83">
        <v>21.1719224858413</v>
      </c>
      <c r="L83">
        <f>(Table2[[#This Row],[6M Return vs Nifty]]-AVERAGE(Table2[6M Return vs Nifty]))/_xlfn.STDEV.P(Table2[6M Return vs Nifty])</f>
        <v>0.45678335815985843</v>
      </c>
      <c r="M83">
        <v>6.1838619876061003</v>
      </c>
      <c r="N83">
        <f>(Table2[[#This Row],[1W Return vs Nifty]]-AVERAGE(Table2[1W Return vs Nifty]))/_xlfn.STDEV.P(Table2[1W Return vs Nifty])</f>
        <v>1.1162144282878814</v>
      </c>
      <c r="O83">
        <v>210.97</v>
      </c>
      <c r="P83">
        <v>215.589002443212</v>
      </c>
      <c r="Q83">
        <v>203.80078723938001</v>
      </c>
      <c r="R83">
        <v>69.885612166009807</v>
      </c>
      <c r="S83" s="1">
        <f>(Table2[[#This Row],[Close Price]]-Table2[[#This Row],[20D EMA]])/Table2[[#This Row],[20D EMA]]</f>
        <v>6.0814333791534399E-2</v>
      </c>
      <c r="T83" s="1">
        <f>(Table2[[#This Row],[Close Price]]-Table2[[#This Row],[50D EMA]])/Table2[[#This Row],[50D EMA]]</f>
        <v>3.8086347001632714E-2</v>
      </c>
      <c r="U83" s="1">
        <f>(Table2[[#This Row],[Close Price]]-Table2[[#This Row],[200D EMA]])/Table2[[#This Row],[200D EMA]]</f>
        <v>9.8131185023978107E-2</v>
      </c>
      <c r="V83">
        <v>1.40825442715438</v>
      </c>
      <c r="W83">
        <v>218.55</v>
      </c>
      <c r="X83">
        <v>224.87</v>
      </c>
      <c r="Y83">
        <v>213.49</v>
      </c>
      <c r="Z83">
        <v>224.87</v>
      </c>
      <c r="AA83">
        <v>213.49</v>
      </c>
      <c r="AB83">
        <v>224.87</v>
      </c>
      <c r="AC83" s="1">
        <f>(Table2[[#This Row],[Close Price]]/Table2[[#This Row],[Day Low]])-1</f>
        <v>2.4021962937542884E-2</v>
      </c>
      <c r="AD83" s="1">
        <f>(Table2[[#This Row],[Day High]]/Table2[[#This Row],[Close Price]])-1</f>
        <v>4.7810545129580717E-3</v>
      </c>
      <c r="AE83" s="1">
        <f>(Table2[[#This Row],[Close Price]]/Table2[[#This Row],[Current Week Low]])-1</f>
        <v>4.8292660077755345E-2</v>
      </c>
      <c r="AF83" s="1">
        <f>(Table2[[#This Row],[Current Week High]]/Table2[[#This Row],[Close Price]])-1</f>
        <v>4.7810545129580717E-3</v>
      </c>
      <c r="AG83" s="1">
        <f>(Table2[[#This Row],[Close Price]]/Table2[[#This Row],[Current Month Low]])-1</f>
        <v>4.8292660077755345E-2</v>
      </c>
      <c r="AH83" s="1">
        <f>(Table2[[#This Row],[Current Month High]]/Table2[[#This Row],[Close Price]])-1</f>
        <v>4.7810545129580717E-3</v>
      </c>
      <c r="AI83">
        <v>32.479892761393998</v>
      </c>
      <c r="AJ83">
        <v>80.338436744560795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12.51</v>
      </c>
      <c r="AM83" t="s">
        <v>3217</v>
      </c>
      <c r="AN83">
        <v>-0.06</v>
      </c>
      <c r="AO83" t="s">
        <v>3216</v>
      </c>
      <c r="AP83">
        <v>0.181173385618842</v>
      </c>
      <c r="AQ83">
        <f>(Table2[[#This Row],[Sharpe Ratio]]-AVERAGE(Table2[Sharpe Ratio]))/_xlfn.STDEV.P(Table2[Sharpe Ratio])</f>
        <v>1.4063187974396116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207</v>
      </c>
      <c r="AT83">
        <f>_xlfn.RANK.AVG(Table2[[#This Row],[6M Return vs Nifty Z-Score]],Table2[6M Return vs Nifty Z-Score])</f>
        <v>170</v>
      </c>
      <c r="AU83">
        <f>_xlfn.RANK.AVG(Table2[[#This Row],[Sharpe Ratio Z-Score]],Table2[Sharpe Ratio Z-Score])</f>
        <v>59</v>
      </c>
      <c r="AV83">
        <f>(Table2[[#This Row],[Rank 1Y]]+Table2[[#This Row],[Rank 6M]]+Table2[[#This Row],[Rank Sharpe]])/3</f>
        <v>145.33333333333334</v>
      </c>
    </row>
    <row r="84" spans="1:48" x14ac:dyDescent="0.3">
      <c r="A84" t="s">
        <v>476</v>
      </c>
      <c r="B84" t="s">
        <v>477</v>
      </c>
      <c r="C84" t="s">
        <v>3161</v>
      </c>
      <c r="D84" t="s">
        <v>243</v>
      </c>
      <c r="E84">
        <v>46931.97327042</v>
      </c>
      <c r="F84">
        <v>621.65</v>
      </c>
      <c r="G84">
        <v>60.215873162868</v>
      </c>
      <c r="H84">
        <f>(Table2[[#This Row],[1Y Return vs Nifty]]-AVERAGE(Table2[1Y Return vs Nifty]))/_xlfn.STDEV.P(Table2[1Y Return vs Nifty])</f>
        <v>0.62401754436925416</v>
      </c>
      <c r="I84">
        <v>7.9916510137390002</v>
      </c>
      <c r="J84">
        <f>(Table2[[#This Row],[1M Return vs Nifty]]-AVERAGE(Table2[1M Return vs Nifty]))/_xlfn.STDEV.P(Table2[1M Return vs Nifty])</f>
        <v>1.0219940833222014</v>
      </c>
      <c r="K84">
        <v>25.635421993590398</v>
      </c>
      <c r="L84">
        <f>(Table2[[#This Row],[6M Return vs Nifty]]-AVERAGE(Table2[6M Return vs Nifty]))/_xlfn.STDEV.P(Table2[6M Return vs Nifty])</f>
        <v>0.6034288436919516</v>
      </c>
      <c r="M84">
        <v>0.99150661256099903</v>
      </c>
      <c r="N84">
        <f>(Table2[[#This Row],[1W Return vs Nifty]]-AVERAGE(Table2[1W Return vs Nifty]))/_xlfn.STDEV.P(Table2[1W Return vs Nifty])</f>
        <v>-0.12507255457770464</v>
      </c>
      <c r="O84">
        <v>609.32000000000005</v>
      </c>
      <c r="P84">
        <v>587.53872601400701</v>
      </c>
      <c r="Q84">
        <v>501.10961792014598</v>
      </c>
      <c r="R84">
        <v>56.665850813616601</v>
      </c>
      <c r="S84" s="1">
        <f>(Table2[[#This Row],[Close Price]]-Table2[[#This Row],[20D EMA]])/Table2[[#This Row],[20D EMA]]</f>
        <v>2.023567255300979E-2</v>
      </c>
      <c r="T84" s="1">
        <f>(Table2[[#This Row],[Close Price]]-Table2[[#This Row],[50D EMA]])/Table2[[#This Row],[50D EMA]]</f>
        <v>5.8057915973320454E-2</v>
      </c>
      <c r="U84" s="1">
        <f>(Table2[[#This Row],[Close Price]]-Table2[[#This Row],[200D EMA]])/Table2[[#This Row],[200D EMA]]</f>
        <v>0.24054693378298447</v>
      </c>
      <c r="V84">
        <v>0.70435108686355197</v>
      </c>
      <c r="W84">
        <v>614.5</v>
      </c>
      <c r="X84">
        <v>627.95000000000005</v>
      </c>
      <c r="Y84">
        <v>604.9</v>
      </c>
      <c r="Z84">
        <v>642.70000000000005</v>
      </c>
      <c r="AA84">
        <v>604.9</v>
      </c>
      <c r="AB84">
        <v>643.9</v>
      </c>
      <c r="AC84" s="1">
        <f>(Table2[[#This Row],[Close Price]]/Table2[[#This Row],[Day Low]])-1</f>
        <v>1.1635475996745193E-2</v>
      </c>
      <c r="AD84" s="1">
        <f>(Table2[[#This Row],[Day High]]/Table2[[#This Row],[Close Price]])-1</f>
        <v>1.0134319954958615E-2</v>
      </c>
      <c r="AE84" s="1">
        <f>(Table2[[#This Row],[Close Price]]/Table2[[#This Row],[Current Week Low]])-1</f>
        <v>2.769052735989419E-2</v>
      </c>
      <c r="AF84" s="1">
        <f>(Table2[[#This Row],[Current Week High]]/Table2[[#This Row],[Close Price]])-1</f>
        <v>3.3861497627282411E-2</v>
      </c>
      <c r="AG84" s="1">
        <f>(Table2[[#This Row],[Close Price]]/Table2[[#This Row],[Current Month Low]])-1</f>
        <v>2.769052735989419E-2</v>
      </c>
      <c r="AH84" s="1">
        <f>(Table2[[#This Row],[Current Month High]]/Table2[[#This Row],[Close Price]])-1</f>
        <v>3.5791844285369523E-2</v>
      </c>
      <c r="AI84">
        <v>3.5791844285369501</v>
      </c>
      <c r="AJ84">
        <v>87.582981291490597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2.19</v>
      </c>
      <c r="AM84" t="s">
        <v>3217</v>
      </c>
      <c r="AN84">
        <v>0.15</v>
      </c>
      <c r="AO84" t="s">
        <v>3217</v>
      </c>
      <c r="AP84">
        <v>0.12312507673841</v>
      </c>
      <c r="AQ84">
        <f>(Table2[[#This Row],[Sharpe Ratio]]-AVERAGE(Table2[Sharpe Ratio]))/_xlfn.STDEV.P(Table2[Sharpe Ratio])</f>
        <v>0.71380000285278589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2.8381679196584884</v>
      </c>
      <c r="AS84">
        <f>_xlfn.RANK.AVG(Table2[[#This Row],[1Y Return vs Nifty Z-Score]],Table2[1Y Return vs Nifty Z-Score])</f>
        <v>137</v>
      </c>
      <c r="AT84">
        <f>_xlfn.RANK.AVG(Table2[[#This Row],[6M Return vs Nifty Z-Score]],Table2[6M Return vs Nifty Z-Score])</f>
        <v>139</v>
      </c>
      <c r="AU84">
        <f>_xlfn.RANK.AVG(Table2[[#This Row],[Sharpe Ratio Z-Score]],Table2[Sharpe Ratio Z-Score])</f>
        <v>166</v>
      </c>
      <c r="AV84">
        <f>(Table2[[#This Row],[Rank 1Y]]+Table2[[#This Row],[Rank 6M]]+Table2[[#This Row],[Rank Sharpe]])/3</f>
        <v>147.33333333333334</v>
      </c>
    </row>
    <row r="85" spans="1:48" hidden="1" x14ac:dyDescent="0.3">
      <c r="A85" t="s">
        <v>1186</v>
      </c>
      <c r="B85" t="s">
        <v>1187</v>
      </c>
      <c r="C85" t="s">
        <v>3157</v>
      </c>
      <c r="D85" t="s">
        <v>405</v>
      </c>
      <c r="E85">
        <v>10370.643459147001</v>
      </c>
      <c r="F85">
        <v>112.81</v>
      </c>
      <c r="G85">
        <v>59.871598706093799</v>
      </c>
      <c r="H85">
        <f>(Table2[[#This Row],[1Y Return vs Nifty]]-AVERAGE(Table2[1Y Return vs Nifty]))/_xlfn.STDEV.P(Table2[1Y Return vs Nifty])</f>
        <v>0.61810504321513338</v>
      </c>
      <c r="I85">
        <v>-9.6983955650074805</v>
      </c>
      <c r="J85">
        <f>(Table2[[#This Row],[1M Return vs Nifty]]-AVERAGE(Table2[1M Return vs Nifty]))/_xlfn.STDEV.P(Table2[1M Return vs Nifty])</f>
        <v>-0.88666506372791454</v>
      </c>
      <c r="K85">
        <v>40.321387827490703</v>
      </c>
      <c r="L85">
        <f>(Table2[[#This Row],[6M Return vs Nifty]]-AVERAGE(Table2[6M Return vs Nifty]))/_xlfn.STDEV.P(Table2[6M Return vs Nifty])</f>
        <v>1.0859270687911402</v>
      </c>
      <c r="M85">
        <v>-4.8426973837822</v>
      </c>
      <c r="N85">
        <f>(Table2[[#This Row],[1W Return vs Nifty]]-AVERAGE(Table2[1W Return vs Nifty]))/_xlfn.STDEV.P(Table2[1W Return vs Nifty])</f>
        <v>-1.5198001787400419</v>
      </c>
      <c r="O85">
        <v>113.94</v>
      </c>
      <c r="P85">
        <v>112.657929741359</v>
      </c>
      <c r="Q85">
        <v>89.863492168878395</v>
      </c>
      <c r="R85">
        <v>50.926421271141102</v>
      </c>
      <c r="S85" s="1">
        <f>(Table2[[#This Row],[Close Price]]-Table2[[#This Row],[20D EMA]])/Table2[[#This Row],[20D EMA]]</f>
        <v>-9.9175004388274129E-3</v>
      </c>
      <c r="T85" s="1">
        <f>(Table2[[#This Row],[Close Price]]-Table2[[#This Row],[50D EMA]])/Table2[[#This Row],[50D EMA]]</f>
        <v>1.3498406990979509E-3</v>
      </c>
      <c r="U85" s="1">
        <f>(Table2[[#This Row],[Close Price]]-Table2[[#This Row],[200D EMA]])/Table2[[#This Row],[200D EMA]]</f>
        <v>0.25534849889873812</v>
      </c>
      <c r="V85">
        <v>0.35956187513513999</v>
      </c>
      <c r="W85">
        <v>107.8</v>
      </c>
      <c r="X85">
        <v>115.3</v>
      </c>
      <c r="Y85">
        <v>106.03</v>
      </c>
      <c r="Z85">
        <v>115.3</v>
      </c>
      <c r="AA85">
        <v>106.03</v>
      </c>
      <c r="AB85">
        <v>115.3</v>
      </c>
      <c r="AC85" s="1">
        <f>(Table2[[#This Row],[Close Price]]/Table2[[#This Row],[Day Low]])-1</f>
        <v>4.6474953617810844E-2</v>
      </c>
      <c r="AD85" s="1">
        <f>(Table2[[#This Row],[Day High]]/Table2[[#This Row],[Close Price]])-1</f>
        <v>2.2072511302189568E-2</v>
      </c>
      <c r="AE85" s="1">
        <f>(Table2[[#This Row],[Close Price]]/Table2[[#This Row],[Current Week Low]])-1</f>
        <v>6.3944166745260711E-2</v>
      </c>
      <c r="AF85" s="1">
        <f>(Table2[[#This Row],[Current Week High]]/Table2[[#This Row],[Close Price]])-1</f>
        <v>2.2072511302189568E-2</v>
      </c>
      <c r="AG85" s="1">
        <f>(Table2[[#This Row],[Close Price]]/Table2[[#This Row],[Current Month Low]])-1</f>
        <v>6.3944166745260711E-2</v>
      </c>
      <c r="AH85" s="1">
        <f>(Table2[[#This Row],[Current Month High]]/Table2[[#This Row],[Close Price]])-1</f>
        <v>2.2072511302189568E-2</v>
      </c>
      <c r="AI85">
        <v>29.004520875808801</v>
      </c>
      <c r="AJ85">
        <v>89.883857936374298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-1.01</v>
      </c>
      <c r="AM85" t="s">
        <v>3216</v>
      </c>
      <c r="AN85">
        <v>0.15</v>
      </c>
      <c r="AO85" t="s">
        <v>3217</v>
      </c>
      <c r="AP85">
        <v>0.103988960716397</v>
      </c>
      <c r="AQ85">
        <f>(Table2[[#This Row],[Sharpe Ratio]]-AVERAGE(Table2[Sharpe Ratio]))/_xlfn.STDEV.P(Table2[Sharpe Ratio])</f>
        <v>0.48550532457137691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-0.21692780589030591</v>
      </c>
      <c r="AS85">
        <f>_xlfn.RANK.AVG(Table2[[#This Row],[1Y Return vs Nifty Z-Score]],Table2[1Y Return vs Nifty Z-Score])</f>
        <v>138</v>
      </c>
      <c r="AT85">
        <f>_xlfn.RANK.AVG(Table2[[#This Row],[6M Return vs Nifty Z-Score]],Table2[6M Return vs Nifty Z-Score])</f>
        <v>85</v>
      </c>
      <c r="AU85">
        <f>_xlfn.RANK.AVG(Table2[[#This Row],[Sharpe Ratio Z-Score]],Table2[Sharpe Ratio Z-Score])</f>
        <v>225</v>
      </c>
      <c r="AV85">
        <f>(Table2[[#This Row],[Rank 1Y]]+Table2[[#This Row],[Rank 6M]]+Table2[[#This Row],[Rank Sharpe]])/3</f>
        <v>149.33333333333334</v>
      </c>
    </row>
    <row r="86" spans="1:48" hidden="1" x14ac:dyDescent="0.3">
      <c r="A86" t="s">
        <v>1742</v>
      </c>
      <c r="B86" t="s">
        <v>1743</v>
      </c>
      <c r="C86" t="s">
        <v>3159</v>
      </c>
      <c r="D86" t="s">
        <v>128</v>
      </c>
      <c r="E86">
        <v>4781.7778799999996</v>
      </c>
      <c r="F86">
        <v>515.29999999999995</v>
      </c>
      <c r="G86">
        <v>102.333705166385</v>
      </c>
      <c r="H86">
        <f>(Table2[[#This Row],[1Y Return vs Nifty]]-AVERAGE(Table2[1Y Return vs Nifty]))/_xlfn.STDEV.P(Table2[1Y Return vs Nifty])</f>
        <v>1.3473408273776932</v>
      </c>
      <c r="I86">
        <v>-12.943824601741699</v>
      </c>
      <c r="J86">
        <f>(Table2[[#This Row],[1M Return vs Nifty]]-AVERAGE(Table2[1M Return vs Nifty]))/_xlfn.STDEV.P(Table2[1M Return vs Nifty])</f>
        <v>-1.2368290833358127</v>
      </c>
      <c r="K86">
        <v>46.772287856737101</v>
      </c>
      <c r="L86">
        <f>(Table2[[#This Row],[6M Return vs Nifty]]-AVERAGE(Table2[6M Return vs Nifty]))/_xlfn.STDEV.P(Table2[6M Return vs Nifty])</f>
        <v>1.2978673558384417</v>
      </c>
      <c r="M86">
        <v>-3.4913360617495802E-2</v>
      </c>
      <c r="N86">
        <f>(Table2[[#This Row],[1W Return vs Nifty]]-AVERAGE(Table2[1W Return vs Nifty]))/_xlfn.STDEV.P(Table2[1W Return vs Nifty])</f>
        <v>-0.37044900892885602</v>
      </c>
      <c r="O86">
        <v>556.89</v>
      </c>
      <c r="P86">
        <v>569.94410772740298</v>
      </c>
      <c r="Q86">
        <v>479.21484150884697</v>
      </c>
      <c r="R86">
        <v>27.062773431131099</v>
      </c>
      <c r="S86" s="1">
        <f>(Table2[[#This Row],[Close Price]]-Table2[[#This Row],[20D EMA]])/Table2[[#This Row],[20D EMA]]</f>
        <v>-7.4682612365099085E-2</v>
      </c>
      <c r="T86" s="1">
        <f>(Table2[[#This Row],[Close Price]]-Table2[[#This Row],[50D EMA]])/Table2[[#This Row],[50D EMA]]</f>
        <v>-9.5876256963671622E-2</v>
      </c>
      <c r="U86" s="1">
        <f>(Table2[[#This Row],[Close Price]]-Table2[[#This Row],[200D EMA]])/Table2[[#This Row],[200D EMA]]</f>
        <v>7.530058622044325E-2</v>
      </c>
      <c r="V86">
        <v>1.23167971725806</v>
      </c>
      <c r="W86">
        <v>511.2</v>
      </c>
      <c r="X86">
        <v>525.5</v>
      </c>
      <c r="Y86">
        <v>509</v>
      </c>
      <c r="Z86">
        <v>534</v>
      </c>
      <c r="AA86">
        <v>509</v>
      </c>
      <c r="AB86">
        <v>534.54999999999995</v>
      </c>
      <c r="AC86" s="1">
        <f>(Table2[[#This Row],[Close Price]]/Table2[[#This Row],[Day Low]])-1</f>
        <v>8.0203442879498432E-3</v>
      </c>
      <c r="AD86" s="1">
        <f>(Table2[[#This Row],[Day High]]/Table2[[#This Row],[Close Price]])-1</f>
        <v>1.9794294585678385E-2</v>
      </c>
      <c r="AE86" s="1">
        <f>(Table2[[#This Row],[Close Price]]/Table2[[#This Row],[Current Week Low]])-1</f>
        <v>1.2377210216109935E-2</v>
      </c>
      <c r="AF86" s="1">
        <f>(Table2[[#This Row],[Current Week High]]/Table2[[#This Row],[Close Price]])-1</f>
        <v>3.628954007374352E-2</v>
      </c>
      <c r="AG86" s="1">
        <f>(Table2[[#This Row],[Close Price]]/Table2[[#This Row],[Current Month Low]])-1</f>
        <v>1.2377210216109935E-2</v>
      </c>
      <c r="AH86" s="1">
        <f>(Table2[[#This Row],[Current Month High]]/Table2[[#This Row],[Close Price]])-1</f>
        <v>3.7356879487677075E-2</v>
      </c>
      <c r="AI86">
        <v>41.150785949932001</v>
      </c>
      <c r="AJ86">
        <v>130.71412581150599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-19.63</v>
      </c>
      <c r="AM86" t="s">
        <v>3216</v>
      </c>
      <c r="AN86">
        <v>0</v>
      </c>
      <c r="AO86" t="s">
        <v>3218</v>
      </c>
      <c r="AP86">
        <v>7.0758118145801005E-2</v>
      </c>
      <c r="AQ86">
        <f>(Table2[[#This Row],[Sharpe Ratio]]-AVERAGE(Table2[Sharpe Ratio]))/_xlfn.STDEV.P(Table2[Sharpe Ratio])</f>
        <v>8.9059958910580619E-2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66</v>
      </c>
      <c r="AT86">
        <f>_xlfn.RANK.AVG(Table2[[#This Row],[6M Return vs Nifty Z-Score]],Table2[6M Return vs Nifty Z-Score])</f>
        <v>67</v>
      </c>
      <c r="AU86">
        <f>_xlfn.RANK.AVG(Table2[[#This Row],[Sharpe Ratio Z-Score]],Table2[Sharpe Ratio Z-Score])</f>
        <v>320</v>
      </c>
      <c r="AV86">
        <f>(Table2[[#This Row],[Rank 1Y]]+Table2[[#This Row],[Rank 6M]]+Table2[[#This Row],[Rank Sharpe]])/3</f>
        <v>151</v>
      </c>
    </row>
    <row r="87" spans="1:48" hidden="1" x14ac:dyDescent="0.3">
      <c r="A87" t="s">
        <v>1526</v>
      </c>
      <c r="B87" t="s">
        <v>1527</v>
      </c>
      <c r="C87" t="s">
        <v>3165</v>
      </c>
      <c r="D87" t="s">
        <v>414</v>
      </c>
      <c r="E87">
        <v>6676.7834451959998</v>
      </c>
      <c r="F87">
        <v>214.92</v>
      </c>
      <c r="G87">
        <v>99.982522231829606</v>
      </c>
      <c r="H87">
        <f>(Table2[[#This Row],[1Y Return vs Nifty]]-AVERAGE(Table2[1Y Return vs Nifty]))/_xlfn.STDEV.P(Table2[1Y Return vs Nifty])</f>
        <v>1.3069620785609448</v>
      </c>
      <c r="I87">
        <v>-0.67620952895336695</v>
      </c>
      <c r="J87">
        <f>(Table2[[#This Row],[1M Return vs Nifty]]-AVERAGE(Table2[1M Return vs Nifty]))/_xlfn.STDEV.P(Table2[1M Return vs Nifty])</f>
        <v>8.6779399939673138E-2</v>
      </c>
      <c r="K87">
        <v>10.6034174047451</v>
      </c>
      <c r="L87">
        <f>(Table2[[#This Row],[6M Return vs Nifty]]-AVERAGE(Table2[6M Return vs Nifty]))/_xlfn.STDEV.P(Table2[6M Return vs Nifty])</f>
        <v>0.10956173165915152</v>
      </c>
      <c r="M87">
        <v>0.84012396823606195</v>
      </c>
      <c r="N87">
        <f>(Table2[[#This Row],[1W Return vs Nifty]]-AVERAGE(Table2[1W Return vs Nifty]))/_xlfn.STDEV.P(Table2[1W Return vs Nifty])</f>
        <v>-0.16126216261867643</v>
      </c>
      <c r="O87">
        <v>212.13</v>
      </c>
      <c r="P87">
        <v>212.642602641769</v>
      </c>
      <c r="Q87">
        <v>189.42024994982501</v>
      </c>
      <c r="R87">
        <v>63.359162004914403</v>
      </c>
      <c r="S87" s="1">
        <f>(Table2[[#This Row],[Close Price]]-Table2[[#This Row],[20D EMA]])/Table2[[#This Row],[20D EMA]]</f>
        <v>1.3152312261349136E-2</v>
      </c>
      <c r="T87" s="1">
        <f>(Table2[[#This Row],[Close Price]]-Table2[[#This Row],[50D EMA]])/Table2[[#This Row],[50D EMA]]</f>
        <v>1.0709976881103317E-2</v>
      </c>
      <c r="U87" s="1">
        <f>(Table2[[#This Row],[Close Price]]-Table2[[#This Row],[200D EMA]])/Table2[[#This Row],[200D EMA]]</f>
        <v>0.13461997889312013</v>
      </c>
      <c r="V87">
        <v>1.1354286259683799</v>
      </c>
      <c r="W87">
        <v>212.38</v>
      </c>
      <c r="X87">
        <v>215.66</v>
      </c>
      <c r="Y87">
        <v>208</v>
      </c>
      <c r="Z87">
        <v>215.66</v>
      </c>
      <c r="AA87">
        <v>208</v>
      </c>
      <c r="AB87">
        <v>215.66</v>
      </c>
      <c r="AC87" s="1">
        <f>(Table2[[#This Row],[Close Price]]/Table2[[#This Row],[Day Low]])-1</f>
        <v>1.1959694886524153E-2</v>
      </c>
      <c r="AD87" s="1">
        <f>(Table2[[#This Row],[Day High]]/Table2[[#This Row],[Close Price]])-1</f>
        <v>3.443141634096536E-3</v>
      </c>
      <c r="AE87" s="1">
        <f>(Table2[[#This Row],[Close Price]]/Table2[[#This Row],[Current Week Low]])-1</f>
        <v>3.3269230769230607E-2</v>
      </c>
      <c r="AF87" s="1">
        <f>(Table2[[#This Row],[Current Week High]]/Table2[[#This Row],[Close Price]])-1</f>
        <v>3.443141634096536E-3</v>
      </c>
      <c r="AG87" s="1">
        <f>(Table2[[#This Row],[Close Price]]/Table2[[#This Row],[Current Month Low]])-1</f>
        <v>3.3269230769230607E-2</v>
      </c>
      <c r="AH87" s="1">
        <f>(Table2[[#This Row],[Current Month High]]/Table2[[#This Row],[Close Price]])-1</f>
        <v>3.443141634096536E-3</v>
      </c>
      <c r="AI87">
        <v>6.8583659035920297</v>
      </c>
      <c r="AJ87">
        <v>128.75997871208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4.1500000000000004</v>
      </c>
      <c r="AM87" t="s">
        <v>3217</v>
      </c>
      <c r="AN87">
        <v>7.0000000000000007E-2</v>
      </c>
      <c r="AO87" t="s">
        <v>3217</v>
      </c>
      <c r="AP87">
        <v>0.14485632965586001</v>
      </c>
      <c r="AQ87">
        <f>(Table2[[#This Row],[Sharpe Ratio]]-AVERAGE(Table2[Sharpe Ratio]))/_xlfn.STDEV.P(Table2[Sharpe Ratio])</f>
        <v>0.97305477470587287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71</v>
      </c>
      <c r="AT87">
        <f>_xlfn.RANK.AVG(Table2[[#This Row],[6M Return vs Nifty Z-Score]],Table2[6M Return vs Nifty Z-Score])</f>
        <v>265</v>
      </c>
      <c r="AU87">
        <f>_xlfn.RANK.AVG(Table2[[#This Row],[Sharpe Ratio Z-Score]],Table2[Sharpe Ratio Z-Score])</f>
        <v>121</v>
      </c>
      <c r="AV87">
        <f>(Table2[[#This Row],[Rank 1Y]]+Table2[[#This Row],[Rank 6M]]+Table2[[#This Row],[Rank Sharpe]])/3</f>
        <v>152.33333333333334</v>
      </c>
    </row>
    <row r="88" spans="1:48" x14ac:dyDescent="0.3">
      <c r="A88" t="s">
        <v>1834</v>
      </c>
      <c r="B88" t="s">
        <v>1835</v>
      </c>
      <c r="C88" t="s">
        <v>3163</v>
      </c>
      <c r="D88" t="s">
        <v>199</v>
      </c>
      <c r="E88">
        <v>4320.5037873000001</v>
      </c>
      <c r="F88">
        <v>1641.55</v>
      </c>
      <c r="G88">
        <v>56.7826469876658</v>
      </c>
      <c r="H88">
        <f>(Table2[[#This Row],[1Y Return vs Nifty]]-AVERAGE(Table2[1Y Return vs Nifty]))/_xlfn.STDEV.P(Table2[1Y Return vs Nifty])</f>
        <v>0.56505599981134846</v>
      </c>
      <c r="I88">
        <v>-8.5168136956973603E-2</v>
      </c>
      <c r="J88">
        <f>(Table2[[#This Row],[1M Return vs Nifty]]-AVERAGE(Table2[1M Return vs Nifty]))/_xlfn.STDEV.P(Table2[1M Return vs Nifty])</f>
        <v>0.15054952932274038</v>
      </c>
      <c r="K88">
        <v>32.356129646357303</v>
      </c>
      <c r="L88">
        <f>(Table2[[#This Row],[6M Return vs Nifty]]-AVERAGE(Table2[6M Return vs Nifty]))/_xlfn.STDEV.P(Table2[6M Return vs Nifty])</f>
        <v>0.82423349151329006</v>
      </c>
      <c r="M88">
        <v>7.5366885811300701</v>
      </c>
      <c r="N88">
        <f>(Table2[[#This Row],[1W Return vs Nifty]]-AVERAGE(Table2[1W Return vs Nifty]))/_xlfn.STDEV.P(Table2[1W Return vs Nifty])</f>
        <v>1.4396218068903353</v>
      </c>
      <c r="O88">
        <v>1585.75</v>
      </c>
      <c r="P88">
        <v>1576.0648604979399</v>
      </c>
      <c r="Q88">
        <v>1363.1049819504101</v>
      </c>
      <c r="R88">
        <v>68.504362911604204</v>
      </c>
      <c r="S88" s="1">
        <f>(Table2[[#This Row],[Close Price]]-Table2[[#This Row],[20D EMA]])/Table2[[#This Row],[20D EMA]]</f>
        <v>3.5188396657732907E-2</v>
      </c>
      <c r="T88" s="1">
        <f>(Table2[[#This Row],[Close Price]]-Table2[[#This Row],[50D EMA]])/Table2[[#This Row],[50D EMA]]</f>
        <v>4.154977446890782E-2</v>
      </c>
      <c r="U88" s="1">
        <f>(Table2[[#This Row],[Close Price]]-Table2[[#This Row],[200D EMA]])/Table2[[#This Row],[200D EMA]]</f>
        <v>0.20427261416884743</v>
      </c>
      <c r="V88">
        <v>0.39064247614957598</v>
      </c>
      <c r="W88">
        <v>1600.25</v>
      </c>
      <c r="X88">
        <v>1649</v>
      </c>
      <c r="Y88">
        <v>1537.6</v>
      </c>
      <c r="Z88">
        <v>1649</v>
      </c>
      <c r="AA88">
        <v>1537.6</v>
      </c>
      <c r="AB88">
        <v>1649</v>
      </c>
      <c r="AC88" s="1">
        <f>(Table2[[#This Row],[Close Price]]/Table2[[#This Row],[Day Low]])-1</f>
        <v>2.5808467426964521E-2</v>
      </c>
      <c r="AD88" s="1">
        <f>(Table2[[#This Row],[Day High]]/Table2[[#This Row],[Close Price]])-1</f>
        <v>4.538393591422718E-3</v>
      </c>
      <c r="AE88" s="1">
        <f>(Table2[[#This Row],[Close Price]]/Table2[[#This Row],[Current Week Low]])-1</f>
        <v>6.7605359001040588E-2</v>
      </c>
      <c r="AF88" s="1">
        <f>(Table2[[#This Row],[Current Week High]]/Table2[[#This Row],[Close Price]])-1</f>
        <v>4.538393591422718E-3</v>
      </c>
      <c r="AG88" s="1">
        <f>(Table2[[#This Row],[Close Price]]/Table2[[#This Row],[Current Month Low]])-1</f>
        <v>6.7605359001040588E-2</v>
      </c>
      <c r="AH88" s="1">
        <f>(Table2[[#This Row],[Current Month High]]/Table2[[#This Row],[Close Price]])-1</f>
        <v>4.538393591422718E-3</v>
      </c>
      <c r="AI88">
        <v>9.0432822637141808</v>
      </c>
      <c r="AJ88">
        <v>88.467278989666994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2.73</v>
      </c>
      <c r="AM88" t="s">
        <v>3217</v>
      </c>
      <c r="AN88">
        <v>0.21</v>
      </c>
      <c r="AO88" t="s">
        <v>3217</v>
      </c>
      <c r="AP88">
        <v>0.113856981423158</v>
      </c>
      <c r="AQ88">
        <f>(Table2[[#This Row],[Sharpe Ratio]]-AVERAGE(Table2[Sharpe Ratio]))/_xlfn.STDEV.P(Table2[Sharpe Ratio])</f>
        <v>0.60323123143423163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3.5826920589719458</v>
      </c>
      <c r="AS88">
        <f>_xlfn.RANK.AVG(Table2[[#This Row],[1Y Return vs Nifty Z-Score]],Table2[1Y Return vs Nifty Z-Score])</f>
        <v>155</v>
      </c>
      <c r="AT88">
        <f>_xlfn.RANK.AVG(Table2[[#This Row],[6M Return vs Nifty Z-Score]],Table2[6M Return vs Nifty Z-Score])</f>
        <v>114</v>
      </c>
      <c r="AU88">
        <f>_xlfn.RANK.AVG(Table2[[#This Row],[Sharpe Ratio Z-Score]],Table2[Sharpe Ratio Z-Score])</f>
        <v>191</v>
      </c>
      <c r="AV88">
        <f>(Table2[[#This Row],[Rank 1Y]]+Table2[[#This Row],[Rank 6M]]+Table2[[#This Row],[Rank Sharpe]])/3</f>
        <v>153.33333333333334</v>
      </c>
    </row>
    <row r="89" spans="1:48" hidden="1" x14ac:dyDescent="0.3">
      <c r="A89" t="s">
        <v>1465</v>
      </c>
      <c r="B89" t="s">
        <v>1466</v>
      </c>
      <c r="C89" t="s">
        <v>3168</v>
      </c>
      <c r="D89" t="s">
        <v>91</v>
      </c>
      <c r="E89">
        <v>7234.0933087149997</v>
      </c>
      <c r="F89">
        <v>2955.05</v>
      </c>
      <c r="G89">
        <v>45.850162326910002</v>
      </c>
      <c r="H89">
        <f>(Table2[[#This Row],[1Y Return vs Nifty]]-AVERAGE(Table2[1Y Return vs Nifty]))/_xlfn.STDEV.P(Table2[1Y Return vs Nifty])</f>
        <v>0.3773036792361355</v>
      </c>
      <c r="I89">
        <v>-10.611934123605501</v>
      </c>
      <c r="J89">
        <f>(Table2[[#This Row],[1M Return vs Nifty]]-AVERAGE(Table2[1M Return vs Nifty]))/_xlfn.STDEV.P(Table2[1M Return vs Nifty])</f>
        <v>-0.98523087124511799</v>
      </c>
      <c r="K89">
        <v>18.384163244885201</v>
      </c>
      <c r="L89">
        <f>(Table2[[#This Row],[6M Return vs Nifty]]-AVERAGE(Table2[6M Return vs Nifty]))/_xlfn.STDEV.P(Table2[6M Return vs Nifty])</f>
        <v>0.36519327133967477</v>
      </c>
      <c r="M89">
        <v>3.2556002622493598</v>
      </c>
      <c r="N89">
        <f>(Table2[[#This Row],[1W Return vs Nifty]]-AVERAGE(Table2[1W Return vs Nifty]))/_xlfn.STDEV.P(Table2[1W Return vs Nifty])</f>
        <v>0.41618276643783497</v>
      </c>
      <c r="O89">
        <v>2943.89</v>
      </c>
      <c r="P89">
        <v>3044.27557086351</v>
      </c>
      <c r="Q89">
        <v>2747.6116541602</v>
      </c>
      <c r="R89">
        <v>55.562623047489303</v>
      </c>
      <c r="S89" s="1">
        <f>(Table2[[#This Row],[Close Price]]-Table2[[#This Row],[20D EMA]])/Table2[[#This Row],[20D EMA]]</f>
        <v>3.7909025133412966E-3</v>
      </c>
      <c r="T89" s="1">
        <f>(Table2[[#This Row],[Close Price]]-Table2[[#This Row],[50D EMA]])/Table2[[#This Row],[50D EMA]]</f>
        <v>-2.93092950314616E-2</v>
      </c>
      <c r="U89" s="1">
        <f>(Table2[[#This Row],[Close Price]]-Table2[[#This Row],[200D EMA]])/Table2[[#This Row],[200D EMA]]</f>
        <v>7.5497694707224963E-2</v>
      </c>
      <c r="V89">
        <v>0.71438103980300005</v>
      </c>
      <c r="W89">
        <v>2866.2</v>
      </c>
      <c r="X89">
        <v>2978.85</v>
      </c>
      <c r="Y89">
        <v>2784</v>
      </c>
      <c r="Z89">
        <v>2978.85</v>
      </c>
      <c r="AA89">
        <v>2784</v>
      </c>
      <c r="AB89">
        <v>3080</v>
      </c>
      <c r="AC89" s="1">
        <f>(Table2[[#This Row],[Close Price]]/Table2[[#This Row],[Day Low]])-1</f>
        <v>3.0999232433186918E-2</v>
      </c>
      <c r="AD89" s="1">
        <f>(Table2[[#This Row],[Day High]]/Table2[[#This Row],[Close Price]])-1</f>
        <v>8.054009238422255E-3</v>
      </c>
      <c r="AE89" s="1">
        <f>(Table2[[#This Row],[Close Price]]/Table2[[#This Row],[Current Week Low]])-1</f>
        <v>6.144037356321852E-2</v>
      </c>
      <c r="AF89" s="1">
        <f>(Table2[[#This Row],[Current Week High]]/Table2[[#This Row],[Close Price]])-1</f>
        <v>8.054009238422255E-3</v>
      </c>
      <c r="AG89" s="1">
        <f>(Table2[[#This Row],[Close Price]]/Table2[[#This Row],[Current Month Low]])-1</f>
        <v>6.144037356321852E-2</v>
      </c>
      <c r="AH89" s="1">
        <f>(Table2[[#This Row],[Current Month High]]/Table2[[#This Row],[Close Price]])-1</f>
        <v>4.2283548501717227E-2</v>
      </c>
      <c r="AI89">
        <v>19.285629684776801</v>
      </c>
      <c r="AJ89">
        <v>75.880129750319895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0.25</v>
      </c>
      <c r="AM89" t="s">
        <v>3217</v>
      </c>
      <c r="AN89">
        <v>-0.09</v>
      </c>
      <c r="AO89" t="s">
        <v>3216</v>
      </c>
      <c r="AP89">
        <v>0.16881746623025201</v>
      </c>
      <c r="AQ89">
        <f>(Table2[[#This Row],[Sharpe Ratio]]-AVERAGE(Table2[Sharpe Ratio]))/_xlfn.STDEV.P(Table2[Sharpe Ratio])</f>
        <v>1.2589121534558316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188</v>
      </c>
      <c r="AT89">
        <f>_xlfn.RANK.AVG(Table2[[#This Row],[6M Return vs Nifty Z-Score]],Table2[6M Return vs Nifty Z-Score])</f>
        <v>199</v>
      </c>
      <c r="AU89">
        <f>_xlfn.RANK.AVG(Table2[[#This Row],[Sharpe Ratio Z-Score]],Table2[Sharpe Ratio Z-Score])</f>
        <v>76</v>
      </c>
      <c r="AV89">
        <f>(Table2[[#This Row],[Rank 1Y]]+Table2[[#This Row],[Rank 6M]]+Table2[[#This Row],[Rank Sharpe]])/3</f>
        <v>154.33333333333334</v>
      </c>
    </row>
    <row r="90" spans="1:48" x14ac:dyDescent="0.3">
      <c r="A90" t="s">
        <v>241</v>
      </c>
      <c r="B90" t="s">
        <v>242</v>
      </c>
      <c r="C90" t="s">
        <v>3161</v>
      </c>
      <c r="D90" t="s">
        <v>243</v>
      </c>
      <c r="E90">
        <v>104980.540403469</v>
      </c>
      <c r="F90">
        <v>1079.9000000000001</v>
      </c>
      <c r="G90">
        <v>55.671296702824002</v>
      </c>
      <c r="H90">
        <f>(Table2[[#This Row],[1Y Return vs Nifty]]-AVERAGE(Table2[1Y Return vs Nifty]))/_xlfn.STDEV.P(Table2[1Y Return vs Nifty])</f>
        <v>0.54596989071302138</v>
      </c>
      <c r="I90">
        <v>14.3952519862536</v>
      </c>
      <c r="J90">
        <f>(Table2[[#This Row],[1M Return vs Nifty]]-AVERAGE(Table2[1M Return vs Nifty]))/_xlfn.STDEV.P(Table2[1M Return vs Nifty])</f>
        <v>1.7129075592049248</v>
      </c>
      <c r="K90">
        <v>20.8013245138904</v>
      </c>
      <c r="L90">
        <f>(Table2[[#This Row],[6M Return vs Nifty]]-AVERAGE(Table2[6M Return vs Nifty]))/_xlfn.STDEV.P(Table2[6M Return vs Nifty])</f>
        <v>0.44460759350712403</v>
      </c>
      <c r="M90">
        <v>5.28509860494803</v>
      </c>
      <c r="N90">
        <f>(Table2[[#This Row],[1W Return vs Nifty]]-AVERAGE(Table2[1W Return vs Nifty]))/_xlfn.STDEV.P(Table2[1W Return vs Nifty])</f>
        <v>0.90135562010008219</v>
      </c>
      <c r="O90">
        <v>987.44</v>
      </c>
      <c r="P90">
        <v>956.39005775637895</v>
      </c>
      <c r="Q90">
        <v>857.56650233834</v>
      </c>
      <c r="R90">
        <v>81.361491293169294</v>
      </c>
      <c r="S90" s="1">
        <f>(Table2[[#This Row],[Close Price]]-Table2[[#This Row],[20D EMA]])/Table2[[#This Row],[20D EMA]]</f>
        <v>9.363606902697888E-2</v>
      </c>
      <c r="T90" s="1">
        <f>(Table2[[#This Row],[Close Price]]-Table2[[#This Row],[50D EMA]])/Table2[[#This Row],[50D EMA]]</f>
        <v>0.12914180907878364</v>
      </c>
      <c r="U90" s="1">
        <f>(Table2[[#This Row],[Close Price]]-Table2[[#This Row],[200D EMA]])/Table2[[#This Row],[200D EMA]]</f>
        <v>0.2592609401783067</v>
      </c>
      <c r="V90">
        <v>0.96082445220353097</v>
      </c>
      <c r="W90">
        <v>1033.95</v>
      </c>
      <c r="X90">
        <v>1092.95</v>
      </c>
      <c r="Y90">
        <v>1010.75</v>
      </c>
      <c r="Z90">
        <v>1092.95</v>
      </c>
      <c r="AA90">
        <v>1000.15</v>
      </c>
      <c r="AB90">
        <v>1092.95</v>
      </c>
      <c r="AC90" s="1">
        <f>(Table2[[#This Row],[Close Price]]/Table2[[#This Row],[Day Low]])-1</f>
        <v>4.4441220561922679E-2</v>
      </c>
      <c r="AD90" s="1">
        <f>(Table2[[#This Row],[Day High]]/Table2[[#This Row],[Close Price]])-1</f>
        <v>1.2084452264098378E-2</v>
      </c>
      <c r="AE90" s="1">
        <f>(Table2[[#This Row],[Close Price]]/Table2[[#This Row],[Current Week Low]])-1</f>
        <v>6.8414543655701321E-2</v>
      </c>
      <c r="AF90" s="1">
        <f>(Table2[[#This Row],[Current Week High]]/Table2[[#This Row],[Close Price]])-1</f>
        <v>1.2084452264098378E-2</v>
      </c>
      <c r="AG90" s="1">
        <f>(Table2[[#This Row],[Close Price]]/Table2[[#This Row],[Current Month Low]])-1</f>
        <v>7.9738039294106056E-2</v>
      </c>
      <c r="AH90" s="1">
        <f>(Table2[[#This Row],[Current Month High]]/Table2[[#This Row],[Close Price]])-1</f>
        <v>1.2084452264098378E-2</v>
      </c>
      <c r="AI90">
        <v>3.52810445411611</v>
      </c>
      <c r="AJ90">
        <v>89.456140350877206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13.5</v>
      </c>
      <c r="AM90" t="s">
        <v>3217</v>
      </c>
      <c r="AN90">
        <v>0.2</v>
      </c>
      <c r="AO90" t="s">
        <v>3217</v>
      </c>
      <c r="AP90">
        <v>0.13859326956306101</v>
      </c>
      <c r="AQ90">
        <f>(Table2[[#This Row],[Sharpe Ratio]]-AVERAGE(Table2[Sharpe Ratio]))/_xlfn.STDEV.P(Table2[Sharpe Ratio])</f>
        <v>0.89833620133926595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4.5031768648644181</v>
      </c>
      <c r="AS90">
        <f>_xlfn.RANK.AVG(Table2[[#This Row],[1Y Return vs Nifty Z-Score]],Table2[1Y Return vs Nifty Z-Score])</f>
        <v>159</v>
      </c>
      <c r="AT90">
        <f>_xlfn.RANK.AVG(Table2[[#This Row],[6M Return vs Nifty Z-Score]],Table2[6M Return vs Nifty Z-Score])</f>
        <v>176</v>
      </c>
      <c r="AU90">
        <f>_xlfn.RANK.AVG(Table2[[#This Row],[Sharpe Ratio Z-Score]],Table2[Sharpe Ratio Z-Score])</f>
        <v>131</v>
      </c>
      <c r="AV90">
        <f>(Table2[[#This Row],[Rank 1Y]]+Table2[[#This Row],[Rank 6M]]+Table2[[#This Row],[Rank Sharpe]])/3</f>
        <v>155.33333333333334</v>
      </c>
    </row>
    <row r="91" spans="1:48" x14ac:dyDescent="0.3">
      <c r="A91" t="s">
        <v>593</v>
      </c>
      <c r="B91" t="s">
        <v>594</v>
      </c>
      <c r="C91" t="s">
        <v>3157</v>
      </c>
      <c r="D91" t="s">
        <v>380</v>
      </c>
      <c r="E91">
        <v>32863.160000000003</v>
      </c>
      <c r="F91">
        <v>1572.4</v>
      </c>
      <c r="G91">
        <v>69.966476683294204</v>
      </c>
      <c r="H91">
        <f>(Table2[[#This Row],[1Y Return vs Nifty]]-AVERAGE(Table2[1Y Return vs Nifty]))/_xlfn.STDEV.P(Table2[1Y Return vs Nifty])</f>
        <v>0.79147247294011203</v>
      </c>
      <c r="I91">
        <v>11.7773847473843</v>
      </c>
      <c r="J91">
        <f>(Table2[[#This Row],[1M Return vs Nifty]]-AVERAGE(Table2[1M Return vs Nifty]))/_xlfn.STDEV.P(Table2[1M Return vs Nifty])</f>
        <v>1.4304540207708398</v>
      </c>
      <c r="K91">
        <v>37.422677449468701</v>
      </c>
      <c r="L91">
        <f>(Table2[[#This Row],[6M Return vs Nifty]]-AVERAGE(Table2[6M Return vs Nifty]))/_xlfn.STDEV.P(Table2[6M Return vs Nifty])</f>
        <v>0.99069175173465451</v>
      </c>
      <c r="M91">
        <v>4.7699908741280401</v>
      </c>
      <c r="N91">
        <f>(Table2[[#This Row],[1W Return vs Nifty]]-AVERAGE(Table2[1W Return vs Nifty]))/_xlfn.STDEV.P(Table2[1W Return vs Nifty])</f>
        <v>0.77821371727246036</v>
      </c>
      <c r="O91">
        <v>1510.08</v>
      </c>
      <c r="P91">
        <v>1456.79224100294</v>
      </c>
      <c r="Q91">
        <v>1200.82579161478</v>
      </c>
      <c r="R91">
        <v>62.638990260512102</v>
      </c>
      <c r="S91" s="1">
        <f>(Table2[[#This Row],[Close Price]]-Table2[[#This Row],[20D EMA]])/Table2[[#This Row],[20D EMA]]</f>
        <v>4.1269336723882291E-2</v>
      </c>
      <c r="T91" s="1">
        <f>(Table2[[#This Row],[Close Price]]-Table2[[#This Row],[50D EMA]])/Table2[[#This Row],[50D EMA]]</f>
        <v>7.9357753112049095E-2</v>
      </c>
      <c r="U91" s="1">
        <f>(Table2[[#This Row],[Close Price]]-Table2[[#This Row],[200D EMA]])/Table2[[#This Row],[200D EMA]]</f>
        <v>0.30943223486693699</v>
      </c>
      <c r="V91">
        <v>0.83100141101950298</v>
      </c>
      <c r="W91">
        <v>1552.4</v>
      </c>
      <c r="X91">
        <v>1610</v>
      </c>
      <c r="Y91">
        <v>1504</v>
      </c>
      <c r="Z91">
        <v>1610</v>
      </c>
      <c r="AA91">
        <v>1504</v>
      </c>
      <c r="AB91">
        <v>1610</v>
      </c>
      <c r="AC91" s="1">
        <f>(Table2[[#This Row],[Close Price]]/Table2[[#This Row],[Day Low]])-1</f>
        <v>1.288327750579743E-2</v>
      </c>
      <c r="AD91" s="1">
        <f>(Table2[[#This Row],[Day High]]/Table2[[#This Row],[Close Price]])-1</f>
        <v>2.3912490460442637E-2</v>
      </c>
      <c r="AE91" s="1">
        <f>(Table2[[#This Row],[Close Price]]/Table2[[#This Row],[Current Week Low]])-1</f>
        <v>4.5478723404255295E-2</v>
      </c>
      <c r="AF91" s="1">
        <f>(Table2[[#This Row],[Current Week High]]/Table2[[#This Row],[Close Price]])-1</f>
        <v>2.3912490460442637E-2</v>
      </c>
      <c r="AG91" s="1">
        <f>(Table2[[#This Row],[Close Price]]/Table2[[#This Row],[Current Month Low]])-1</f>
        <v>4.5478723404255295E-2</v>
      </c>
      <c r="AH91" s="1">
        <f>(Table2[[#This Row],[Current Month High]]/Table2[[#This Row],[Close Price]])-1</f>
        <v>2.3912490460442637E-2</v>
      </c>
      <c r="AI91">
        <v>5.8509285169168201</v>
      </c>
      <c r="AJ91">
        <v>100.772496568455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1.32</v>
      </c>
      <c r="AM91" t="s">
        <v>3217</v>
      </c>
      <c r="AN91">
        <v>0.04</v>
      </c>
      <c r="AO91" t="s">
        <v>3217</v>
      </c>
      <c r="AP91">
        <v>9.2139382183219001E-2</v>
      </c>
      <c r="AQ91">
        <f>(Table2[[#This Row],[Sharpe Ratio]]-AVERAGE(Table2[Sharpe Ratio]))/_xlfn.STDEV.P(Table2[Sharpe Ratio])</f>
        <v>0.3441393485347416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4.3349713112528088</v>
      </c>
      <c r="AS91">
        <f>_xlfn.RANK.AVG(Table2[[#This Row],[1Y Return vs Nifty Z-Score]],Table2[1Y Return vs Nifty Z-Score])</f>
        <v>120</v>
      </c>
      <c r="AT91">
        <f>_xlfn.RANK.AVG(Table2[[#This Row],[6M Return vs Nifty Z-Score]],Table2[6M Return vs Nifty Z-Score])</f>
        <v>99</v>
      </c>
      <c r="AU91">
        <f>_xlfn.RANK.AVG(Table2[[#This Row],[Sharpe Ratio Z-Score]],Table2[Sharpe Ratio Z-Score])</f>
        <v>255</v>
      </c>
      <c r="AV91">
        <f>(Table2[[#This Row],[Rank 1Y]]+Table2[[#This Row],[Rank 6M]]+Table2[[#This Row],[Rank Sharpe]])/3</f>
        <v>158</v>
      </c>
    </row>
    <row r="92" spans="1:48" x14ac:dyDescent="0.3">
      <c r="A92" t="s">
        <v>1312</v>
      </c>
      <c r="B92" t="s">
        <v>1313</v>
      </c>
      <c r="C92" t="s">
        <v>3171</v>
      </c>
      <c r="D92" t="s">
        <v>396</v>
      </c>
      <c r="E92">
        <v>8933.0721990940001</v>
      </c>
      <c r="F92">
        <v>109.58</v>
      </c>
      <c r="G92">
        <v>45.625435794894102</v>
      </c>
      <c r="H92">
        <f>(Table2[[#This Row],[1Y Return vs Nifty]]-AVERAGE(Table2[1Y Return vs Nifty]))/_xlfn.STDEV.P(Table2[1Y Return vs Nifty])</f>
        <v>0.37344427040181405</v>
      </c>
      <c r="I92">
        <v>31.1742157964364</v>
      </c>
      <c r="J92">
        <f>(Table2[[#This Row],[1M Return vs Nifty]]-AVERAGE(Table2[1M Return vs Nifty]))/_xlfn.STDEV.P(Table2[1M Return vs Nifty])</f>
        <v>3.5232658650335114</v>
      </c>
      <c r="K92">
        <v>52.407485422985197</v>
      </c>
      <c r="L92">
        <f>(Table2[[#This Row],[6M Return vs Nifty]]-AVERAGE(Table2[6M Return vs Nifty]))/_xlfn.STDEV.P(Table2[6M Return vs Nifty])</f>
        <v>1.483008248480425</v>
      </c>
      <c r="M92">
        <v>14.2011622653405</v>
      </c>
      <c r="N92">
        <f>(Table2[[#This Row],[1W Return vs Nifty]]-AVERAGE(Table2[1W Return vs Nifty]))/_xlfn.STDEV.P(Table2[1W Return vs Nifty])</f>
        <v>3.032834103494515</v>
      </c>
      <c r="O92">
        <v>96.71</v>
      </c>
      <c r="P92">
        <v>91.202162043540199</v>
      </c>
      <c r="Q92">
        <v>81.381857849196805</v>
      </c>
      <c r="R92">
        <v>77.9726883620134</v>
      </c>
      <c r="S92" s="1">
        <f>(Table2[[#This Row],[Close Price]]-Table2[[#This Row],[20D EMA]])/Table2[[#This Row],[20D EMA]]</f>
        <v>0.13307827525591981</v>
      </c>
      <c r="T92" s="1">
        <f>(Table2[[#This Row],[Close Price]]-Table2[[#This Row],[50D EMA]])/Table2[[#This Row],[50D EMA]]</f>
        <v>0.20150660406149321</v>
      </c>
      <c r="U92" s="1">
        <f>(Table2[[#This Row],[Close Price]]-Table2[[#This Row],[200D EMA]])/Table2[[#This Row],[200D EMA]]</f>
        <v>0.3464917476208918</v>
      </c>
      <c r="V92">
        <v>2.1779586934515001</v>
      </c>
      <c r="W92">
        <v>107.3</v>
      </c>
      <c r="X92">
        <v>111.44</v>
      </c>
      <c r="Y92">
        <v>100.54</v>
      </c>
      <c r="Z92">
        <v>111.44</v>
      </c>
      <c r="AA92">
        <v>100.54</v>
      </c>
      <c r="AB92">
        <v>111.44</v>
      </c>
      <c r="AC92" s="1">
        <f>(Table2[[#This Row],[Close Price]]/Table2[[#This Row],[Day Low]])-1</f>
        <v>2.1248835041938419E-2</v>
      </c>
      <c r="AD92" s="1">
        <f>(Table2[[#This Row],[Day High]]/Table2[[#This Row],[Close Price]])-1</f>
        <v>1.6973900346778592E-2</v>
      </c>
      <c r="AE92" s="1">
        <f>(Table2[[#This Row],[Close Price]]/Table2[[#This Row],[Current Week Low]])-1</f>
        <v>8.9914461905709064E-2</v>
      </c>
      <c r="AF92" s="1">
        <f>(Table2[[#This Row],[Current Week High]]/Table2[[#This Row],[Close Price]])-1</f>
        <v>1.6973900346778592E-2</v>
      </c>
      <c r="AG92" s="1">
        <f>(Table2[[#This Row],[Close Price]]/Table2[[#This Row],[Current Month Low]])-1</f>
        <v>8.9914461905709064E-2</v>
      </c>
      <c r="AH92" s="1">
        <f>(Table2[[#This Row],[Current Month High]]/Table2[[#This Row],[Close Price]])-1</f>
        <v>1.6973900346778592E-2</v>
      </c>
      <c r="AI92">
        <v>1.6973900346778501</v>
      </c>
      <c r="AJ92">
        <v>76.884584342211397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19.670000000000002</v>
      </c>
      <c r="AM92" t="s">
        <v>3217</v>
      </c>
      <c r="AN92">
        <v>0.32</v>
      </c>
      <c r="AO92" t="s">
        <v>3217</v>
      </c>
      <c r="AP92">
        <v>0.103581874727636</v>
      </c>
      <c r="AQ92">
        <f>(Table2[[#This Row],[Sharpe Ratio]]-AVERAGE(Table2[Sharpe Ratio]))/_xlfn.STDEV.P(Table2[Sharpe Ratio])</f>
        <v>0.48064877140613921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8.893201258816406</v>
      </c>
      <c r="AS92">
        <f>_xlfn.RANK.AVG(Table2[[#This Row],[1Y Return vs Nifty Z-Score]],Table2[1Y Return vs Nifty Z-Score])</f>
        <v>191</v>
      </c>
      <c r="AT92">
        <f>_xlfn.RANK.AVG(Table2[[#This Row],[6M Return vs Nifty Z-Score]],Table2[6M Return vs Nifty Z-Score])</f>
        <v>55</v>
      </c>
      <c r="AU92">
        <f>_xlfn.RANK.AVG(Table2[[#This Row],[Sharpe Ratio Z-Score]],Table2[Sharpe Ratio Z-Score])</f>
        <v>228</v>
      </c>
      <c r="AV92">
        <f>(Table2[[#This Row],[Rank 1Y]]+Table2[[#This Row],[Rank 6M]]+Table2[[#This Row],[Rank Sharpe]])/3</f>
        <v>158</v>
      </c>
    </row>
    <row r="93" spans="1:48" x14ac:dyDescent="0.3">
      <c r="A93" t="s">
        <v>600</v>
      </c>
      <c r="B93" t="s">
        <v>601</v>
      </c>
      <c r="C93" t="s">
        <v>3159</v>
      </c>
      <c r="D93" t="s">
        <v>237</v>
      </c>
      <c r="E93">
        <v>32297.82408454</v>
      </c>
      <c r="F93">
        <v>2414.3000000000002</v>
      </c>
      <c r="G93">
        <v>59.1861918419132</v>
      </c>
      <c r="H93">
        <f>(Table2[[#This Row],[1Y Return vs Nifty]]-AVERAGE(Table2[1Y Return vs Nifty]))/_xlfn.STDEV.P(Table2[1Y Return vs Nifty])</f>
        <v>0.60633400183878172</v>
      </c>
      <c r="I93">
        <v>19.986282052891301</v>
      </c>
      <c r="J93">
        <f>(Table2[[#This Row],[1M Return vs Nifty]]-AVERAGE(Table2[1M Return vs Nifty]))/_xlfn.STDEV.P(Table2[1M Return vs Nifty])</f>
        <v>2.3161490843539472</v>
      </c>
      <c r="K93">
        <v>28.789317346924701</v>
      </c>
      <c r="L93">
        <f>(Table2[[#This Row],[6M Return vs Nifty]]-AVERAGE(Table2[6M Return vs Nifty]))/_xlfn.STDEV.P(Table2[6M Return vs Nifty])</f>
        <v>0.70704810355837833</v>
      </c>
      <c r="M93">
        <v>5.86975783191399</v>
      </c>
      <c r="N93">
        <f>(Table2[[#This Row],[1W Return vs Nifty]]-AVERAGE(Table2[1W Return vs Nifty]))/_xlfn.STDEV.P(Table2[1W Return vs Nifty])</f>
        <v>1.0411245371763327</v>
      </c>
      <c r="O93">
        <v>2283.33</v>
      </c>
      <c r="P93">
        <v>2140.8817830050298</v>
      </c>
      <c r="Q93">
        <v>1830.62841345436</v>
      </c>
      <c r="R93">
        <v>69.559420347606505</v>
      </c>
      <c r="S93" s="1">
        <f>(Table2[[#This Row],[Close Price]]-Table2[[#This Row],[20D EMA]])/Table2[[#This Row],[20D EMA]]</f>
        <v>5.7359207823661169E-2</v>
      </c>
      <c r="T93" s="1">
        <f>(Table2[[#This Row],[Close Price]]-Table2[[#This Row],[50D EMA]])/Table2[[#This Row],[50D EMA]]</f>
        <v>0.12771289809902037</v>
      </c>
      <c r="U93" s="1">
        <f>(Table2[[#This Row],[Close Price]]-Table2[[#This Row],[200D EMA]])/Table2[[#This Row],[200D EMA]]</f>
        <v>0.3188367351101381</v>
      </c>
      <c r="V93">
        <v>1.3885036136069</v>
      </c>
      <c r="W93">
        <v>2370.0500000000002</v>
      </c>
      <c r="X93">
        <v>2449.1999999999998</v>
      </c>
      <c r="Y93">
        <v>2354.1</v>
      </c>
      <c r="Z93">
        <v>2449.1999999999998</v>
      </c>
      <c r="AA93">
        <v>2354.1</v>
      </c>
      <c r="AB93">
        <v>2449.1999999999998</v>
      </c>
      <c r="AC93" s="1">
        <f>(Table2[[#This Row],[Close Price]]/Table2[[#This Row],[Day Low]])-1</f>
        <v>1.8670492183709309E-2</v>
      </c>
      <c r="AD93" s="1">
        <f>(Table2[[#This Row],[Day High]]/Table2[[#This Row],[Close Price]])-1</f>
        <v>1.4455535766060512E-2</v>
      </c>
      <c r="AE93" s="1">
        <f>(Table2[[#This Row],[Close Price]]/Table2[[#This Row],[Current Week Low]])-1</f>
        <v>2.5572405590246872E-2</v>
      </c>
      <c r="AF93" s="1">
        <f>(Table2[[#This Row],[Current Week High]]/Table2[[#This Row],[Close Price]])-1</f>
        <v>1.4455535766060512E-2</v>
      </c>
      <c r="AG93" s="1">
        <f>(Table2[[#This Row],[Close Price]]/Table2[[#This Row],[Current Month Low]])-1</f>
        <v>2.5572405590246872E-2</v>
      </c>
      <c r="AH93" s="1">
        <f>(Table2[[#This Row],[Current Month High]]/Table2[[#This Row],[Close Price]])-1</f>
        <v>1.4455535766060512E-2</v>
      </c>
      <c r="AI93">
        <v>4.5437600960940898</v>
      </c>
      <c r="AJ93">
        <v>86.655842900769201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10.029999999999999</v>
      </c>
      <c r="AM93" t="s">
        <v>3217</v>
      </c>
      <c r="AN93">
        <v>0.44</v>
      </c>
      <c r="AO93" t="s">
        <v>3217</v>
      </c>
      <c r="AP93">
        <v>0.109366883317264</v>
      </c>
      <c r="AQ93">
        <f>(Table2[[#This Row],[Sharpe Ratio]]-AVERAGE(Table2[Sharpe Ratio]))/_xlfn.STDEV.P(Table2[Sharpe Ratio])</f>
        <v>0.54966417000139633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5.220319896928836</v>
      </c>
      <c r="AS93">
        <f>_xlfn.RANK.AVG(Table2[[#This Row],[1Y Return vs Nifty Z-Score]],Table2[1Y Return vs Nifty Z-Score])</f>
        <v>143</v>
      </c>
      <c r="AT93">
        <f>_xlfn.RANK.AVG(Table2[[#This Row],[6M Return vs Nifty Z-Score]],Table2[6M Return vs Nifty Z-Score])</f>
        <v>124</v>
      </c>
      <c r="AU93">
        <f>_xlfn.RANK.AVG(Table2[[#This Row],[Sharpe Ratio Z-Score]],Table2[Sharpe Ratio Z-Score])</f>
        <v>210</v>
      </c>
      <c r="AV93">
        <f>(Table2[[#This Row],[Rank 1Y]]+Table2[[#This Row],[Rank 6M]]+Table2[[#This Row],[Rank Sharpe]])/3</f>
        <v>159</v>
      </c>
    </row>
    <row r="94" spans="1:48" x14ac:dyDescent="0.3">
      <c r="A94" t="s">
        <v>1349</v>
      </c>
      <c r="B94" t="s">
        <v>1350</v>
      </c>
      <c r="C94" t="s">
        <v>3161</v>
      </c>
      <c r="D94" t="s">
        <v>51</v>
      </c>
      <c r="E94">
        <v>8530.3323277899999</v>
      </c>
      <c r="F94">
        <v>2083.9</v>
      </c>
      <c r="G94">
        <v>55.3706249003884</v>
      </c>
      <c r="H94">
        <f>(Table2[[#This Row],[1Y Return vs Nifty]]-AVERAGE(Table2[1Y Return vs Nifty]))/_xlfn.STDEV.P(Table2[1Y Return vs Nifty])</f>
        <v>0.54080621288583353</v>
      </c>
      <c r="I94">
        <v>22.899067867442302</v>
      </c>
      <c r="J94">
        <f>(Table2[[#This Row],[1M Return vs Nifty]]-AVERAGE(Table2[1M Return vs Nifty]))/_xlfn.STDEV.P(Table2[1M Return vs Nifty])</f>
        <v>2.6304227219949023</v>
      </c>
      <c r="K94">
        <v>64.259131434015998</v>
      </c>
      <c r="L94">
        <f>(Table2[[#This Row],[6M Return vs Nifty]]-AVERAGE(Table2[6M Return vs Nifty]))/_xlfn.STDEV.P(Table2[6M Return vs Nifty])</f>
        <v>1.8723866679525849</v>
      </c>
      <c r="M94">
        <v>11.316842089902</v>
      </c>
      <c r="N94">
        <f>(Table2[[#This Row],[1W Return vs Nifty]]-AVERAGE(Table2[1W Return vs Nifty]))/_xlfn.STDEV.P(Table2[1W Return vs Nifty])</f>
        <v>2.3433071297832258</v>
      </c>
      <c r="O94">
        <v>1788.18</v>
      </c>
      <c r="P94">
        <v>1643.44553443775</v>
      </c>
      <c r="Q94">
        <v>1387.69772229613</v>
      </c>
      <c r="R94">
        <v>85.347842753910001</v>
      </c>
      <c r="S94" s="1">
        <f>(Table2[[#This Row],[Close Price]]-Table2[[#This Row],[20D EMA]])/Table2[[#This Row],[20D EMA]]</f>
        <v>0.16537485040655864</v>
      </c>
      <c r="T94" s="1">
        <f>(Table2[[#This Row],[Close Price]]-Table2[[#This Row],[50D EMA]])/Table2[[#This Row],[50D EMA]]</f>
        <v>0.26800673118317664</v>
      </c>
      <c r="U94" s="1">
        <f>(Table2[[#This Row],[Close Price]]-Table2[[#This Row],[200D EMA]])/Table2[[#This Row],[200D EMA]]</f>
        <v>0.50169591440411898</v>
      </c>
      <c r="V94">
        <v>1.97667802660877</v>
      </c>
      <c r="W94">
        <v>2021.1</v>
      </c>
      <c r="X94">
        <v>2126.0500000000002</v>
      </c>
      <c r="Y94">
        <v>1935.05</v>
      </c>
      <c r="Z94">
        <v>2126.0500000000002</v>
      </c>
      <c r="AA94">
        <v>1935.05</v>
      </c>
      <c r="AB94">
        <v>2126.0500000000002</v>
      </c>
      <c r="AC94" s="1">
        <f>(Table2[[#This Row],[Close Price]]/Table2[[#This Row],[Day Low]])-1</f>
        <v>3.1072188412250901E-2</v>
      </c>
      <c r="AD94" s="1">
        <f>(Table2[[#This Row],[Day High]]/Table2[[#This Row],[Close Price]])-1</f>
        <v>2.0226498392437398E-2</v>
      </c>
      <c r="AE94" s="1">
        <f>(Table2[[#This Row],[Close Price]]/Table2[[#This Row],[Current Week Low]])-1</f>
        <v>7.6923076923077094E-2</v>
      </c>
      <c r="AF94" s="1">
        <f>(Table2[[#This Row],[Current Week High]]/Table2[[#This Row],[Close Price]])-1</f>
        <v>2.0226498392437398E-2</v>
      </c>
      <c r="AG94" s="1">
        <f>(Table2[[#This Row],[Close Price]]/Table2[[#This Row],[Current Month Low]])-1</f>
        <v>7.6923076923077094E-2</v>
      </c>
      <c r="AH94" s="1">
        <f>(Table2[[#This Row],[Current Month High]]/Table2[[#This Row],[Close Price]])-1</f>
        <v>2.0226498392437398E-2</v>
      </c>
      <c r="AI94">
        <v>2.02264983924373</v>
      </c>
      <c r="AJ94">
        <v>107.466772860769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32.28</v>
      </c>
      <c r="AM94" t="s">
        <v>3217</v>
      </c>
      <c r="AN94">
        <v>0.56999999999999995</v>
      </c>
      <c r="AO94" t="s">
        <v>3217</v>
      </c>
      <c r="AP94">
        <v>8.0426586752831999E-2</v>
      </c>
      <c r="AQ94">
        <f>(Table2[[#This Row],[Sharpe Ratio]]-AVERAGE(Table2[Sharpe Ratio]))/_xlfn.STDEV.P(Table2[Sharpe Ratio])</f>
        <v>0.20440520073378807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7.5913279333503336</v>
      </c>
      <c r="AS94">
        <f>_xlfn.RANK.AVG(Table2[[#This Row],[1Y Return vs Nifty Z-Score]],Table2[1Y Return vs Nifty Z-Score])</f>
        <v>160</v>
      </c>
      <c r="AT94">
        <f>_xlfn.RANK.AVG(Table2[[#This Row],[6M Return vs Nifty Z-Score]],Table2[6M Return vs Nifty Z-Score])</f>
        <v>37</v>
      </c>
      <c r="AU94">
        <f>_xlfn.RANK.AVG(Table2[[#This Row],[Sharpe Ratio Z-Score]],Table2[Sharpe Ratio Z-Score])</f>
        <v>293</v>
      </c>
      <c r="AV94">
        <f>(Table2[[#This Row],[Rank 1Y]]+Table2[[#This Row],[Rank 6M]]+Table2[[#This Row],[Rank Sharpe]])/3</f>
        <v>163.33333333333334</v>
      </c>
    </row>
    <row r="95" spans="1:48" x14ac:dyDescent="0.3">
      <c r="A95" t="s">
        <v>1445</v>
      </c>
      <c r="B95" t="s">
        <v>1446</v>
      </c>
      <c r="C95" t="s">
        <v>3156</v>
      </c>
      <c r="D95" t="s">
        <v>21</v>
      </c>
      <c r="E95">
        <v>7446.8427519750003</v>
      </c>
      <c r="F95">
        <v>899.25</v>
      </c>
      <c r="G95">
        <v>72.929164068605004</v>
      </c>
      <c r="H95">
        <f>(Table2[[#This Row],[1Y Return vs Nifty]]-AVERAGE(Table2[1Y Return vs Nifty]))/_xlfn.STDEV.P(Table2[1Y Return vs Nifty])</f>
        <v>0.84235307776069612</v>
      </c>
      <c r="I95">
        <v>6.0112784108373596</v>
      </c>
      <c r="J95">
        <f>(Table2[[#This Row],[1M Return vs Nifty]]-AVERAGE(Table2[1M Return vs Nifty]))/_xlfn.STDEV.P(Table2[1M Return vs Nifty])</f>
        <v>0.80832272489644508</v>
      </c>
      <c r="K95">
        <v>13.6100436107048</v>
      </c>
      <c r="L95">
        <f>(Table2[[#This Row],[6M Return vs Nifty]]-AVERAGE(Table2[6M Return vs Nifty]))/_xlfn.STDEV.P(Table2[6M Return vs Nifty])</f>
        <v>0.20834255576835398</v>
      </c>
      <c r="M95">
        <v>2.3085992974364999</v>
      </c>
      <c r="N95">
        <f>(Table2[[#This Row],[1W Return vs Nifty]]-AVERAGE(Table2[1W Return vs Nifty]))/_xlfn.STDEV.P(Table2[1W Return vs Nifty])</f>
        <v>0.18979225857065274</v>
      </c>
      <c r="O95">
        <v>901.54</v>
      </c>
      <c r="P95">
        <v>883.76082068231199</v>
      </c>
      <c r="Q95">
        <v>768.07833775931101</v>
      </c>
      <c r="R95">
        <v>47.122750660713898</v>
      </c>
      <c r="S95" s="1">
        <f>(Table2[[#This Row],[Close Price]]-Table2[[#This Row],[20D EMA]])/Table2[[#This Row],[20D EMA]]</f>
        <v>-2.5400980544401401E-3</v>
      </c>
      <c r="T95" s="1">
        <f>(Table2[[#This Row],[Close Price]]-Table2[[#This Row],[50D EMA]])/Table2[[#This Row],[50D EMA]]</f>
        <v>1.7526438098635685E-2</v>
      </c>
      <c r="U95" s="1">
        <f>(Table2[[#This Row],[Close Price]]-Table2[[#This Row],[200D EMA]])/Table2[[#This Row],[200D EMA]]</f>
        <v>0.17077901535844853</v>
      </c>
      <c r="V95">
        <v>0.58078078648771103</v>
      </c>
      <c r="W95">
        <v>894.95</v>
      </c>
      <c r="X95">
        <v>919.75</v>
      </c>
      <c r="Y95">
        <v>893.3</v>
      </c>
      <c r="Z95">
        <v>933</v>
      </c>
      <c r="AA95">
        <v>893.3</v>
      </c>
      <c r="AB95">
        <v>933</v>
      </c>
      <c r="AC95" s="1">
        <f>(Table2[[#This Row],[Close Price]]/Table2[[#This Row],[Day Low]])-1</f>
        <v>4.8047376948432419E-3</v>
      </c>
      <c r="AD95" s="1">
        <f>(Table2[[#This Row],[Day High]]/Table2[[#This Row],[Close Price]])-1</f>
        <v>2.279677509035305E-2</v>
      </c>
      <c r="AE95" s="1">
        <f>(Table2[[#This Row],[Close Price]]/Table2[[#This Row],[Current Week Low]])-1</f>
        <v>6.6606962946378356E-3</v>
      </c>
      <c r="AF95" s="1">
        <f>(Table2[[#This Row],[Current Week High]]/Table2[[#This Row],[Close Price]])-1</f>
        <v>3.7531276063386132E-2</v>
      </c>
      <c r="AG95" s="1">
        <f>(Table2[[#This Row],[Close Price]]/Table2[[#This Row],[Current Month Low]])-1</f>
        <v>6.6606962946378356E-3</v>
      </c>
      <c r="AH95" s="1">
        <f>(Table2[[#This Row],[Current Month High]]/Table2[[#This Row],[Close Price]])-1</f>
        <v>3.7531276063386132E-2</v>
      </c>
      <c r="AI95">
        <v>10.4197942730052</v>
      </c>
      <c r="AJ95">
        <v>116.686746987951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-1.0900000000000001</v>
      </c>
      <c r="AM95" t="s">
        <v>3216</v>
      </c>
      <c r="AN95">
        <v>0.12</v>
      </c>
      <c r="AO95" t="s">
        <v>3217</v>
      </c>
      <c r="AP95">
        <v>0.132724669258107</v>
      </c>
      <c r="AQ95">
        <f>(Table2[[#This Row],[Sharpe Ratio]]-AVERAGE(Table2[Sharpe Ratio]))/_xlfn.STDEV.P(Table2[Sharpe Ratio])</f>
        <v>0.82832355002379177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2.8771341670199395</v>
      </c>
      <c r="AS95">
        <f>_xlfn.RANK.AVG(Table2[[#This Row],[1Y Return vs Nifty Z-Score]],Table2[1Y Return vs Nifty Z-Score])</f>
        <v>113</v>
      </c>
      <c r="AT95">
        <f>_xlfn.RANK.AVG(Table2[[#This Row],[6M Return vs Nifty Z-Score]],Table2[6M Return vs Nifty Z-Score])</f>
        <v>239</v>
      </c>
      <c r="AU95">
        <f>_xlfn.RANK.AVG(Table2[[#This Row],[Sharpe Ratio Z-Score]],Table2[Sharpe Ratio Z-Score])</f>
        <v>144</v>
      </c>
      <c r="AV95">
        <f>(Table2[[#This Row],[Rank 1Y]]+Table2[[#This Row],[Rank 6M]]+Table2[[#This Row],[Rank Sharpe]])/3</f>
        <v>165.33333333333334</v>
      </c>
    </row>
    <row r="96" spans="1:48" x14ac:dyDescent="0.3">
      <c r="A96" t="s">
        <v>1223</v>
      </c>
      <c r="B96" t="s">
        <v>1224</v>
      </c>
      <c r="C96" t="s">
        <v>3163</v>
      </c>
      <c r="D96" t="s">
        <v>199</v>
      </c>
      <c r="E96">
        <v>9743.4800533149992</v>
      </c>
      <c r="F96">
        <v>1578.65</v>
      </c>
      <c r="G96">
        <v>58.162501851045199</v>
      </c>
      <c r="H96">
        <f>(Table2[[#This Row],[1Y Return vs Nifty]]-AVERAGE(Table2[1Y Return vs Nifty]))/_xlfn.STDEV.P(Table2[1Y Return vs Nifty])</f>
        <v>0.58875335322145272</v>
      </c>
      <c r="I96">
        <v>-2.6692915717233499</v>
      </c>
      <c r="J96">
        <f>(Table2[[#This Row],[1M Return vs Nifty]]-AVERAGE(Table2[1M Return vs Nifty]))/_xlfn.STDEV.P(Table2[1M Return vs Nifty])</f>
        <v>-0.12826323744516402</v>
      </c>
      <c r="K96">
        <v>48.469794596351697</v>
      </c>
      <c r="L96">
        <f>(Table2[[#This Row],[6M Return vs Nifty]]-AVERAGE(Table2[6M Return vs Nifty]))/_xlfn.STDEV.P(Table2[6M Return vs Nifty])</f>
        <v>1.353637878405457</v>
      </c>
      <c r="M96">
        <v>3.06526996398375</v>
      </c>
      <c r="N96">
        <f>(Table2[[#This Row],[1W Return vs Nifty]]-AVERAGE(Table2[1W Return vs Nifty]))/_xlfn.STDEV.P(Table2[1W Return vs Nifty])</f>
        <v>0.37068231344159264</v>
      </c>
      <c r="O96">
        <v>1546.34</v>
      </c>
      <c r="P96">
        <v>1531.0631503606501</v>
      </c>
      <c r="Q96">
        <v>1303.46832540434</v>
      </c>
      <c r="R96">
        <v>60.317432928048099</v>
      </c>
      <c r="S96" s="1">
        <f>(Table2[[#This Row],[Close Price]]-Table2[[#This Row],[20D EMA]])/Table2[[#This Row],[20D EMA]]</f>
        <v>2.0894499269242323E-2</v>
      </c>
      <c r="T96" s="1">
        <f>(Table2[[#This Row],[Close Price]]-Table2[[#This Row],[50D EMA]])/Table2[[#This Row],[50D EMA]]</f>
        <v>3.1080918921039074E-2</v>
      </c>
      <c r="U96" s="1">
        <f>(Table2[[#This Row],[Close Price]]-Table2[[#This Row],[200D EMA]])/Table2[[#This Row],[200D EMA]]</f>
        <v>0.21111496860523851</v>
      </c>
      <c r="V96">
        <v>0.72872502802822403</v>
      </c>
      <c r="W96">
        <v>1555</v>
      </c>
      <c r="X96">
        <v>1590.85</v>
      </c>
      <c r="Y96">
        <v>1515</v>
      </c>
      <c r="Z96">
        <v>1591.95</v>
      </c>
      <c r="AA96">
        <v>1515</v>
      </c>
      <c r="AB96">
        <v>1591.95</v>
      </c>
      <c r="AC96" s="1">
        <f>(Table2[[#This Row],[Close Price]]/Table2[[#This Row],[Day Low]])-1</f>
        <v>1.5209003215434169E-2</v>
      </c>
      <c r="AD96" s="1">
        <f>(Table2[[#This Row],[Day High]]/Table2[[#This Row],[Close Price]])-1</f>
        <v>7.7281221296676694E-3</v>
      </c>
      <c r="AE96" s="1">
        <f>(Table2[[#This Row],[Close Price]]/Table2[[#This Row],[Current Week Low]])-1</f>
        <v>4.2013201320131977E-2</v>
      </c>
      <c r="AF96" s="1">
        <f>(Table2[[#This Row],[Current Week High]]/Table2[[#This Row],[Close Price]])-1</f>
        <v>8.4249200266048874E-3</v>
      </c>
      <c r="AG96" s="1">
        <f>(Table2[[#This Row],[Close Price]]/Table2[[#This Row],[Current Month Low]])-1</f>
        <v>4.2013201320131977E-2</v>
      </c>
      <c r="AH96" s="1">
        <f>(Table2[[#This Row],[Current Month High]]/Table2[[#This Row],[Close Price]])-1</f>
        <v>8.4249200266048874E-3</v>
      </c>
      <c r="AI96">
        <v>11.3799765622525</v>
      </c>
      <c r="AJ96">
        <v>92.400975015234593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2.19</v>
      </c>
      <c r="AM96" t="s">
        <v>3217</v>
      </c>
      <c r="AN96">
        <v>0.11</v>
      </c>
      <c r="AO96" t="s">
        <v>3217</v>
      </c>
      <c r="AP96">
        <v>8.0599857260204993E-2</v>
      </c>
      <c r="AQ96">
        <f>(Table2[[#This Row],[Sharpe Ratio]]-AVERAGE(Table2[Sharpe Ratio]))/_xlfn.STDEV.P(Table2[Sharpe Ratio])</f>
        <v>0.20647232525847586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2.3912826328818144</v>
      </c>
      <c r="AS96">
        <f>_xlfn.RANK.AVG(Table2[[#This Row],[1Y Return vs Nifty Z-Score]],Table2[1Y Return vs Nifty Z-Score])</f>
        <v>148</v>
      </c>
      <c r="AT96">
        <f>_xlfn.RANK.AVG(Table2[[#This Row],[6M Return vs Nifty Z-Score]],Table2[6M Return vs Nifty Z-Score])</f>
        <v>64</v>
      </c>
      <c r="AU96">
        <f>_xlfn.RANK.AVG(Table2[[#This Row],[Sharpe Ratio Z-Score]],Table2[Sharpe Ratio Z-Score])</f>
        <v>292</v>
      </c>
      <c r="AV96">
        <f>(Table2[[#This Row],[Rank 1Y]]+Table2[[#This Row],[Rank 6M]]+Table2[[#This Row],[Rank Sharpe]])/3</f>
        <v>168</v>
      </c>
    </row>
    <row r="97" spans="1:48" hidden="1" x14ac:dyDescent="0.3">
      <c r="A97" t="s">
        <v>109</v>
      </c>
      <c r="B97" t="s">
        <v>110</v>
      </c>
      <c r="C97" t="s">
        <v>3167</v>
      </c>
      <c r="D97" t="s">
        <v>111</v>
      </c>
      <c r="E97">
        <v>251086.3232553</v>
      </c>
      <c r="F97">
        <v>7050.6</v>
      </c>
      <c r="G97">
        <v>83.260541490928404</v>
      </c>
      <c r="H97">
        <f>(Table2[[#This Row],[1Y Return vs Nifty]]-AVERAGE(Table2[1Y Return vs Nifty]))/_xlfn.STDEV.P(Table2[1Y Return vs Nifty])</f>
        <v>1.0197821019918152</v>
      </c>
      <c r="I97">
        <v>-2.7915039623939002</v>
      </c>
      <c r="J97">
        <f>(Table2[[#This Row],[1M Return vs Nifty]]-AVERAGE(Table2[1M Return vs Nifty]))/_xlfn.STDEV.P(Table2[1M Return vs Nifty])</f>
        <v>-0.1414492851074951</v>
      </c>
      <c r="K97">
        <v>6.3430041882126202</v>
      </c>
      <c r="L97">
        <f>(Table2[[#This Row],[6M Return vs Nifty]]-AVERAGE(Table2[6M Return vs Nifty]))/_xlfn.STDEV.P(Table2[6M Return vs Nifty])</f>
        <v>-3.0411480754356377E-2</v>
      </c>
      <c r="M97">
        <v>-2.97046837926093E-2</v>
      </c>
      <c r="N97">
        <f>(Table2[[#This Row],[1W Return vs Nifty]]-AVERAGE(Table2[1W Return vs Nifty]))/_xlfn.STDEV.P(Table2[1W Return vs Nifty])</f>
        <v>-0.36920382013231123</v>
      </c>
      <c r="O97">
        <v>7101.16</v>
      </c>
      <c r="P97">
        <v>7113.8111434393104</v>
      </c>
      <c r="Q97">
        <v>6343.1683662302603</v>
      </c>
      <c r="R97">
        <v>49.236216111876303</v>
      </c>
      <c r="S97" s="1">
        <f>(Table2[[#This Row],[Close Price]]-Table2[[#This Row],[20D EMA]])/Table2[[#This Row],[20D EMA]]</f>
        <v>-7.1199634989212316E-3</v>
      </c>
      <c r="T97" s="1">
        <f>(Table2[[#This Row],[Close Price]]-Table2[[#This Row],[50D EMA]])/Table2[[#This Row],[50D EMA]]</f>
        <v>-8.8856932191131201E-3</v>
      </c>
      <c r="U97" s="1">
        <f>(Table2[[#This Row],[Close Price]]-Table2[[#This Row],[200D EMA]])/Table2[[#This Row],[200D EMA]]</f>
        <v>0.11152654208832961</v>
      </c>
      <c r="V97">
        <v>0.83909340834536705</v>
      </c>
      <c r="W97">
        <v>6938.65</v>
      </c>
      <c r="X97">
        <v>7110</v>
      </c>
      <c r="Y97">
        <v>6783.2</v>
      </c>
      <c r="Z97">
        <v>7110</v>
      </c>
      <c r="AA97">
        <v>6783.2</v>
      </c>
      <c r="AB97">
        <v>7110</v>
      </c>
      <c r="AC97" s="1">
        <f>(Table2[[#This Row],[Close Price]]/Table2[[#This Row],[Day Low]])-1</f>
        <v>1.6134262428570523E-2</v>
      </c>
      <c r="AD97" s="1">
        <f>(Table2[[#This Row],[Day High]]/Table2[[#This Row],[Close Price]])-1</f>
        <v>8.4248149093693048E-3</v>
      </c>
      <c r="AE97" s="1">
        <f>(Table2[[#This Row],[Close Price]]/Table2[[#This Row],[Current Week Low]])-1</f>
        <v>3.9420922278570636E-2</v>
      </c>
      <c r="AF97" s="1">
        <f>(Table2[[#This Row],[Current Week High]]/Table2[[#This Row],[Close Price]])-1</f>
        <v>8.4248149093693048E-3</v>
      </c>
      <c r="AG97" s="1">
        <f>(Table2[[#This Row],[Close Price]]/Table2[[#This Row],[Current Month Low]])-1</f>
        <v>3.9420922278570636E-2</v>
      </c>
      <c r="AH97" s="1">
        <f>(Table2[[#This Row],[Current Month High]]/Table2[[#This Row],[Close Price]])-1</f>
        <v>8.4248149093693048E-3</v>
      </c>
      <c r="AI97">
        <v>15.3079170567043</v>
      </c>
      <c r="AJ97">
        <v>113.65778269367701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-5.76</v>
      </c>
      <c r="AM97" t="s">
        <v>3216</v>
      </c>
      <c r="AN97">
        <v>0.03</v>
      </c>
      <c r="AO97" t="s">
        <v>3217</v>
      </c>
      <c r="AP97">
        <v>0.15821771621712599</v>
      </c>
      <c r="AQ97">
        <f>(Table2[[#This Row],[Sharpe Ratio]]-AVERAGE(Table2[Sharpe Ratio]))/_xlfn.STDEV.P(Table2[Sharpe Ratio])</f>
        <v>1.1324566848368967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95</v>
      </c>
      <c r="AT97">
        <f>_xlfn.RANK.AVG(Table2[[#This Row],[6M Return vs Nifty Z-Score]],Table2[6M Return vs Nifty Z-Score])</f>
        <v>320</v>
      </c>
      <c r="AU97">
        <f>_xlfn.RANK.AVG(Table2[[#This Row],[Sharpe Ratio Z-Score]],Table2[Sharpe Ratio Z-Score])</f>
        <v>92</v>
      </c>
      <c r="AV97">
        <f>(Table2[[#This Row],[Rank 1Y]]+Table2[[#This Row],[Rank 6M]]+Table2[[#This Row],[Rank Sharpe]])/3</f>
        <v>169</v>
      </c>
    </row>
    <row r="98" spans="1:48" x14ac:dyDescent="0.3">
      <c r="A98" t="s">
        <v>274</v>
      </c>
      <c r="B98" t="s">
        <v>275</v>
      </c>
      <c r="C98" t="s">
        <v>3169</v>
      </c>
      <c r="D98" t="s">
        <v>276</v>
      </c>
      <c r="E98">
        <v>97455.287421554996</v>
      </c>
      <c r="F98">
        <v>684.65</v>
      </c>
      <c r="G98">
        <v>47.045617031867899</v>
      </c>
      <c r="H98">
        <f>(Table2[[#This Row],[1Y Return vs Nifty]]-AVERAGE(Table2[1Y Return vs Nifty]))/_xlfn.STDEV.P(Table2[1Y Return vs Nifty])</f>
        <v>0.39783418094395906</v>
      </c>
      <c r="I98">
        <v>2.05364143935049</v>
      </c>
      <c r="J98">
        <f>(Table2[[#This Row],[1M Return vs Nifty]]-AVERAGE(Table2[1M Return vs Nifty]))/_xlfn.STDEV.P(Table2[1M Return vs Nifty])</f>
        <v>0.38131536950555878</v>
      </c>
      <c r="K98">
        <v>10.744883445130499</v>
      </c>
      <c r="L98">
        <f>(Table2[[#This Row],[6M Return vs Nifty]]-AVERAGE(Table2[6M Return vs Nifty]))/_xlfn.STDEV.P(Table2[6M Return vs Nifty])</f>
        <v>0.11420950996462763</v>
      </c>
      <c r="M98">
        <v>-2.1721051573597898</v>
      </c>
      <c r="N98">
        <f>(Table2[[#This Row],[1W Return vs Nifty]]-AVERAGE(Table2[1W Return vs Nifty]))/_xlfn.STDEV.P(Table2[1W Return vs Nifty])</f>
        <v>-0.8813671117099624</v>
      </c>
      <c r="O98">
        <v>680.01</v>
      </c>
      <c r="P98">
        <v>673.79847208171702</v>
      </c>
      <c r="Q98">
        <v>602.60371950877595</v>
      </c>
      <c r="R98">
        <v>53.877827890603001</v>
      </c>
      <c r="S98" s="1">
        <f>(Table2[[#This Row],[Close Price]]-Table2[[#This Row],[20D EMA]])/Table2[[#This Row],[20D EMA]]</f>
        <v>6.8234290672195795E-3</v>
      </c>
      <c r="T98" s="1">
        <f>(Table2[[#This Row],[Close Price]]-Table2[[#This Row],[50D EMA]])/Table2[[#This Row],[50D EMA]]</f>
        <v>1.6105005232138463E-2</v>
      </c>
      <c r="U98" s="1">
        <f>(Table2[[#This Row],[Close Price]]-Table2[[#This Row],[200D EMA]])/Table2[[#This Row],[200D EMA]]</f>
        <v>0.13615296061913729</v>
      </c>
      <c r="V98">
        <v>0.93115661058239096</v>
      </c>
      <c r="W98">
        <v>669</v>
      </c>
      <c r="X98">
        <v>688</v>
      </c>
      <c r="Y98">
        <v>650.9</v>
      </c>
      <c r="Z98">
        <v>689</v>
      </c>
      <c r="AA98">
        <v>650.9</v>
      </c>
      <c r="AB98">
        <v>692.6</v>
      </c>
      <c r="AC98" s="1">
        <f>(Table2[[#This Row],[Close Price]]/Table2[[#This Row],[Day Low]])-1</f>
        <v>2.3393124065769877E-2</v>
      </c>
      <c r="AD98" s="1">
        <f>(Table2[[#This Row],[Day High]]/Table2[[#This Row],[Close Price]])-1</f>
        <v>4.8930110275322569E-3</v>
      </c>
      <c r="AE98" s="1">
        <f>(Table2[[#This Row],[Close Price]]/Table2[[#This Row],[Current Week Low]])-1</f>
        <v>5.1851282839145751E-2</v>
      </c>
      <c r="AF98" s="1">
        <f>(Table2[[#This Row],[Current Week High]]/Table2[[#This Row],[Close Price]])-1</f>
        <v>6.35361133425838E-3</v>
      </c>
      <c r="AG98" s="1">
        <f>(Table2[[#This Row],[Close Price]]/Table2[[#This Row],[Current Month Low]])-1</f>
        <v>5.1851282839145751E-2</v>
      </c>
      <c r="AH98" s="1">
        <f>(Table2[[#This Row],[Current Month High]]/Table2[[#This Row],[Close Price]])-1</f>
        <v>1.1611772438472334E-2</v>
      </c>
      <c r="AI98">
        <v>5.2289490980793101</v>
      </c>
      <c r="AJ98">
        <v>74.100445009535903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0.83</v>
      </c>
      <c r="AM98" t="s">
        <v>3217</v>
      </c>
      <c r="AN98">
        <v>0.09</v>
      </c>
      <c r="AO98" t="s">
        <v>3217</v>
      </c>
      <c r="AP98">
        <v>0.178553513942181</v>
      </c>
      <c r="AQ98">
        <f>(Table2[[#This Row],[Sharpe Ratio]]-AVERAGE(Table2[Sharpe Ratio]))/_xlfn.STDEV.P(Table2[Sharpe Ratio])</f>
        <v>1.3750636168755996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1.3870555655797829</v>
      </c>
      <c r="AS98">
        <f>_xlfn.RANK.AVG(Table2[[#This Row],[1Y Return vs Nifty Z-Score]],Table2[1Y Return vs Nifty Z-Score])</f>
        <v>185</v>
      </c>
      <c r="AT98">
        <f>_xlfn.RANK.AVG(Table2[[#This Row],[6M Return vs Nifty Z-Score]],Table2[6M Return vs Nifty Z-Score])</f>
        <v>261</v>
      </c>
      <c r="AU98">
        <f>_xlfn.RANK.AVG(Table2[[#This Row],[Sharpe Ratio Z-Score]],Table2[Sharpe Ratio Z-Score])</f>
        <v>64</v>
      </c>
      <c r="AV98">
        <f>(Table2[[#This Row],[Rank 1Y]]+Table2[[#This Row],[Rank 6M]]+Table2[[#This Row],[Rank Sharpe]])/3</f>
        <v>170</v>
      </c>
    </row>
    <row r="99" spans="1:48" x14ac:dyDescent="0.3">
      <c r="A99" t="s">
        <v>1518</v>
      </c>
      <c r="B99" t="s">
        <v>1519</v>
      </c>
      <c r="C99" t="s">
        <v>3159</v>
      </c>
      <c r="D99" t="s">
        <v>237</v>
      </c>
      <c r="E99">
        <v>6802.6769653699903</v>
      </c>
      <c r="F99">
        <v>352.55</v>
      </c>
      <c r="G99">
        <v>13.7152493858088</v>
      </c>
      <c r="H99">
        <f>(Table2[[#This Row],[1Y Return vs Nifty]]-AVERAGE(Table2[1Y Return vs Nifty]))/_xlfn.STDEV.P(Table2[1Y Return vs Nifty])</f>
        <v>-0.17457493421687259</v>
      </c>
      <c r="I99">
        <v>20.4342563576953</v>
      </c>
      <c r="J99">
        <f>(Table2[[#This Row],[1M Return vs Nifty]]-AVERAGE(Table2[1M Return vs Nifty]))/_xlfn.STDEV.P(Table2[1M Return vs Nifty])</f>
        <v>2.3644830585298453</v>
      </c>
      <c r="K99">
        <v>44.220107531889496</v>
      </c>
      <c r="L99">
        <f>(Table2[[#This Row],[6M Return vs Nifty]]-AVERAGE(Table2[6M Return vs Nifty]))/_xlfn.STDEV.P(Table2[6M Return vs Nifty])</f>
        <v>1.214017067011711</v>
      </c>
      <c r="M99">
        <v>23.091105703170101</v>
      </c>
      <c r="N99">
        <f>(Table2[[#This Row],[1W Return vs Nifty]]-AVERAGE(Table2[1W Return vs Nifty]))/_xlfn.STDEV.P(Table2[1W Return vs Nifty])</f>
        <v>5.1580682738720327</v>
      </c>
      <c r="O99">
        <v>299.86</v>
      </c>
      <c r="P99">
        <v>291.00942030022497</v>
      </c>
      <c r="Q99">
        <v>256.36061763717402</v>
      </c>
      <c r="R99">
        <v>82.759378802358597</v>
      </c>
      <c r="S99" s="1">
        <f>(Table2[[#This Row],[Close Price]]-Table2[[#This Row],[20D EMA]])/Table2[[#This Row],[20D EMA]]</f>
        <v>0.17571533382245047</v>
      </c>
      <c r="T99" s="1">
        <f>(Table2[[#This Row],[Close Price]]-Table2[[#This Row],[50D EMA]])/Table2[[#This Row],[50D EMA]]</f>
        <v>0.21147280949285291</v>
      </c>
      <c r="U99" s="1">
        <f>(Table2[[#This Row],[Close Price]]-Table2[[#This Row],[200D EMA]])/Table2[[#This Row],[200D EMA]]</f>
        <v>0.37521122881269686</v>
      </c>
      <c r="V99">
        <v>1.6245185730935401</v>
      </c>
      <c r="W99">
        <v>338.3</v>
      </c>
      <c r="X99">
        <v>354.7</v>
      </c>
      <c r="Y99">
        <v>285.45</v>
      </c>
      <c r="Z99">
        <v>354.7</v>
      </c>
      <c r="AA99">
        <v>285.45</v>
      </c>
      <c r="AB99">
        <v>354.7</v>
      </c>
      <c r="AC99" s="1">
        <f>(Table2[[#This Row],[Close Price]]/Table2[[#This Row],[Day Low]])-1</f>
        <v>4.212237658882656E-2</v>
      </c>
      <c r="AD99" s="1">
        <f>(Table2[[#This Row],[Day High]]/Table2[[#This Row],[Close Price]])-1</f>
        <v>6.0984257552119114E-3</v>
      </c>
      <c r="AE99" s="1">
        <f>(Table2[[#This Row],[Close Price]]/Table2[[#This Row],[Current Week Low]])-1</f>
        <v>0.23506743737957625</v>
      </c>
      <c r="AF99" s="1">
        <f>(Table2[[#This Row],[Current Week High]]/Table2[[#This Row],[Close Price]])-1</f>
        <v>6.0984257552119114E-3</v>
      </c>
      <c r="AG99" s="1">
        <f>(Table2[[#This Row],[Close Price]]/Table2[[#This Row],[Current Month Low]])-1</f>
        <v>0.23506743737957625</v>
      </c>
      <c r="AH99" s="1">
        <f>(Table2[[#This Row],[Current Month High]]/Table2[[#This Row],[Close Price]])-1</f>
        <v>6.0984257552119114E-3</v>
      </c>
      <c r="AI99">
        <v>0.60984257552119103</v>
      </c>
      <c r="AJ99">
        <v>93.655589123867003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21.55</v>
      </c>
      <c r="AM99" t="s">
        <v>3217</v>
      </c>
      <c r="AN99">
        <v>0.53</v>
      </c>
      <c r="AO99" t="s">
        <v>3217</v>
      </c>
      <c r="AP99">
        <v>0.158085748556589</v>
      </c>
      <c r="AQ99">
        <f>(Table2[[#This Row],[Sharpe Ratio]]-AVERAGE(Table2[Sharpe Ratio]))/_xlfn.STDEV.P(Table2[Sharpe Ratio])</f>
        <v>1.1308823050321761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9.692875770228893</v>
      </c>
      <c r="AS99">
        <f>_xlfn.RANK.AVG(Table2[[#This Row],[1Y Return vs Nifty Z-Score]],Table2[1Y Return vs Nifty Z-Score])</f>
        <v>345</v>
      </c>
      <c r="AT99">
        <f>_xlfn.RANK.AVG(Table2[[#This Row],[6M Return vs Nifty Z-Score]],Table2[6M Return vs Nifty Z-Score])</f>
        <v>73</v>
      </c>
      <c r="AU99">
        <f>_xlfn.RANK.AVG(Table2[[#This Row],[Sharpe Ratio Z-Score]],Table2[Sharpe Ratio Z-Score])</f>
        <v>93</v>
      </c>
      <c r="AV99">
        <f>(Table2[[#This Row],[Rank 1Y]]+Table2[[#This Row],[Rank 6M]]+Table2[[#This Row],[Rank Sharpe]])/3</f>
        <v>170.33333333333334</v>
      </c>
    </row>
    <row r="100" spans="1:48" hidden="1" x14ac:dyDescent="0.3">
      <c r="A100" t="s">
        <v>871</v>
      </c>
      <c r="B100" t="s">
        <v>872</v>
      </c>
      <c r="C100" t="s">
        <v>3166</v>
      </c>
      <c r="D100" t="s">
        <v>445</v>
      </c>
      <c r="E100">
        <v>17959.395017995001</v>
      </c>
      <c r="F100">
        <v>1257.95</v>
      </c>
      <c r="G100">
        <v>35.425205793084402</v>
      </c>
      <c r="H100">
        <f>(Table2[[#This Row],[1Y Return vs Nifty]]-AVERAGE(Table2[1Y Return vs Nifty]))/_xlfn.STDEV.P(Table2[1Y Return vs Nifty])</f>
        <v>0.19826754592715276</v>
      </c>
      <c r="I100">
        <v>6.2626397646845202</v>
      </c>
      <c r="J100">
        <f>(Table2[[#This Row],[1M Return vs Nifty]]-AVERAGE(Table2[1M Return vs Nifty]))/_xlfn.STDEV.P(Table2[1M Return vs Nifty])</f>
        <v>0.83544323840666335</v>
      </c>
      <c r="K100">
        <v>16.085779394903099</v>
      </c>
      <c r="L100">
        <f>(Table2[[#This Row],[6M Return vs Nifty]]-AVERAGE(Table2[6M Return vs Nifty]))/_xlfn.STDEV.P(Table2[6M Return vs Nifty])</f>
        <v>0.28968130700886274</v>
      </c>
      <c r="M100">
        <v>3.9319875106392601</v>
      </c>
      <c r="N100">
        <f>(Table2[[#This Row],[1W Return vs Nifty]]-AVERAGE(Table2[1W Return vs Nifty]))/_xlfn.STDEV.P(Table2[1W Return vs Nifty])</f>
        <v>0.57788022860265498</v>
      </c>
      <c r="O100">
        <v>1267.67</v>
      </c>
      <c r="P100">
        <v>1267.320080384</v>
      </c>
      <c r="Q100">
        <v>1156.2941313635299</v>
      </c>
      <c r="R100">
        <v>44.489442165743398</v>
      </c>
      <c r="S100" s="1">
        <f>(Table2[[#This Row],[Close Price]]-Table2[[#This Row],[20D EMA]])/Table2[[#This Row],[20D EMA]]</f>
        <v>-7.6676106557700555E-3</v>
      </c>
      <c r="T100" s="1">
        <f>(Table2[[#This Row],[Close Price]]-Table2[[#This Row],[50D EMA]])/Table2[[#This Row],[50D EMA]]</f>
        <v>-7.3936178626324602E-3</v>
      </c>
      <c r="U100" s="1">
        <f>(Table2[[#This Row],[Close Price]]-Table2[[#This Row],[200D EMA]])/Table2[[#This Row],[200D EMA]]</f>
        <v>8.7915233571751406E-2</v>
      </c>
      <c r="V100">
        <v>0.68913301113764602</v>
      </c>
      <c r="W100">
        <v>1255.25</v>
      </c>
      <c r="X100">
        <v>1292.95</v>
      </c>
      <c r="Y100">
        <v>1255.25</v>
      </c>
      <c r="Z100">
        <v>1307.2</v>
      </c>
      <c r="AA100">
        <v>1255.25</v>
      </c>
      <c r="AB100">
        <v>1307.2</v>
      </c>
      <c r="AC100" s="1">
        <f>(Table2[[#This Row],[Close Price]]/Table2[[#This Row],[Day Low]])-1</f>
        <v>2.150965943039207E-3</v>
      </c>
      <c r="AD100" s="1">
        <f>(Table2[[#This Row],[Day High]]/Table2[[#This Row],[Close Price]])-1</f>
        <v>2.7823045431058402E-2</v>
      </c>
      <c r="AE100" s="1">
        <f>(Table2[[#This Row],[Close Price]]/Table2[[#This Row],[Current Week Low]])-1</f>
        <v>2.150965943039207E-3</v>
      </c>
      <c r="AF100" s="1">
        <f>(Table2[[#This Row],[Current Week High]]/Table2[[#This Row],[Close Price]])-1</f>
        <v>3.9150999642275197E-2</v>
      </c>
      <c r="AG100" s="1">
        <f>(Table2[[#This Row],[Close Price]]/Table2[[#This Row],[Current Month Low]])-1</f>
        <v>2.150965943039207E-3</v>
      </c>
      <c r="AH100" s="1">
        <f>(Table2[[#This Row],[Current Month High]]/Table2[[#This Row],[Close Price]])-1</f>
        <v>3.9150999642275197E-2</v>
      </c>
      <c r="AI100">
        <v>22.715529234071202</v>
      </c>
      <c r="AJ100">
        <v>72.914089347078999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0.48</v>
      </c>
      <c r="AM100" t="s">
        <v>3217</v>
      </c>
      <c r="AN100">
        <v>-0.04</v>
      </c>
      <c r="AO100" t="s">
        <v>3216</v>
      </c>
      <c r="AP100">
        <v>0.175269213936319</v>
      </c>
      <c r="AQ100">
        <f>(Table2[[#This Row],[Sharpe Ratio]]-AVERAGE(Table2[Sharpe Ratio]))/_xlfn.STDEV.P(Table2[Sharpe Ratio])</f>
        <v>1.3358817780763685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3.2371540980217022</v>
      </c>
      <c r="AS100">
        <f>_xlfn.RANK.AVG(Table2[[#This Row],[1Y Return vs Nifty Z-Score]],Table2[1Y Return vs Nifty Z-Score])</f>
        <v>236</v>
      </c>
      <c r="AT100">
        <f>_xlfn.RANK.AVG(Table2[[#This Row],[6M Return vs Nifty Z-Score]],Table2[6M Return vs Nifty Z-Score])</f>
        <v>212</v>
      </c>
      <c r="AU100">
        <f>_xlfn.RANK.AVG(Table2[[#This Row],[Sharpe Ratio Z-Score]],Table2[Sharpe Ratio Z-Score])</f>
        <v>67</v>
      </c>
      <c r="AV100">
        <f>(Table2[[#This Row],[Rank 1Y]]+Table2[[#This Row],[Rank 6M]]+Table2[[#This Row],[Rank Sharpe]])/3</f>
        <v>171.66666666666666</v>
      </c>
    </row>
    <row r="101" spans="1:48" hidden="1" x14ac:dyDescent="0.3">
      <c r="A101" t="s">
        <v>480</v>
      </c>
      <c r="B101" t="s">
        <v>481</v>
      </c>
      <c r="C101" t="s">
        <v>3157</v>
      </c>
      <c r="D101" t="s">
        <v>141</v>
      </c>
      <c r="E101">
        <v>46007.665800000002</v>
      </c>
      <c r="F101">
        <v>229.82</v>
      </c>
      <c r="G101">
        <v>164.59733763076201</v>
      </c>
      <c r="H101">
        <f>(Table2[[#This Row],[1Y Return vs Nifty]]-AVERAGE(Table2[1Y Return vs Nifty]))/_xlfn.STDEV.P(Table2[1Y Return vs Nifty])</f>
        <v>2.4166440869187649</v>
      </c>
      <c r="I101">
        <v>1.33254265032605</v>
      </c>
      <c r="J101">
        <f>(Table2[[#This Row],[1M Return vs Nifty]]-AVERAGE(Table2[1M Return vs Nifty]))/_xlfn.STDEV.P(Table2[1M Return vs Nifty])</f>
        <v>0.30351275923703419</v>
      </c>
      <c r="K101">
        <v>-1.60284661826843</v>
      </c>
      <c r="L101">
        <f>(Table2[[#This Row],[6M Return vs Nifty]]-AVERAGE(Table2[6M Return vs Nifty]))/_xlfn.STDEV.P(Table2[6M Return vs Nifty])</f>
        <v>-0.2914674408724296</v>
      </c>
      <c r="M101">
        <v>1.13346424791851</v>
      </c>
      <c r="N101">
        <f>(Table2[[#This Row],[1W Return vs Nifty]]-AVERAGE(Table2[1W Return vs Nifty]))/_xlfn.STDEV.P(Table2[1W Return vs Nifty])</f>
        <v>-9.1136093730949275E-2</v>
      </c>
      <c r="O101">
        <v>219.14</v>
      </c>
      <c r="P101">
        <v>234.02884617412499</v>
      </c>
      <c r="Q101">
        <v>224.440332083774</v>
      </c>
      <c r="R101">
        <v>70.615442517117799</v>
      </c>
      <c r="S101" s="1">
        <f>(Table2[[#This Row],[Close Price]]-Table2[[#This Row],[20D EMA]])/Table2[[#This Row],[20D EMA]]</f>
        <v>4.8735967874418216E-2</v>
      </c>
      <c r="T101" s="1">
        <f>(Table2[[#This Row],[Close Price]]-Table2[[#This Row],[50D EMA]])/Table2[[#This Row],[50D EMA]]</f>
        <v>-1.798430510994992E-2</v>
      </c>
      <c r="U101" s="1">
        <f>(Table2[[#This Row],[Close Price]]-Table2[[#This Row],[200D EMA]])/Table2[[#This Row],[200D EMA]]</f>
        <v>2.396925662281589E-2</v>
      </c>
      <c r="V101">
        <v>0.71528204938353201</v>
      </c>
      <c r="W101">
        <v>222.05</v>
      </c>
      <c r="X101">
        <v>231.24</v>
      </c>
      <c r="Y101">
        <v>213.73</v>
      </c>
      <c r="Z101">
        <v>231.24</v>
      </c>
      <c r="AA101">
        <v>213.73</v>
      </c>
      <c r="AB101">
        <v>231.24</v>
      </c>
      <c r="AC101" s="1">
        <f>(Table2[[#This Row],[Close Price]]/Table2[[#This Row],[Day Low]])-1</f>
        <v>3.4992118892141377E-2</v>
      </c>
      <c r="AD101" s="1">
        <f>(Table2[[#This Row],[Day High]]/Table2[[#This Row],[Close Price]])-1</f>
        <v>6.1787485858497693E-3</v>
      </c>
      <c r="AE101" s="1">
        <f>(Table2[[#This Row],[Close Price]]/Table2[[#This Row],[Current Week Low]])-1</f>
        <v>7.528189772142424E-2</v>
      </c>
      <c r="AF101" s="1">
        <f>(Table2[[#This Row],[Current Week High]]/Table2[[#This Row],[Close Price]])-1</f>
        <v>6.1787485858497693E-3</v>
      </c>
      <c r="AG101" s="1">
        <f>(Table2[[#This Row],[Close Price]]/Table2[[#This Row],[Current Month Low]])-1</f>
        <v>7.528189772142424E-2</v>
      </c>
      <c r="AH101" s="1">
        <f>(Table2[[#This Row],[Current Month High]]/Table2[[#This Row],[Close Price]])-1</f>
        <v>6.1787485858497693E-3</v>
      </c>
      <c r="AI101">
        <v>53.903054564441703</v>
      </c>
      <c r="AJ101">
        <v>200.81151832460699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10.16</v>
      </c>
      <c r="AM101" t="s">
        <v>3217</v>
      </c>
      <c r="AN101">
        <v>-0.22</v>
      </c>
      <c r="AO101" t="s">
        <v>3216</v>
      </c>
      <c r="AP101">
        <v>0.167808182569359</v>
      </c>
      <c r="AQ101">
        <f>(Table2[[#This Row],[Sharpe Ratio]]-AVERAGE(Table2[Sharpe Ratio]))/_xlfn.STDEV.P(Table2[Sharpe Ratio])</f>
        <v>1.2468713564417877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24</v>
      </c>
      <c r="AT101">
        <f>_xlfn.RANK.AVG(Table2[[#This Row],[6M Return vs Nifty Z-Score]],Table2[6M Return vs Nifty Z-Score])</f>
        <v>415</v>
      </c>
      <c r="AU101">
        <f>_xlfn.RANK.AVG(Table2[[#This Row],[Sharpe Ratio Z-Score]],Table2[Sharpe Ratio Z-Score])</f>
        <v>77</v>
      </c>
      <c r="AV101">
        <f>(Table2[[#This Row],[Rank 1Y]]+Table2[[#This Row],[Rank 6M]]+Table2[[#This Row],[Rank Sharpe]])/3</f>
        <v>172</v>
      </c>
    </row>
    <row r="102" spans="1:48" x14ac:dyDescent="0.3">
      <c r="A102" t="s">
        <v>1376</v>
      </c>
      <c r="B102" t="s">
        <v>1377</v>
      </c>
      <c r="C102" t="s">
        <v>3161</v>
      </c>
      <c r="D102" t="s">
        <v>51</v>
      </c>
      <c r="E102">
        <v>8279.9561803600009</v>
      </c>
      <c r="F102">
        <v>846.7</v>
      </c>
      <c r="G102">
        <v>111.24028912211</v>
      </c>
      <c r="H102">
        <f>(Table2[[#This Row],[1Y Return vs Nifty]]-AVERAGE(Table2[1Y Return vs Nifty]))/_xlfn.STDEV.P(Table2[1Y Return vs Nifty])</f>
        <v>1.5003007315509977</v>
      </c>
      <c r="I102">
        <v>5.11737801493629</v>
      </c>
      <c r="J102">
        <f>(Table2[[#This Row],[1M Return vs Nifty]]-AVERAGE(Table2[1M Return vs Nifty]))/_xlfn.STDEV.P(Table2[1M Return vs Nifty])</f>
        <v>0.71187576758667004</v>
      </c>
      <c r="K102">
        <v>53.1694050069434</v>
      </c>
      <c r="L102">
        <f>(Table2[[#This Row],[6M Return vs Nifty]]-AVERAGE(Table2[6M Return vs Nifty]))/_xlfn.STDEV.P(Table2[6M Return vs Nifty])</f>
        <v>1.5080406400225286</v>
      </c>
      <c r="M102">
        <v>1.33135600180622</v>
      </c>
      <c r="N102">
        <f>(Table2[[#This Row],[1W Return vs Nifty]]-AVERAGE(Table2[1W Return vs Nifty]))/_xlfn.STDEV.P(Table2[1W Return vs Nifty])</f>
        <v>-4.3827995502961341E-2</v>
      </c>
      <c r="O102">
        <v>829.88</v>
      </c>
      <c r="P102">
        <v>807.27128663672704</v>
      </c>
      <c r="Q102">
        <v>638.39217854154504</v>
      </c>
      <c r="R102">
        <v>57.5961225536333</v>
      </c>
      <c r="S102" s="1">
        <f>(Table2[[#This Row],[Close Price]]-Table2[[#This Row],[20D EMA]])/Table2[[#This Row],[20D EMA]]</f>
        <v>2.0267990552851074E-2</v>
      </c>
      <c r="T102" s="1">
        <f>(Table2[[#This Row],[Close Price]]-Table2[[#This Row],[50D EMA]])/Table2[[#This Row],[50D EMA]]</f>
        <v>4.8841961823691084E-2</v>
      </c>
      <c r="U102" s="1">
        <f>(Table2[[#This Row],[Close Price]]-Table2[[#This Row],[200D EMA]])/Table2[[#This Row],[200D EMA]]</f>
        <v>0.32630071053556747</v>
      </c>
      <c r="V102">
        <v>0.46515428860978297</v>
      </c>
      <c r="W102">
        <v>835</v>
      </c>
      <c r="X102">
        <v>850</v>
      </c>
      <c r="Y102">
        <v>810</v>
      </c>
      <c r="Z102">
        <v>850</v>
      </c>
      <c r="AA102">
        <v>810</v>
      </c>
      <c r="AB102">
        <v>863</v>
      </c>
      <c r="AC102" s="1">
        <f>(Table2[[#This Row],[Close Price]]/Table2[[#This Row],[Day Low]])-1</f>
        <v>1.4011976047904273E-2</v>
      </c>
      <c r="AD102" s="1">
        <f>(Table2[[#This Row],[Day High]]/Table2[[#This Row],[Close Price]])-1</f>
        <v>3.8974843510097834E-3</v>
      </c>
      <c r="AE102" s="1">
        <f>(Table2[[#This Row],[Close Price]]/Table2[[#This Row],[Current Week Low]])-1</f>
        <v>4.5308641975308594E-2</v>
      </c>
      <c r="AF102" s="1">
        <f>(Table2[[#This Row],[Current Week High]]/Table2[[#This Row],[Close Price]])-1</f>
        <v>3.8974843510097834E-3</v>
      </c>
      <c r="AG102" s="1">
        <f>(Table2[[#This Row],[Close Price]]/Table2[[#This Row],[Current Month Low]])-1</f>
        <v>4.5308641975308594E-2</v>
      </c>
      <c r="AH102" s="1">
        <f>(Table2[[#This Row],[Current Month High]]/Table2[[#This Row],[Close Price]])-1</f>
        <v>1.9251210582260425E-2</v>
      </c>
      <c r="AI102">
        <v>13.3223101452698</v>
      </c>
      <c r="AJ102">
        <v>170.38160625898101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1.91</v>
      </c>
      <c r="AM102" t="s">
        <v>3217</v>
      </c>
      <c r="AN102">
        <v>0.21</v>
      </c>
      <c r="AO102" t="s">
        <v>3217</v>
      </c>
      <c r="AP102">
        <v>4.0444792948325002E-2</v>
      </c>
      <c r="AQ102">
        <f>(Table2[[#This Row],[Sharpe Ratio]]-AVERAGE(Table2[Sharpe Ratio]))/_xlfn.STDEV.P(Table2[Sharpe Ratio])</f>
        <v>-0.27257930036422467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3.4038098432930104</v>
      </c>
      <c r="AS102">
        <f>_xlfn.RANK.AVG(Table2[[#This Row],[1Y Return vs Nifty Z-Score]],Table2[1Y Return vs Nifty Z-Score])</f>
        <v>56</v>
      </c>
      <c r="AT102">
        <f>_xlfn.RANK.AVG(Table2[[#This Row],[6M Return vs Nifty Z-Score]],Table2[6M Return vs Nifty Z-Score])</f>
        <v>52</v>
      </c>
      <c r="AU102">
        <f>_xlfn.RANK.AVG(Table2[[#This Row],[Sharpe Ratio Z-Score]],Table2[Sharpe Ratio Z-Score])</f>
        <v>416</v>
      </c>
      <c r="AV102">
        <f>(Table2[[#This Row],[Rank 1Y]]+Table2[[#This Row],[Rank 6M]]+Table2[[#This Row],[Rank Sharpe]])/3</f>
        <v>174.66666666666666</v>
      </c>
    </row>
    <row r="103" spans="1:48" x14ac:dyDescent="0.3">
      <c r="A103" t="s">
        <v>456</v>
      </c>
      <c r="B103" t="s">
        <v>457</v>
      </c>
      <c r="C103" t="s">
        <v>3171</v>
      </c>
      <c r="D103" t="s">
        <v>396</v>
      </c>
      <c r="E103">
        <v>50839.085494589999</v>
      </c>
      <c r="F103">
        <v>1726.1</v>
      </c>
      <c r="G103">
        <v>30.916624453383299</v>
      </c>
      <c r="H103">
        <f>(Table2[[#This Row],[1Y Return vs Nifty]]-AVERAGE(Table2[1Y Return vs Nifty]))/_xlfn.STDEV.P(Table2[1Y Return vs Nifty])</f>
        <v>0.12083806531972577</v>
      </c>
      <c r="I103">
        <v>4.3440681963043</v>
      </c>
      <c r="J103">
        <f>(Table2[[#This Row],[1M Return vs Nifty]]-AVERAGE(Table2[1M Return vs Nifty]))/_xlfn.STDEV.P(Table2[1M Return vs Nifty])</f>
        <v>0.62843987315500016</v>
      </c>
      <c r="K103">
        <v>32.109993891774202</v>
      </c>
      <c r="L103">
        <f>(Table2[[#This Row],[6M Return vs Nifty]]-AVERAGE(Table2[6M Return vs Nifty]))/_xlfn.STDEV.P(Table2[6M Return vs Nifty])</f>
        <v>0.81614685519239816</v>
      </c>
      <c r="M103">
        <v>3.1500353803842698</v>
      </c>
      <c r="N103">
        <f>(Table2[[#This Row],[1W Return vs Nifty]]-AVERAGE(Table2[1W Return vs Nifty]))/_xlfn.STDEV.P(Table2[1W Return vs Nifty])</f>
        <v>0.39094637481166639</v>
      </c>
      <c r="O103">
        <v>1645.71</v>
      </c>
      <c r="P103">
        <v>1643.73594044627</v>
      </c>
      <c r="Q103">
        <v>1467.48050576269</v>
      </c>
      <c r="R103">
        <v>67.531025856284401</v>
      </c>
      <c r="S103" s="1">
        <f>(Table2[[#This Row],[Close Price]]-Table2[[#This Row],[20D EMA]])/Table2[[#This Row],[20D EMA]]</f>
        <v>4.8848217486677406E-2</v>
      </c>
      <c r="T103" s="1">
        <f>(Table2[[#This Row],[Close Price]]-Table2[[#This Row],[50D EMA]])/Table2[[#This Row],[50D EMA]]</f>
        <v>5.010784124569808E-2</v>
      </c>
      <c r="U103" s="1">
        <f>(Table2[[#This Row],[Close Price]]-Table2[[#This Row],[200D EMA]])/Table2[[#This Row],[200D EMA]]</f>
        <v>0.17623368298367839</v>
      </c>
      <c r="V103">
        <v>0.84255126310480599</v>
      </c>
      <c r="W103">
        <v>1668.1</v>
      </c>
      <c r="X103">
        <v>1732.75</v>
      </c>
      <c r="Y103">
        <v>1623</v>
      </c>
      <c r="Z103">
        <v>1732.75</v>
      </c>
      <c r="AA103">
        <v>1623</v>
      </c>
      <c r="AB103">
        <v>1732.75</v>
      </c>
      <c r="AC103" s="1">
        <f>(Table2[[#This Row],[Close Price]]/Table2[[#This Row],[Day Low]])-1</f>
        <v>3.4770097715964177E-2</v>
      </c>
      <c r="AD103" s="1">
        <f>(Table2[[#This Row],[Day High]]/Table2[[#This Row],[Close Price]])-1</f>
        <v>3.8526157233069735E-3</v>
      </c>
      <c r="AE103" s="1">
        <f>(Table2[[#This Row],[Close Price]]/Table2[[#This Row],[Current Week Low]])-1</f>
        <v>6.3524337646333917E-2</v>
      </c>
      <c r="AF103" s="1">
        <f>(Table2[[#This Row],[Current Week High]]/Table2[[#This Row],[Close Price]])-1</f>
        <v>3.8526157233069735E-3</v>
      </c>
      <c r="AG103" s="1">
        <f>(Table2[[#This Row],[Close Price]]/Table2[[#This Row],[Current Month Low]])-1</f>
        <v>6.3524337646333917E-2</v>
      </c>
      <c r="AH103" s="1">
        <f>(Table2[[#This Row],[Current Month High]]/Table2[[#This Row],[Close Price]])-1</f>
        <v>3.8526157233069735E-3</v>
      </c>
      <c r="AI103">
        <v>3.6440530676090601</v>
      </c>
      <c r="AJ103">
        <v>68.465742728869799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7.53</v>
      </c>
      <c r="AM103" t="s">
        <v>3217</v>
      </c>
      <c r="AN103">
        <v>0.02</v>
      </c>
      <c r="AO103" t="s">
        <v>3217</v>
      </c>
      <c r="AP103">
        <v>0.12845678537759</v>
      </c>
      <c r="AQ103">
        <f>(Table2[[#This Row],[Sharpe Ratio]]-AVERAGE(Table2[Sharpe Ratio]))/_xlfn.STDEV.P(Table2[Sharpe Ratio])</f>
        <v>0.77740751375372408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2.7337786822325141</v>
      </c>
      <c r="AS103">
        <f>_xlfn.RANK.AVG(Table2[[#This Row],[1Y Return vs Nifty Z-Score]],Table2[1Y Return vs Nifty Z-Score])</f>
        <v>256</v>
      </c>
      <c r="AT103">
        <f>_xlfn.RANK.AVG(Table2[[#This Row],[6M Return vs Nifty Z-Score]],Table2[6M Return vs Nifty Z-Score])</f>
        <v>116</v>
      </c>
      <c r="AU103">
        <f>_xlfn.RANK.AVG(Table2[[#This Row],[Sharpe Ratio Z-Score]],Table2[Sharpe Ratio Z-Score])</f>
        <v>154</v>
      </c>
      <c r="AV103">
        <f>(Table2[[#This Row],[Rank 1Y]]+Table2[[#This Row],[Rank 6M]]+Table2[[#This Row],[Rank Sharpe]])/3</f>
        <v>175.33333333333334</v>
      </c>
    </row>
    <row r="104" spans="1:48" hidden="1" x14ac:dyDescent="0.3">
      <c r="A104" t="s">
        <v>529</v>
      </c>
      <c r="B104" t="s">
        <v>530</v>
      </c>
      <c r="C104" t="s">
        <v>3167</v>
      </c>
      <c r="D104" t="s">
        <v>88</v>
      </c>
      <c r="E104">
        <v>39612.576562499999</v>
      </c>
      <c r="F104">
        <v>1080.6500000000001</v>
      </c>
      <c r="G104">
        <v>81.567432123272297</v>
      </c>
      <c r="H104">
        <f>(Table2[[#This Row],[1Y Return vs Nifty]]-AVERAGE(Table2[1Y Return vs Nifty]))/_xlfn.STDEV.P(Table2[1Y Return vs Nifty])</f>
        <v>0.99070497793179502</v>
      </c>
      <c r="I104">
        <v>-4.8751644185304404</v>
      </c>
      <c r="J104">
        <f>(Table2[[#This Row],[1M Return vs Nifty]]-AVERAGE(Table2[1M Return vs Nifty]))/_xlfn.STDEV.P(Table2[1M Return vs Nifty])</f>
        <v>-0.36626483724570968</v>
      </c>
      <c r="K104">
        <v>4.3225152122361701</v>
      </c>
      <c r="L104">
        <f>(Table2[[#This Row],[6M Return vs Nifty]]-AVERAGE(Table2[6M Return vs Nifty]))/_xlfn.STDEV.P(Table2[6M Return vs Nifty])</f>
        <v>-9.6793382752980661E-2</v>
      </c>
      <c r="M104">
        <v>-1.80368057528889</v>
      </c>
      <c r="N104">
        <f>(Table2[[#This Row],[1W Return vs Nifty]]-AVERAGE(Table2[1W Return vs Nifty]))/_xlfn.STDEV.P(Table2[1W Return vs Nifty])</f>
        <v>-0.7932913532419994</v>
      </c>
      <c r="O104">
        <v>1095.3900000000001</v>
      </c>
      <c r="P104">
        <v>1164.62014008049</v>
      </c>
      <c r="Q104">
        <v>1131.98183820945</v>
      </c>
      <c r="R104">
        <v>49.718693211795397</v>
      </c>
      <c r="S104" s="1">
        <f>(Table2[[#This Row],[Close Price]]-Table2[[#This Row],[20D EMA]])/Table2[[#This Row],[20D EMA]]</f>
        <v>-1.345639452615051E-2</v>
      </c>
      <c r="T104" s="1">
        <f>(Table2[[#This Row],[Close Price]]-Table2[[#This Row],[50D EMA]])/Table2[[#This Row],[50D EMA]]</f>
        <v>-7.2100882674660388E-2</v>
      </c>
      <c r="U104" s="1">
        <f>(Table2[[#This Row],[Close Price]]-Table2[[#This Row],[200D EMA]])/Table2[[#This Row],[200D EMA]]</f>
        <v>-4.5346874372689333E-2</v>
      </c>
      <c r="V104">
        <v>0.60078034225829702</v>
      </c>
      <c r="W104">
        <v>1037.4000000000001</v>
      </c>
      <c r="X104">
        <v>1119.5999999999999</v>
      </c>
      <c r="Y104">
        <v>1023.6</v>
      </c>
      <c r="Z104">
        <v>1119.5999999999999</v>
      </c>
      <c r="AA104">
        <v>1023.6</v>
      </c>
      <c r="AB104">
        <v>1119.9000000000001</v>
      </c>
      <c r="AC104" s="1">
        <f>(Table2[[#This Row],[Close Price]]/Table2[[#This Row],[Day Low]])-1</f>
        <v>4.1690765374975847E-2</v>
      </c>
      <c r="AD104" s="1">
        <f>(Table2[[#This Row],[Day High]]/Table2[[#This Row],[Close Price]])-1</f>
        <v>3.6043122194975075E-2</v>
      </c>
      <c r="AE104" s="1">
        <f>(Table2[[#This Row],[Close Price]]/Table2[[#This Row],[Current Week Low]])-1</f>
        <v>5.5734661977334898E-2</v>
      </c>
      <c r="AF104" s="1">
        <f>(Table2[[#This Row],[Current Week High]]/Table2[[#This Row],[Close Price]])-1</f>
        <v>3.6043122194975075E-2</v>
      </c>
      <c r="AG104" s="1">
        <f>(Table2[[#This Row],[Close Price]]/Table2[[#This Row],[Current Month Low]])-1</f>
        <v>5.5734661977334898E-2</v>
      </c>
      <c r="AH104" s="1">
        <f>(Table2[[#This Row],[Current Month High]]/Table2[[#This Row],[Close Price]])-1</f>
        <v>3.6320732892240803E-2</v>
      </c>
      <c r="AI104">
        <v>66.075972794151596</v>
      </c>
      <c r="AJ104">
        <v>110.355735072266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-3.25</v>
      </c>
      <c r="AM104" t="s">
        <v>3216</v>
      </c>
      <c r="AN104">
        <v>0</v>
      </c>
      <c r="AO104">
        <v>0</v>
      </c>
      <c r="AP104">
        <v>0.16588866672456201</v>
      </c>
      <c r="AQ104">
        <f>(Table2[[#This Row],[Sharpe Ratio]]-AVERAGE(Table2[Sharpe Ratio]))/_xlfn.STDEV.P(Table2[Sharpe Ratio])</f>
        <v>1.2239714507482866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98</v>
      </c>
      <c r="AT104">
        <f>_xlfn.RANK.AVG(Table2[[#This Row],[6M Return vs Nifty Z-Score]],Table2[6M Return vs Nifty Z-Score])</f>
        <v>349</v>
      </c>
      <c r="AU104">
        <f>_xlfn.RANK.AVG(Table2[[#This Row],[Sharpe Ratio Z-Score]],Table2[Sharpe Ratio Z-Score])</f>
        <v>80</v>
      </c>
      <c r="AV104">
        <f>(Table2[[#This Row],[Rank 1Y]]+Table2[[#This Row],[Rank 6M]]+Table2[[#This Row],[Rank Sharpe]])/3</f>
        <v>175.66666666666666</v>
      </c>
    </row>
    <row r="105" spans="1:48" hidden="1" x14ac:dyDescent="0.3">
      <c r="A105" t="s">
        <v>1324</v>
      </c>
      <c r="B105" t="s">
        <v>1325</v>
      </c>
      <c r="C105" t="s">
        <v>3167</v>
      </c>
      <c r="D105" t="s">
        <v>264</v>
      </c>
      <c r="E105">
        <v>8835.1165274779996</v>
      </c>
      <c r="F105">
        <v>76.03</v>
      </c>
      <c r="G105">
        <v>40.6221861488524</v>
      </c>
      <c r="H105">
        <f>(Table2[[#This Row],[1Y Return vs Nifty]]-AVERAGE(Table2[1Y Return vs Nifty]))/_xlfn.STDEV.P(Table2[1Y Return vs Nifty])</f>
        <v>0.2875194545332409</v>
      </c>
      <c r="I105">
        <v>-7.0291200033059802</v>
      </c>
      <c r="J105">
        <f>(Table2[[#This Row],[1M Return vs Nifty]]-AVERAGE(Table2[1M Return vs Nifty]))/_xlfn.STDEV.P(Table2[1M Return vs Nifty])</f>
        <v>-0.59866484879575477</v>
      </c>
      <c r="K105">
        <v>11.8747341213576</v>
      </c>
      <c r="L105">
        <f>(Table2[[#This Row],[6M Return vs Nifty]]-AVERAGE(Table2[6M Return vs Nifty]))/_xlfn.STDEV.P(Table2[6M Return vs Nifty])</f>
        <v>0.15133004749497492</v>
      </c>
      <c r="M105">
        <v>0.39958339120380798</v>
      </c>
      <c r="N105">
        <f>(Table2[[#This Row],[1W Return vs Nifty]]-AVERAGE(Table2[1W Return vs Nifty]))/_xlfn.STDEV.P(Table2[1W Return vs Nifty])</f>
        <v>-0.26657800566023265</v>
      </c>
      <c r="O105">
        <v>75.22</v>
      </c>
      <c r="P105">
        <v>76.614563453734505</v>
      </c>
      <c r="Q105">
        <v>67.728858986920599</v>
      </c>
      <c r="R105">
        <v>57.0067070692361</v>
      </c>
      <c r="S105" s="1">
        <f>(Table2[[#This Row],[Close Price]]-Table2[[#This Row],[20D EMA]])/Table2[[#This Row],[20D EMA]]</f>
        <v>1.0768412656208485E-2</v>
      </c>
      <c r="T105" s="1">
        <f>(Table2[[#This Row],[Close Price]]-Table2[[#This Row],[50D EMA]])/Table2[[#This Row],[50D EMA]]</f>
        <v>-7.6299260529952085E-3</v>
      </c>
      <c r="U105" s="1">
        <f>(Table2[[#This Row],[Close Price]]-Table2[[#This Row],[200D EMA]])/Table2[[#This Row],[200D EMA]]</f>
        <v>0.12256431212996619</v>
      </c>
      <c r="V105">
        <v>0.67001254427266099</v>
      </c>
      <c r="W105">
        <v>72.849999999999994</v>
      </c>
      <c r="X105">
        <v>76.650000000000006</v>
      </c>
      <c r="Y105">
        <v>70.95</v>
      </c>
      <c r="Z105">
        <v>76.650000000000006</v>
      </c>
      <c r="AA105">
        <v>70.95</v>
      </c>
      <c r="AB105">
        <v>76.650000000000006</v>
      </c>
      <c r="AC105" s="1">
        <f>(Table2[[#This Row],[Close Price]]/Table2[[#This Row],[Day Low]])-1</f>
        <v>4.3651338366506698E-2</v>
      </c>
      <c r="AD105" s="1">
        <f>(Table2[[#This Row],[Day High]]/Table2[[#This Row],[Close Price]])-1</f>
        <v>8.1546757858741437E-3</v>
      </c>
      <c r="AE105" s="1">
        <f>(Table2[[#This Row],[Close Price]]/Table2[[#This Row],[Current Week Low]])-1</f>
        <v>7.1599718111345911E-2</v>
      </c>
      <c r="AF105" s="1">
        <f>(Table2[[#This Row],[Current Week High]]/Table2[[#This Row],[Close Price]])-1</f>
        <v>8.1546757858741437E-3</v>
      </c>
      <c r="AG105" s="1">
        <f>(Table2[[#This Row],[Close Price]]/Table2[[#This Row],[Current Month Low]])-1</f>
        <v>7.1599718111345911E-2</v>
      </c>
      <c r="AH105" s="1">
        <f>(Table2[[#This Row],[Current Month High]]/Table2[[#This Row],[Close Price]])-1</f>
        <v>8.1546757858741437E-3</v>
      </c>
      <c r="AI105">
        <v>22.846244903327602</v>
      </c>
      <c r="AJ105">
        <v>91.994949494949395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-3.99</v>
      </c>
      <c r="AM105" t="s">
        <v>3216</v>
      </c>
      <c r="AN105">
        <v>-0.04</v>
      </c>
      <c r="AO105" t="s">
        <v>3216</v>
      </c>
      <c r="AP105">
        <v>0.178118106156923</v>
      </c>
      <c r="AQ105">
        <f>(Table2[[#This Row],[Sharpe Ratio]]-AVERAGE(Table2[Sharpe Ratio]))/_xlfn.STDEV.P(Table2[Sharpe Ratio])</f>
        <v>1.3698691834732126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217</v>
      </c>
      <c r="AT105">
        <f>_xlfn.RANK.AVG(Table2[[#This Row],[6M Return vs Nifty Z-Score]],Table2[6M Return vs Nifty Z-Score])</f>
        <v>248</v>
      </c>
      <c r="AU105">
        <f>_xlfn.RANK.AVG(Table2[[#This Row],[Sharpe Ratio Z-Score]],Table2[Sharpe Ratio Z-Score])</f>
        <v>65</v>
      </c>
      <c r="AV105">
        <f>(Table2[[#This Row],[Rank 1Y]]+Table2[[#This Row],[Rank 6M]]+Table2[[#This Row],[Rank Sharpe]])/3</f>
        <v>176.66666666666666</v>
      </c>
    </row>
    <row r="106" spans="1:48" x14ac:dyDescent="0.3">
      <c r="A106" t="s">
        <v>1678</v>
      </c>
      <c r="B106" t="s">
        <v>1679</v>
      </c>
      <c r="C106" t="s">
        <v>3161</v>
      </c>
      <c r="D106" t="s">
        <v>51</v>
      </c>
      <c r="E106">
        <v>5420.9189939999997</v>
      </c>
      <c r="F106">
        <v>673.55</v>
      </c>
      <c r="G106">
        <v>139.047115255807</v>
      </c>
      <c r="H106">
        <f>(Table2[[#This Row],[1Y Return vs Nifty]]-AVERAGE(Table2[1Y Return vs Nifty]))/_xlfn.STDEV.P(Table2[1Y Return vs Nifty])</f>
        <v>1.9778496416513807</v>
      </c>
      <c r="I106">
        <v>15.3127866370509</v>
      </c>
      <c r="J106">
        <f>(Table2[[#This Row],[1M Return vs Nifty]]-AVERAGE(Table2[1M Return vs Nifty]))/_xlfn.STDEV.P(Table2[1M Return vs Nifty])</f>
        <v>1.8119045231859996</v>
      </c>
      <c r="K106">
        <v>59.228547642560002</v>
      </c>
      <c r="L106">
        <f>(Table2[[#This Row],[6M Return vs Nifty]]-AVERAGE(Table2[6M Return vs Nifty]))/_xlfn.STDEV.P(Table2[6M Return vs Nifty])</f>
        <v>1.7071099828477256</v>
      </c>
      <c r="M106">
        <v>4.6383682941111397</v>
      </c>
      <c r="N106">
        <f>(Table2[[#This Row],[1W Return vs Nifty]]-AVERAGE(Table2[1W Return vs Nifty]))/_xlfn.STDEV.P(Table2[1W Return vs Nifty])</f>
        <v>0.74674795974527197</v>
      </c>
      <c r="O106">
        <v>598.20000000000005</v>
      </c>
      <c r="P106">
        <v>569.49368436697205</v>
      </c>
      <c r="Q106">
        <v>455.67764503893699</v>
      </c>
      <c r="R106">
        <v>81.782472386495797</v>
      </c>
      <c r="S106" s="1">
        <f>(Table2[[#This Row],[Close Price]]-Table2[[#This Row],[20D EMA]])/Table2[[#This Row],[20D EMA]]</f>
        <v>0.12596121698428603</v>
      </c>
      <c r="T106" s="1">
        <f>(Table2[[#This Row],[Close Price]]-Table2[[#This Row],[50D EMA]])/Table2[[#This Row],[50D EMA]]</f>
        <v>0.18271724250760221</v>
      </c>
      <c r="U106" s="1">
        <f>(Table2[[#This Row],[Close Price]]-Table2[[#This Row],[200D EMA]])/Table2[[#This Row],[200D EMA]]</f>
        <v>0.47812824994398417</v>
      </c>
      <c r="V106">
        <v>1.1511420394129801</v>
      </c>
      <c r="W106">
        <v>641.54999999999995</v>
      </c>
      <c r="X106">
        <v>689.85</v>
      </c>
      <c r="Y106">
        <v>613.65</v>
      </c>
      <c r="Z106">
        <v>689.85</v>
      </c>
      <c r="AA106">
        <v>613.65</v>
      </c>
      <c r="AB106">
        <v>689.85</v>
      </c>
      <c r="AC106" s="1">
        <f>(Table2[[#This Row],[Close Price]]/Table2[[#This Row],[Day Low]])-1</f>
        <v>4.9879198815369064E-2</v>
      </c>
      <c r="AD106" s="1">
        <f>(Table2[[#This Row],[Day High]]/Table2[[#This Row],[Close Price]])-1</f>
        <v>2.4200133620369879E-2</v>
      </c>
      <c r="AE106" s="1">
        <f>(Table2[[#This Row],[Close Price]]/Table2[[#This Row],[Current Week Low]])-1</f>
        <v>9.7612645644911566E-2</v>
      </c>
      <c r="AF106" s="1">
        <f>(Table2[[#This Row],[Current Week High]]/Table2[[#This Row],[Close Price]])-1</f>
        <v>2.4200133620369879E-2</v>
      </c>
      <c r="AG106" s="1">
        <f>(Table2[[#This Row],[Close Price]]/Table2[[#This Row],[Current Month Low]])-1</f>
        <v>9.7612645644911566E-2</v>
      </c>
      <c r="AH106" s="1">
        <f>(Table2[[#This Row],[Current Month High]]/Table2[[#This Row],[Close Price]])-1</f>
        <v>2.4200133620369879E-2</v>
      </c>
      <c r="AI106">
        <v>2.4200133620369799</v>
      </c>
      <c r="AJ106">
        <v>180.879899916597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24.84</v>
      </c>
      <c r="AM106" t="s">
        <v>3217</v>
      </c>
      <c r="AN106">
        <v>0.23</v>
      </c>
      <c r="AO106" t="s">
        <v>3217</v>
      </c>
      <c r="AP106">
        <v>2.9420807232889999E-2</v>
      </c>
      <c r="AQ106">
        <f>(Table2[[#This Row],[Sharpe Ratio]]-AVERAGE(Table2[Sharpe Ratio]))/_xlfn.STDEV.P(Table2[Sharpe Ratio])</f>
        <v>-0.40409591896065289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5.8395161884697249</v>
      </c>
      <c r="AS106">
        <f>_xlfn.RANK.AVG(Table2[[#This Row],[1Y Return vs Nifty Z-Score]],Table2[1Y Return vs Nifty Z-Score])</f>
        <v>36</v>
      </c>
      <c r="AT106">
        <f>_xlfn.RANK.AVG(Table2[[#This Row],[6M Return vs Nifty Z-Score]],Table2[6M Return vs Nifty Z-Score])</f>
        <v>44</v>
      </c>
      <c r="AU106">
        <f>_xlfn.RANK.AVG(Table2[[#This Row],[Sharpe Ratio Z-Score]],Table2[Sharpe Ratio Z-Score])</f>
        <v>450</v>
      </c>
      <c r="AV106">
        <f>(Table2[[#This Row],[Rank 1Y]]+Table2[[#This Row],[Rank 6M]]+Table2[[#This Row],[Rank Sharpe]])/3</f>
        <v>176.66666666666666</v>
      </c>
    </row>
    <row r="107" spans="1:48" x14ac:dyDescent="0.3">
      <c r="A107" t="s">
        <v>25</v>
      </c>
      <c r="B107" t="s">
        <v>26</v>
      </c>
      <c r="C107" t="s">
        <v>3158</v>
      </c>
      <c r="D107" t="s">
        <v>27</v>
      </c>
      <c r="E107">
        <v>956245.61990607996</v>
      </c>
      <c r="F107">
        <v>1598.8</v>
      </c>
      <c r="G107">
        <v>44.099932865702002</v>
      </c>
      <c r="H107">
        <f>(Table2[[#This Row],[1Y Return vs Nifty]]-AVERAGE(Table2[1Y Return vs Nifty]))/_xlfn.STDEV.P(Table2[1Y Return vs Nifty])</f>
        <v>0.34724558603244571</v>
      </c>
      <c r="I107">
        <v>-2.4324642930026101</v>
      </c>
      <c r="J107">
        <f>(Table2[[#This Row],[1M Return vs Nifty]]-AVERAGE(Table2[1M Return vs Nifty]))/_xlfn.STDEV.P(Table2[1M Return vs Nifty])</f>
        <v>-0.10271087104583497</v>
      </c>
      <c r="K107">
        <v>15.479516019678901</v>
      </c>
      <c r="L107">
        <f>(Table2[[#This Row],[6M Return vs Nifty]]-AVERAGE(Table2[6M Return vs Nifty]))/_xlfn.STDEV.P(Table2[6M Return vs Nifty])</f>
        <v>0.26976290288095178</v>
      </c>
      <c r="M107">
        <v>-3.63499446555296</v>
      </c>
      <c r="N107">
        <f>(Table2[[#This Row],[1W Return vs Nifty]]-AVERAGE(Table2[1W Return vs Nifty]))/_xlfn.STDEV.P(Table2[1W Return vs Nifty])</f>
        <v>-1.2310861360203222</v>
      </c>
      <c r="O107">
        <v>1643.93</v>
      </c>
      <c r="P107">
        <v>1628.0784084137299</v>
      </c>
      <c r="Q107">
        <v>1416.8337544436899</v>
      </c>
      <c r="R107">
        <v>31.116532364931199</v>
      </c>
      <c r="S107" s="1">
        <f>(Table2[[#This Row],[Close Price]]-Table2[[#This Row],[20D EMA]])/Table2[[#This Row],[20D EMA]]</f>
        <v>-2.7452507101883964E-2</v>
      </c>
      <c r="T107" s="1">
        <f>(Table2[[#This Row],[Close Price]]-Table2[[#This Row],[50D EMA]])/Table2[[#This Row],[50D EMA]]</f>
        <v>-1.7983414227731514E-2</v>
      </c>
      <c r="U107" s="1">
        <f>(Table2[[#This Row],[Close Price]]-Table2[[#This Row],[200D EMA]])/Table2[[#This Row],[200D EMA]]</f>
        <v>0.12843161379067922</v>
      </c>
      <c r="V107">
        <v>0.72941405733200304</v>
      </c>
      <c r="W107">
        <v>1566.5</v>
      </c>
      <c r="X107">
        <v>1610.75</v>
      </c>
      <c r="Y107">
        <v>1566</v>
      </c>
      <c r="Z107">
        <v>1623.85</v>
      </c>
      <c r="AA107">
        <v>1566</v>
      </c>
      <c r="AB107">
        <v>1626.35</v>
      </c>
      <c r="AC107" s="1">
        <f>(Table2[[#This Row],[Close Price]]/Table2[[#This Row],[Day Low]])-1</f>
        <v>2.0619214810086106E-2</v>
      </c>
      <c r="AD107" s="1">
        <f>(Table2[[#This Row],[Day High]]/Table2[[#This Row],[Close Price]])-1</f>
        <v>7.4743557668250915E-3</v>
      </c>
      <c r="AE107" s="1">
        <f>(Table2[[#This Row],[Close Price]]/Table2[[#This Row],[Current Week Low]])-1</f>
        <v>2.0945083014048516E-2</v>
      </c>
      <c r="AF107" s="1">
        <f>(Table2[[#This Row],[Current Week High]]/Table2[[#This Row],[Close Price]])-1</f>
        <v>1.5668001000750609E-2</v>
      </c>
      <c r="AG107" s="1">
        <f>(Table2[[#This Row],[Close Price]]/Table2[[#This Row],[Current Month Low]])-1</f>
        <v>2.0945083014048516E-2</v>
      </c>
      <c r="AH107" s="1">
        <f>(Table2[[#This Row],[Current Month High]]/Table2[[#This Row],[Close Price]])-1</f>
        <v>1.7231673755316423E-2</v>
      </c>
      <c r="AI107">
        <v>11.270953214911099</v>
      </c>
      <c r="AJ107">
        <v>72.099031216361595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-5.54</v>
      </c>
      <c r="AM107" t="s">
        <v>3216</v>
      </c>
      <c r="AN107">
        <v>0.08</v>
      </c>
      <c r="AO107" t="s">
        <v>3217</v>
      </c>
      <c r="AP107">
        <v>0.14831401987721499</v>
      </c>
      <c r="AQ107">
        <f>(Table2[[#This Row],[Sharpe Ratio]]-AVERAGE(Table2[Sharpe Ratio]))/_xlfn.STDEV.P(Table2[Sharpe Ratio])</f>
        <v>1.014305166152756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0.29751664799999644</v>
      </c>
      <c r="AS107">
        <f>_xlfn.RANK.AVG(Table2[[#This Row],[1Y Return vs Nifty Z-Score]],Table2[1Y Return vs Nifty Z-Score])</f>
        <v>196</v>
      </c>
      <c r="AT107">
        <f>_xlfn.RANK.AVG(Table2[[#This Row],[6M Return vs Nifty Z-Score]],Table2[6M Return vs Nifty Z-Score])</f>
        <v>218</v>
      </c>
      <c r="AU107">
        <f>_xlfn.RANK.AVG(Table2[[#This Row],[Sharpe Ratio Z-Score]],Table2[Sharpe Ratio Z-Score])</f>
        <v>117</v>
      </c>
      <c r="AV107">
        <f>(Table2[[#This Row],[Rank 1Y]]+Table2[[#This Row],[Rank 6M]]+Table2[[#This Row],[Rank Sharpe]])/3</f>
        <v>177</v>
      </c>
    </row>
    <row r="108" spans="1:48" x14ac:dyDescent="0.3">
      <c r="A108" t="s">
        <v>838</v>
      </c>
      <c r="B108" t="s">
        <v>839</v>
      </c>
      <c r="C108" t="s">
        <v>3161</v>
      </c>
      <c r="D108" t="s">
        <v>51</v>
      </c>
      <c r="E108">
        <v>19029.375</v>
      </c>
      <c r="F108">
        <v>7611.75</v>
      </c>
      <c r="G108">
        <v>36.137982347622298</v>
      </c>
      <c r="H108">
        <f>(Table2[[#This Row],[1Y Return vs Nifty]]-AVERAGE(Table2[1Y Return vs Nifty]))/_xlfn.STDEV.P(Table2[1Y Return vs Nifty])</f>
        <v>0.21050862893058805</v>
      </c>
      <c r="I108">
        <v>2.8010688854483199</v>
      </c>
      <c r="J108">
        <f>(Table2[[#This Row],[1M Return vs Nifty]]-AVERAGE(Table2[1M Return vs Nifty]))/_xlfn.STDEV.P(Table2[1M Return vs Nifty])</f>
        <v>0.46195869768451814</v>
      </c>
      <c r="K108">
        <v>31.3682770534054</v>
      </c>
      <c r="L108">
        <f>(Table2[[#This Row],[6M Return vs Nifty]]-AVERAGE(Table2[6M Return vs Nifty]))/_xlfn.STDEV.P(Table2[6M Return vs Nifty])</f>
        <v>0.79177821222490441</v>
      </c>
      <c r="M108">
        <v>1.3246137511981</v>
      </c>
      <c r="N108">
        <f>(Table2[[#This Row],[1W Return vs Nifty]]-AVERAGE(Table2[1W Return vs Nifty]))/_xlfn.STDEV.P(Table2[1W Return vs Nifty])</f>
        <v>-4.5439801188546625E-2</v>
      </c>
      <c r="O108">
        <v>7424.61</v>
      </c>
      <c r="P108">
        <v>7262.5238686488601</v>
      </c>
      <c r="Q108">
        <v>6377.2408662155103</v>
      </c>
      <c r="R108">
        <v>60.0636482347712</v>
      </c>
      <c r="S108" s="1">
        <f>(Table2[[#This Row],[Close Price]]-Table2[[#This Row],[20D EMA]])/Table2[[#This Row],[20D EMA]]</f>
        <v>2.5205364322166461E-2</v>
      </c>
      <c r="T108" s="1">
        <f>(Table2[[#This Row],[Close Price]]-Table2[[#This Row],[50D EMA]])/Table2[[#This Row],[50D EMA]]</f>
        <v>4.8086056261886112E-2</v>
      </c>
      <c r="U108" s="1">
        <f>(Table2[[#This Row],[Close Price]]-Table2[[#This Row],[200D EMA]])/Table2[[#This Row],[200D EMA]]</f>
        <v>0.19358044641602079</v>
      </c>
      <c r="V108">
        <v>0.178706960208421</v>
      </c>
      <c r="W108">
        <v>7425.05</v>
      </c>
      <c r="X108">
        <v>7675</v>
      </c>
      <c r="Y108">
        <v>7215.55</v>
      </c>
      <c r="Z108">
        <v>7675</v>
      </c>
      <c r="AA108">
        <v>7215.55</v>
      </c>
      <c r="AB108">
        <v>7675</v>
      </c>
      <c r="AC108" s="1">
        <f>(Table2[[#This Row],[Close Price]]/Table2[[#This Row],[Day Low]])-1</f>
        <v>2.5144611820795859E-2</v>
      </c>
      <c r="AD108" s="1">
        <f>(Table2[[#This Row],[Day High]]/Table2[[#This Row],[Close Price]])-1</f>
        <v>8.3095214635267034E-3</v>
      </c>
      <c r="AE108" s="1">
        <f>(Table2[[#This Row],[Close Price]]/Table2[[#This Row],[Current Week Low]])-1</f>
        <v>5.4909189181697737E-2</v>
      </c>
      <c r="AF108" s="1">
        <f>(Table2[[#This Row],[Current Week High]]/Table2[[#This Row],[Close Price]])-1</f>
        <v>8.3095214635267034E-3</v>
      </c>
      <c r="AG108" s="1">
        <f>(Table2[[#This Row],[Close Price]]/Table2[[#This Row],[Current Month Low]])-1</f>
        <v>5.4909189181697737E-2</v>
      </c>
      <c r="AH108" s="1">
        <f>(Table2[[#This Row],[Current Month High]]/Table2[[#This Row],[Close Price]])-1</f>
        <v>8.3095214635267034E-3</v>
      </c>
      <c r="AI108">
        <v>6.92679081682925</v>
      </c>
      <c r="AJ108">
        <v>68.7749445676275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2.97</v>
      </c>
      <c r="AM108" t="s">
        <v>3217</v>
      </c>
      <c r="AN108">
        <v>0.13</v>
      </c>
      <c r="AO108" t="s">
        <v>3217</v>
      </c>
      <c r="AP108">
        <v>0.118936183860294</v>
      </c>
      <c r="AQ108">
        <f>(Table2[[#This Row],[Sharpe Ratio]]-AVERAGE(Table2[Sharpe Ratio]))/_xlfn.STDEV.P(Table2[Sharpe Ratio])</f>
        <v>0.6638263326020043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2.0826320702534682</v>
      </c>
      <c r="AS108">
        <f>_xlfn.RANK.AVG(Table2[[#This Row],[1Y Return vs Nifty Z-Score]],Table2[1Y Return vs Nifty Z-Score])</f>
        <v>234</v>
      </c>
      <c r="AT108">
        <f>_xlfn.RANK.AVG(Table2[[#This Row],[6M Return vs Nifty Z-Score]],Table2[6M Return vs Nifty Z-Score])</f>
        <v>118</v>
      </c>
      <c r="AU108">
        <f>_xlfn.RANK.AVG(Table2[[#This Row],[Sharpe Ratio Z-Score]],Table2[Sharpe Ratio Z-Score])</f>
        <v>180</v>
      </c>
      <c r="AV108">
        <f>(Table2[[#This Row],[Rank 1Y]]+Table2[[#This Row],[Rank 6M]]+Table2[[#This Row],[Rank Sharpe]])/3</f>
        <v>177.33333333333334</v>
      </c>
    </row>
    <row r="109" spans="1:48" hidden="1" x14ac:dyDescent="0.3">
      <c r="A109" t="s">
        <v>912</v>
      </c>
      <c r="B109" t="s">
        <v>913</v>
      </c>
      <c r="C109" t="s">
        <v>3163</v>
      </c>
      <c r="D109" t="s">
        <v>764</v>
      </c>
      <c r="E109">
        <v>17145.471796844999</v>
      </c>
      <c r="F109">
        <v>948.55</v>
      </c>
      <c r="G109">
        <v>13.0862117346026</v>
      </c>
      <c r="H109">
        <f>(Table2[[#This Row],[1Y Return vs Nifty]]-AVERAGE(Table2[1Y Return vs Nifty]))/_xlfn.STDEV.P(Table2[1Y Return vs Nifty])</f>
        <v>-0.1853779019234818</v>
      </c>
      <c r="I109">
        <v>-2.8981442905090899</v>
      </c>
      <c r="J109">
        <f>(Table2[[#This Row],[1M Return vs Nifty]]-AVERAGE(Table2[1M Return vs Nifty]))/_xlfn.STDEV.P(Table2[1M Return vs Nifty])</f>
        <v>-0.15295519249984893</v>
      </c>
      <c r="K109">
        <v>26.073389092068101</v>
      </c>
      <c r="L109">
        <f>(Table2[[#This Row],[6M Return vs Nifty]]-AVERAGE(Table2[6M Return vs Nifty]))/_xlfn.STDEV.P(Table2[6M Return vs Nifty])</f>
        <v>0.61781797887429946</v>
      </c>
      <c r="M109">
        <v>2.6269963640827698</v>
      </c>
      <c r="N109">
        <f>(Table2[[#This Row],[1W Return vs Nifty]]-AVERAGE(Table2[1W Return vs Nifty]))/_xlfn.STDEV.P(Table2[1W Return vs Nifty])</f>
        <v>0.26590841504755186</v>
      </c>
      <c r="O109">
        <v>944.33</v>
      </c>
      <c r="P109">
        <v>950.96889224660401</v>
      </c>
      <c r="Q109">
        <v>843.80799206480401</v>
      </c>
      <c r="R109">
        <v>55.0705180298771</v>
      </c>
      <c r="S109" s="1">
        <f>(Table2[[#This Row],[Close Price]]-Table2[[#This Row],[20D EMA]])/Table2[[#This Row],[20D EMA]]</f>
        <v>4.468776804718598E-3</v>
      </c>
      <c r="T109" s="1">
        <f>(Table2[[#This Row],[Close Price]]-Table2[[#This Row],[50D EMA]])/Table2[[#This Row],[50D EMA]]</f>
        <v>-2.5436081730177093E-3</v>
      </c>
      <c r="U109" s="1">
        <f>(Table2[[#This Row],[Close Price]]-Table2[[#This Row],[200D EMA]])/Table2[[#This Row],[200D EMA]]</f>
        <v>0.12413014444067011</v>
      </c>
      <c r="V109">
        <v>0.46743594037491598</v>
      </c>
      <c r="W109">
        <v>919.55</v>
      </c>
      <c r="X109">
        <v>949.9</v>
      </c>
      <c r="Y109">
        <v>908.1</v>
      </c>
      <c r="Z109">
        <v>949.9</v>
      </c>
      <c r="AA109">
        <v>908.1</v>
      </c>
      <c r="AB109">
        <v>949.9</v>
      </c>
      <c r="AC109" s="1">
        <f>(Table2[[#This Row],[Close Price]]/Table2[[#This Row],[Day Low]])-1</f>
        <v>3.1537164917622817E-2</v>
      </c>
      <c r="AD109" s="1">
        <f>(Table2[[#This Row],[Day High]]/Table2[[#This Row],[Close Price]])-1</f>
        <v>1.4232249222496662E-3</v>
      </c>
      <c r="AE109" s="1">
        <f>(Table2[[#This Row],[Close Price]]/Table2[[#This Row],[Current Week Low]])-1</f>
        <v>4.4543552472194659E-2</v>
      </c>
      <c r="AF109" s="1">
        <f>(Table2[[#This Row],[Current Week High]]/Table2[[#This Row],[Close Price]])-1</f>
        <v>1.4232249222496662E-3</v>
      </c>
      <c r="AG109" s="1">
        <f>(Table2[[#This Row],[Close Price]]/Table2[[#This Row],[Current Month Low]])-1</f>
        <v>4.4543552472194659E-2</v>
      </c>
      <c r="AH109" s="1">
        <f>(Table2[[#This Row],[Current Month High]]/Table2[[#This Row],[Close Price]])-1</f>
        <v>1.4232249222496662E-3</v>
      </c>
      <c r="AI109">
        <v>12.1764798903589</v>
      </c>
      <c r="AJ109">
        <v>57.5533593555352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-4.3899999999999997</v>
      </c>
      <c r="AM109" t="s">
        <v>3216</v>
      </c>
      <c r="AN109">
        <v>0.08</v>
      </c>
      <c r="AO109" t="s">
        <v>3217</v>
      </c>
      <c r="AP109">
        <v>0.18791356614156901</v>
      </c>
      <c r="AQ109">
        <f>(Table2[[#This Row],[Sharpe Ratio]]-AVERAGE(Table2[Sharpe Ratio]))/_xlfn.STDEV.P(Table2[Sharpe Ratio])</f>
        <v>1.4867294378341673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349</v>
      </c>
      <c r="AT109">
        <f>_xlfn.RANK.AVG(Table2[[#This Row],[6M Return vs Nifty Z-Score]],Table2[6M Return vs Nifty Z-Score])</f>
        <v>137</v>
      </c>
      <c r="AU109">
        <f>_xlfn.RANK.AVG(Table2[[#This Row],[Sharpe Ratio Z-Score]],Table2[Sharpe Ratio Z-Score])</f>
        <v>46</v>
      </c>
      <c r="AV109">
        <f>(Table2[[#This Row],[Rank 1Y]]+Table2[[#This Row],[Rank 6M]]+Table2[[#This Row],[Rank Sharpe]])/3</f>
        <v>177.33333333333334</v>
      </c>
    </row>
    <row r="110" spans="1:48" x14ac:dyDescent="0.3">
      <c r="A110" t="s">
        <v>268</v>
      </c>
      <c r="B110" t="s">
        <v>269</v>
      </c>
      <c r="C110" t="s">
        <v>3161</v>
      </c>
      <c r="D110" t="s">
        <v>51</v>
      </c>
      <c r="E110">
        <v>98814.100863205007</v>
      </c>
      <c r="F110">
        <v>2166.0500000000002</v>
      </c>
      <c r="G110">
        <v>54.479472122772897</v>
      </c>
      <c r="H110">
        <f>(Table2[[#This Row],[1Y Return vs Nifty]]-AVERAGE(Table2[1Y Return vs Nifty]))/_xlfn.STDEV.P(Table2[1Y Return vs Nifty])</f>
        <v>0.5255017320494717</v>
      </c>
      <c r="I110">
        <v>1.65789278792011</v>
      </c>
      <c r="J110">
        <f>(Table2[[#This Row],[1M Return vs Nifty]]-AVERAGE(Table2[1M Return vs Nifty]))/_xlfn.STDEV.P(Table2[1M Return vs Nifty])</f>
        <v>0.33861625731707823</v>
      </c>
      <c r="K110">
        <v>19.8625832397327</v>
      </c>
      <c r="L110">
        <f>(Table2[[#This Row],[6M Return vs Nifty]]-AVERAGE(Table2[6M Return vs Nifty]))/_xlfn.STDEV.P(Table2[6M Return vs Nifty])</f>
        <v>0.41376583589095856</v>
      </c>
      <c r="M110">
        <v>-1.44264329044749</v>
      </c>
      <c r="N110">
        <f>(Table2[[#This Row],[1W Return vs Nifty]]-AVERAGE(Table2[1W Return vs Nifty]))/_xlfn.STDEV.P(Table2[1W Return vs Nifty])</f>
        <v>-0.70698160561636192</v>
      </c>
      <c r="O110">
        <v>2179.9899999999998</v>
      </c>
      <c r="P110">
        <v>2152.0720439445399</v>
      </c>
      <c r="Q110">
        <v>1833.00155588705</v>
      </c>
      <c r="R110">
        <v>46.049780883926204</v>
      </c>
      <c r="S110" s="1">
        <f>(Table2[[#This Row],[Close Price]]-Table2[[#This Row],[20D EMA]])/Table2[[#This Row],[20D EMA]]</f>
        <v>-6.3945247455261724E-3</v>
      </c>
      <c r="T110" s="1">
        <f>(Table2[[#This Row],[Close Price]]-Table2[[#This Row],[50D EMA]])/Table2[[#This Row],[50D EMA]]</f>
        <v>6.4951152982034993E-3</v>
      </c>
      <c r="U110" s="1">
        <f>(Table2[[#This Row],[Close Price]]-Table2[[#This Row],[200D EMA]])/Table2[[#This Row],[200D EMA]]</f>
        <v>0.18169566907529275</v>
      </c>
      <c r="V110">
        <v>0.75535979724228597</v>
      </c>
      <c r="W110">
        <v>2145.5</v>
      </c>
      <c r="X110">
        <v>2201.4</v>
      </c>
      <c r="Y110">
        <v>2092.5</v>
      </c>
      <c r="Z110">
        <v>2218.85</v>
      </c>
      <c r="AA110">
        <v>2092.5</v>
      </c>
      <c r="AB110">
        <v>2218.85</v>
      </c>
      <c r="AC110" s="1">
        <f>(Table2[[#This Row],[Close Price]]/Table2[[#This Row],[Day Low]])-1</f>
        <v>9.578186902819974E-3</v>
      </c>
      <c r="AD110" s="1">
        <f>(Table2[[#This Row],[Day High]]/Table2[[#This Row],[Close Price]])-1</f>
        <v>1.6320029546871062E-2</v>
      </c>
      <c r="AE110" s="1">
        <f>(Table2[[#This Row],[Close Price]]/Table2[[#This Row],[Current Week Low]])-1</f>
        <v>3.5149342891278357E-2</v>
      </c>
      <c r="AF110" s="1">
        <f>(Table2[[#This Row],[Current Week High]]/Table2[[#This Row],[Close Price]])-1</f>
        <v>2.4376168601832671E-2</v>
      </c>
      <c r="AG110" s="1">
        <f>(Table2[[#This Row],[Close Price]]/Table2[[#This Row],[Current Month Low]])-1</f>
        <v>3.5149342891278357E-2</v>
      </c>
      <c r="AH110" s="1">
        <f>(Table2[[#This Row],[Current Month High]]/Table2[[#This Row],[Close Price]])-1</f>
        <v>2.4376168601832671E-2</v>
      </c>
      <c r="AI110">
        <v>6.7380716049952598</v>
      </c>
      <c r="AJ110">
        <v>87.772528282259103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0.66</v>
      </c>
      <c r="AM110" t="s">
        <v>3217</v>
      </c>
      <c r="AN110">
        <v>0.01</v>
      </c>
      <c r="AO110" t="s">
        <v>3217</v>
      </c>
      <c r="AP110">
        <v>0.116071394094722</v>
      </c>
      <c r="AQ110">
        <f>(Table2[[#This Row],[Sharpe Ratio]]-AVERAGE(Table2[Sharpe Ratio]))/_xlfn.STDEV.P(Table2[Sharpe Ratio])</f>
        <v>0.62964926881733696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1.2005514884584834</v>
      </c>
      <c r="AS110">
        <f>_xlfn.RANK.AVG(Table2[[#This Row],[1Y Return vs Nifty Z-Score]],Table2[1Y Return vs Nifty Z-Score])</f>
        <v>163</v>
      </c>
      <c r="AT110">
        <f>_xlfn.RANK.AVG(Table2[[#This Row],[6M Return vs Nifty Z-Score]],Table2[6M Return vs Nifty Z-Score])</f>
        <v>187</v>
      </c>
      <c r="AU110">
        <f>_xlfn.RANK.AVG(Table2[[#This Row],[Sharpe Ratio Z-Score]],Table2[Sharpe Ratio Z-Score])</f>
        <v>185</v>
      </c>
      <c r="AV110">
        <f>(Table2[[#This Row],[Rank 1Y]]+Table2[[#This Row],[Rank 6M]]+Table2[[#This Row],[Rank Sharpe]])/3</f>
        <v>178.33333333333334</v>
      </c>
    </row>
    <row r="111" spans="1:48" hidden="1" x14ac:dyDescent="0.3">
      <c r="A111" t="s">
        <v>903</v>
      </c>
      <c r="B111" t="s">
        <v>904</v>
      </c>
      <c r="C111" t="s">
        <v>3167</v>
      </c>
      <c r="D111" t="s">
        <v>764</v>
      </c>
      <c r="E111">
        <v>17272.6810425</v>
      </c>
      <c r="F111">
        <v>4147.6499999999996</v>
      </c>
      <c r="G111">
        <v>77.355697828671396</v>
      </c>
      <c r="H111">
        <f>(Table2[[#This Row],[1Y Return vs Nifty]]-AVERAGE(Table2[1Y Return vs Nifty]))/_xlfn.STDEV.P(Table2[1Y Return vs Nifty])</f>
        <v>0.91837348952860354</v>
      </c>
      <c r="I111">
        <v>11.0812648331896</v>
      </c>
      <c r="J111">
        <f>(Table2[[#This Row],[1M Return vs Nifty]]-AVERAGE(Table2[1M Return vs Nifty]))/_xlfn.STDEV.P(Table2[1M Return vs Nifty])</f>
        <v>1.3553464943006861</v>
      </c>
      <c r="K111">
        <v>10.5571233578346</v>
      </c>
      <c r="L111">
        <f>(Table2[[#This Row],[6M Return vs Nifty]]-AVERAGE(Table2[6M Return vs Nifty]))/_xlfn.STDEV.P(Table2[6M Return vs Nifty])</f>
        <v>0.10804076969317623</v>
      </c>
      <c r="M111">
        <v>5.3660627962828498</v>
      </c>
      <c r="N111">
        <f>(Table2[[#This Row],[1W Return vs Nifty]]-AVERAGE(Table2[1W Return vs Nifty]))/_xlfn.STDEV.P(Table2[1W Return vs Nifty])</f>
        <v>0.92071095877069031</v>
      </c>
      <c r="O111">
        <v>3921.75</v>
      </c>
      <c r="P111">
        <v>3907.9734196857698</v>
      </c>
      <c r="Q111">
        <v>3681.6748816644299</v>
      </c>
      <c r="R111">
        <v>68.743543649828297</v>
      </c>
      <c r="S111" s="1">
        <f>(Table2[[#This Row],[Close Price]]-Table2[[#This Row],[20D EMA]])/Table2[[#This Row],[20D EMA]]</f>
        <v>5.7601835915088835E-2</v>
      </c>
      <c r="T111" s="1">
        <f>(Table2[[#This Row],[Close Price]]-Table2[[#This Row],[50D EMA]])/Table2[[#This Row],[50D EMA]]</f>
        <v>6.1330145979729203E-2</v>
      </c>
      <c r="U111" s="1">
        <f>(Table2[[#This Row],[Close Price]]-Table2[[#This Row],[200D EMA]])/Table2[[#This Row],[200D EMA]]</f>
        <v>0.12656606933334358</v>
      </c>
      <c r="V111">
        <v>0.706456184047073</v>
      </c>
      <c r="W111">
        <v>4062.1</v>
      </c>
      <c r="X111">
        <v>4295</v>
      </c>
      <c r="Y111">
        <v>3933</v>
      </c>
      <c r="Z111">
        <v>4295</v>
      </c>
      <c r="AA111">
        <v>3933</v>
      </c>
      <c r="AB111">
        <v>4295</v>
      </c>
      <c r="AC111" s="1">
        <f>(Table2[[#This Row],[Close Price]]/Table2[[#This Row],[Day Low]])-1</f>
        <v>2.1060535191157248E-2</v>
      </c>
      <c r="AD111" s="1">
        <f>(Table2[[#This Row],[Day High]]/Table2[[#This Row],[Close Price]])-1</f>
        <v>3.5526141308934056E-2</v>
      </c>
      <c r="AE111" s="1">
        <f>(Table2[[#This Row],[Close Price]]/Table2[[#This Row],[Current Week Low]])-1</f>
        <v>5.4576659038901409E-2</v>
      </c>
      <c r="AF111" s="1">
        <f>(Table2[[#This Row],[Current Week High]]/Table2[[#This Row],[Close Price]])-1</f>
        <v>3.5526141308934056E-2</v>
      </c>
      <c r="AG111" s="1">
        <f>(Table2[[#This Row],[Close Price]]/Table2[[#This Row],[Current Month Low]])-1</f>
        <v>5.4576659038901409E-2</v>
      </c>
      <c r="AH111" s="1">
        <f>(Table2[[#This Row],[Current Month High]]/Table2[[#This Row],[Close Price]])-1</f>
        <v>3.5526141308934056E-2</v>
      </c>
      <c r="AI111">
        <v>32.315889720685199</v>
      </c>
      <c r="AJ111">
        <v>104.817165008271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1.93</v>
      </c>
      <c r="AM111" t="s">
        <v>3217</v>
      </c>
      <c r="AN111">
        <v>0.14000000000000001</v>
      </c>
      <c r="AO111" t="s">
        <v>3217</v>
      </c>
      <c r="AP111">
        <v>0.122829072557541</v>
      </c>
      <c r="AQ111">
        <f>(Table2[[#This Row],[Sharpe Ratio]]-AVERAGE(Table2[Sharpe Ratio]))/_xlfn.STDEV.P(Table2[Sharpe Ratio])</f>
        <v>0.71026866038163317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4.0127403726747897</v>
      </c>
      <c r="AS111">
        <f>_xlfn.RANK.AVG(Table2[[#This Row],[1Y Return vs Nifty Z-Score]],Table2[1Y Return vs Nifty Z-Score])</f>
        <v>106</v>
      </c>
      <c r="AT111">
        <f>_xlfn.RANK.AVG(Table2[[#This Row],[6M Return vs Nifty Z-Score]],Table2[6M Return vs Nifty Z-Score])</f>
        <v>266</v>
      </c>
      <c r="AU111">
        <f>_xlfn.RANK.AVG(Table2[[#This Row],[Sharpe Ratio Z-Score]],Table2[Sharpe Ratio Z-Score])</f>
        <v>167</v>
      </c>
      <c r="AV111">
        <f>(Table2[[#This Row],[Rank 1Y]]+Table2[[#This Row],[Rank 6M]]+Table2[[#This Row],[Rank Sharpe]])/3</f>
        <v>179.66666666666666</v>
      </c>
    </row>
    <row r="112" spans="1:48" hidden="1" x14ac:dyDescent="0.3">
      <c r="A112" t="s">
        <v>1262</v>
      </c>
      <c r="B112" t="s">
        <v>1263</v>
      </c>
      <c r="C112" t="s">
        <v>3160</v>
      </c>
      <c r="D112" t="s">
        <v>46</v>
      </c>
      <c r="E112">
        <v>9350.0441146199992</v>
      </c>
      <c r="F112">
        <v>2957.35</v>
      </c>
      <c r="G112">
        <v>34.698196200064601</v>
      </c>
      <c r="H112">
        <f>(Table2[[#This Row],[1Y Return vs Nifty]]-AVERAGE(Table2[1Y Return vs Nifty]))/_xlfn.STDEV.P(Table2[1Y Return vs Nifty])</f>
        <v>0.1857820275472466</v>
      </c>
      <c r="I112">
        <v>-5.7776763205468198</v>
      </c>
      <c r="J112">
        <f>(Table2[[#This Row],[1M Return vs Nifty]]-AVERAGE(Table2[1M Return vs Nifty]))/_xlfn.STDEV.P(Table2[1M Return vs Nifty])</f>
        <v>-0.46364092890477543</v>
      </c>
      <c r="K112">
        <v>10.444979939577401</v>
      </c>
      <c r="L112">
        <f>(Table2[[#This Row],[6M Return vs Nifty]]-AVERAGE(Table2[6M Return vs Nifty]))/_xlfn.STDEV.P(Table2[6M Return vs Nifty])</f>
        <v>0.10435636780380562</v>
      </c>
      <c r="M112">
        <v>3.9276109008580899</v>
      </c>
      <c r="N112">
        <f>(Table2[[#This Row],[1W Return vs Nifty]]-AVERAGE(Table2[1W Return vs Nifty]))/_xlfn.STDEV.P(Table2[1W Return vs Nifty])</f>
        <v>0.57683395415530914</v>
      </c>
      <c r="O112">
        <v>2995.63</v>
      </c>
      <c r="P112">
        <v>3057.0753252960399</v>
      </c>
      <c r="Q112">
        <v>2752.4517189220901</v>
      </c>
      <c r="R112">
        <v>49.188608768885601</v>
      </c>
      <c r="S112" s="1">
        <f>(Table2[[#This Row],[Close Price]]-Table2[[#This Row],[20D EMA]])/Table2[[#This Row],[20D EMA]]</f>
        <v>-1.2778614181324196E-2</v>
      </c>
      <c r="T112" s="1">
        <f>(Table2[[#This Row],[Close Price]]-Table2[[#This Row],[50D EMA]])/Table2[[#This Row],[50D EMA]]</f>
        <v>-3.262115410466139E-2</v>
      </c>
      <c r="U112" s="1">
        <f>(Table2[[#This Row],[Close Price]]-Table2[[#This Row],[200D EMA]])/Table2[[#This Row],[200D EMA]]</f>
        <v>7.44420981735337E-2</v>
      </c>
      <c r="V112">
        <v>0.31296585838676599</v>
      </c>
      <c r="W112">
        <v>2943</v>
      </c>
      <c r="X112">
        <v>2994.75</v>
      </c>
      <c r="Y112">
        <v>2885</v>
      </c>
      <c r="Z112">
        <v>3061</v>
      </c>
      <c r="AA112">
        <v>2885</v>
      </c>
      <c r="AB112">
        <v>3147.95</v>
      </c>
      <c r="AC112" s="1">
        <f>(Table2[[#This Row],[Close Price]]/Table2[[#This Row],[Day Low]])-1</f>
        <v>4.8759768943253956E-3</v>
      </c>
      <c r="AD112" s="1">
        <f>(Table2[[#This Row],[Day High]]/Table2[[#This Row],[Close Price]])-1</f>
        <v>1.2646457132230005E-2</v>
      </c>
      <c r="AE112" s="1">
        <f>(Table2[[#This Row],[Close Price]]/Table2[[#This Row],[Current Week Low]])-1</f>
        <v>2.5077989601386408E-2</v>
      </c>
      <c r="AF112" s="1">
        <f>(Table2[[#This Row],[Current Week High]]/Table2[[#This Row],[Close Price]])-1</f>
        <v>3.504826956565843E-2</v>
      </c>
      <c r="AG112" s="1">
        <f>(Table2[[#This Row],[Close Price]]/Table2[[#This Row],[Current Month Low]])-1</f>
        <v>2.5077989601386408E-2</v>
      </c>
      <c r="AH112" s="1">
        <f>(Table2[[#This Row],[Current Month High]]/Table2[[#This Row],[Close Price]])-1</f>
        <v>6.444959169526765E-2</v>
      </c>
      <c r="AI112">
        <v>25.957360474749301</v>
      </c>
      <c r="AJ112">
        <v>75.773785643174406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-4.41</v>
      </c>
      <c r="AM112" t="s">
        <v>3216</v>
      </c>
      <c r="AN112">
        <v>-0.03</v>
      </c>
      <c r="AO112" t="s">
        <v>3216</v>
      </c>
      <c r="AP112">
        <v>0.201446620046562</v>
      </c>
      <c r="AQ112">
        <f>(Table2[[#This Row],[Sharpe Ratio]]-AVERAGE(Table2[Sharpe Ratio]))/_xlfn.STDEV.P(Table2[Sharpe Ratio])</f>
        <v>1.6481793466793759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242</v>
      </c>
      <c r="AT112">
        <f>_xlfn.RANK.AVG(Table2[[#This Row],[6M Return vs Nifty Z-Score]],Table2[6M Return vs Nifty Z-Score])</f>
        <v>269</v>
      </c>
      <c r="AU112">
        <f>_xlfn.RANK.AVG(Table2[[#This Row],[Sharpe Ratio Z-Score]],Table2[Sharpe Ratio Z-Score])</f>
        <v>31</v>
      </c>
      <c r="AV112">
        <f>(Table2[[#This Row],[Rank 1Y]]+Table2[[#This Row],[Rank 6M]]+Table2[[#This Row],[Rank Sharpe]])/3</f>
        <v>180.66666666666666</v>
      </c>
    </row>
    <row r="113" spans="1:48" hidden="1" x14ac:dyDescent="0.3">
      <c r="A113" t="s">
        <v>941</v>
      </c>
      <c r="B113" t="s">
        <v>942</v>
      </c>
      <c r="C113" t="s">
        <v>3163</v>
      </c>
      <c r="D113" t="s">
        <v>547</v>
      </c>
      <c r="E113">
        <v>16098.096488949999</v>
      </c>
      <c r="F113">
        <v>580.75</v>
      </c>
      <c r="G113">
        <v>62.302785722372697</v>
      </c>
      <c r="H113">
        <f>(Table2[[#This Row],[1Y Return vs Nifty]]-AVERAGE(Table2[1Y Return vs Nifty]))/_xlfn.STDEV.P(Table2[1Y Return vs Nifty])</f>
        <v>0.65985776624407511</v>
      </c>
      <c r="I113">
        <v>-7.9779370896122304</v>
      </c>
      <c r="J113">
        <f>(Table2[[#This Row],[1M Return vs Nifty]]-AVERAGE(Table2[1M Return vs Nifty]))/_xlfn.STDEV.P(Table2[1M Return vs Nifty])</f>
        <v>-0.70103701625130177</v>
      </c>
      <c r="K113">
        <v>0.25269122004973499</v>
      </c>
      <c r="L113">
        <f>(Table2[[#This Row],[6M Return vs Nifty]]-AVERAGE(Table2[6M Return vs Nifty]))/_xlfn.STDEV.P(Table2[6M Return vs Nifty])</f>
        <v>-0.23050490536616744</v>
      </c>
      <c r="M113">
        <v>2.47187846038159</v>
      </c>
      <c r="N113">
        <f>(Table2[[#This Row],[1W Return vs Nifty]]-AVERAGE(Table2[1W Return vs Nifty]))/_xlfn.STDEV.P(Table2[1W Return vs Nifty])</f>
        <v>0.22882585409668485</v>
      </c>
      <c r="O113">
        <v>571.41</v>
      </c>
      <c r="P113">
        <v>587.31226484483796</v>
      </c>
      <c r="Q113">
        <v>529.07593982239405</v>
      </c>
      <c r="R113">
        <v>59.620620711010098</v>
      </c>
      <c r="S113" s="1">
        <f>(Table2[[#This Row],[Close Price]]-Table2[[#This Row],[20D EMA]])/Table2[[#This Row],[20D EMA]]</f>
        <v>1.6345531229765023E-2</v>
      </c>
      <c r="T113" s="1">
        <f>(Table2[[#This Row],[Close Price]]-Table2[[#This Row],[50D EMA]])/Table2[[#This Row],[50D EMA]]</f>
        <v>-1.1173382947437067E-2</v>
      </c>
      <c r="U113" s="1">
        <f>(Table2[[#This Row],[Close Price]]-Table2[[#This Row],[200D EMA]])/Table2[[#This Row],[200D EMA]]</f>
        <v>9.766851275632088E-2</v>
      </c>
      <c r="V113">
        <v>0.486261456093523</v>
      </c>
      <c r="W113">
        <v>560.6</v>
      </c>
      <c r="X113">
        <v>583.70000000000005</v>
      </c>
      <c r="Y113">
        <v>546.20000000000005</v>
      </c>
      <c r="Z113">
        <v>583.70000000000005</v>
      </c>
      <c r="AA113">
        <v>546.20000000000005</v>
      </c>
      <c r="AB113">
        <v>583.70000000000005</v>
      </c>
      <c r="AC113" s="1">
        <f>(Table2[[#This Row],[Close Price]]/Table2[[#This Row],[Day Low]])-1</f>
        <v>3.5943631823046607E-2</v>
      </c>
      <c r="AD113" s="1">
        <f>(Table2[[#This Row],[Day High]]/Table2[[#This Row],[Close Price]])-1</f>
        <v>5.0796383986224658E-3</v>
      </c>
      <c r="AE113" s="1">
        <f>(Table2[[#This Row],[Close Price]]/Table2[[#This Row],[Current Week Low]])-1</f>
        <v>6.3255217868912306E-2</v>
      </c>
      <c r="AF113" s="1">
        <f>(Table2[[#This Row],[Current Week High]]/Table2[[#This Row],[Close Price]])-1</f>
        <v>5.0796383986224658E-3</v>
      </c>
      <c r="AG113" s="1">
        <f>(Table2[[#This Row],[Close Price]]/Table2[[#This Row],[Current Month Low]])-1</f>
        <v>6.3255217868912306E-2</v>
      </c>
      <c r="AH113" s="1">
        <f>(Table2[[#This Row],[Current Month High]]/Table2[[#This Row],[Close Price]])-1</f>
        <v>5.0796383986224658E-3</v>
      </c>
      <c r="AI113">
        <v>24.666379681446401</v>
      </c>
      <c r="AJ113">
        <v>94.817175444481606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-1.92</v>
      </c>
      <c r="AM113" t="s">
        <v>3216</v>
      </c>
      <c r="AN113">
        <v>-0.06</v>
      </c>
      <c r="AO113" t="s">
        <v>3216</v>
      </c>
      <c r="AP113">
        <v>0.228547412845759</v>
      </c>
      <c r="AQ113">
        <f>(Table2[[#This Row],[Sharpe Ratio]]-AVERAGE(Table2[Sharpe Ratio]))/_xlfn.STDEV.P(Table2[Sharpe Ratio])</f>
        <v>1.9714929577667413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133</v>
      </c>
      <c r="AT113">
        <f>_xlfn.RANK.AVG(Table2[[#This Row],[6M Return vs Nifty Z-Score]],Table2[6M Return vs Nifty Z-Score])</f>
        <v>394</v>
      </c>
      <c r="AU113">
        <f>_xlfn.RANK.AVG(Table2[[#This Row],[Sharpe Ratio Z-Score]],Table2[Sharpe Ratio Z-Score])</f>
        <v>17</v>
      </c>
      <c r="AV113">
        <f>(Table2[[#This Row],[Rank 1Y]]+Table2[[#This Row],[Rank 6M]]+Table2[[#This Row],[Rank Sharpe]])/3</f>
        <v>181.33333333333334</v>
      </c>
    </row>
    <row r="114" spans="1:48" hidden="1" x14ac:dyDescent="0.3">
      <c r="A114" t="s">
        <v>724</v>
      </c>
      <c r="B114" t="s">
        <v>725</v>
      </c>
      <c r="C114" t="s">
        <v>3162</v>
      </c>
      <c r="D114" t="s">
        <v>57</v>
      </c>
      <c r="E114">
        <v>24741.772075950001</v>
      </c>
      <c r="F114">
        <v>186.65</v>
      </c>
      <c r="G114">
        <v>89.028451342399293</v>
      </c>
      <c r="H114">
        <f>(Table2[[#This Row],[1Y Return vs Nifty]]-AVERAGE(Table2[1Y Return vs Nifty]))/_xlfn.STDEV.P(Table2[1Y Return vs Nifty])</f>
        <v>1.1188390403811004</v>
      </c>
      <c r="I114">
        <v>-4.1248584695961901</v>
      </c>
      <c r="J114">
        <f>(Table2[[#This Row],[1M Return vs Nifty]]-AVERAGE(Table2[1M Return vs Nifty]))/_xlfn.STDEV.P(Table2[1M Return vs Nifty])</f>
        <v>-0.28531093437470034</v>
      </c>
      <c r="K114">
        <v>16.172625660283298</v>
      </c>
      <c r="L114">
        <f>(Table2[[#This Row],[6M Return vs Nifty]]-AVERAGE(Table2[6M Return vs Nifty]))/_xlfn.STDEV.P(Table2[6M Return vs Nifty])</f>
        <v>0.29253458675745869</v>
      </c>
      <c r="M114">
        <v>-0.68151317325590099</v>
      </c>
      <c r="N114">
        <f>(Table2[[#This Row],[1W Return vs Nifty]]-AVERAGE(Table2[1W Return vs Nifty]))/_xlfn.STDEV.P(Table2[1W Return vs Nifty])</f>
        <v>-0.5250254723213309</v>
      </c>
      <c r="O114">
        <v>187.09</v>
      </c>
      <c r="P114">
        <v>187.27851669507601</v>
      </c>
      <c r="Q114">
        <v>161.40266183469899</v>
      </c>
      <c r="R114">
        <v>51.007095153071702</v>
      </c>
      <c r="S114" s="1">
        <f>(Table2[[#This Row],[Close Price]]-Table2[[#This Row],[20D EMA]])/Table2[[#This Row],[20D EMA]]</f>
        <v>-2.3518092896466819E-3</v>
      </c>
      <c r="T114" s="1">
        <f>(Table2[[#This Row],[Close Price]]-Table2[[#This Row],[50D EMA]])/Table2[[#This Row],[50D EMA]]</f>
        <v>-3.3560533592827558E-3</v>
      </c>
      <c r="U114" s="1">
        <f>(Table2[[#This Row],[Close Price]]-Table2[[#This Row],[200D EMA]])/Table2[[#This Row],[200D EMA]]</f>
        <v>0.1564245464003447</v>
      </c>
      <c r="V114">
        <v>0.41026181913777998</v>
      </c>
      <c r="W114">
        <v>183.2</v>
      </c>
      <c r="X114">
        <v>188.99</v>
      </c>
      <c r="Y114">
        <v>179.2</v>
      </c>
      <c r="Z114">
        <v>191.4</v>
      </c>
      <c r="AA114">
        <v>179.2</v>
      </c>
      <c r="AB114">
        <v>192.56</v>
      </c>
      <c r="AC114" s="1">
        <f>(Table2[[#This Row],[Close Price]]/Table2[[#This Row],[Day Low]])-1</f>
        <v>1.8831877729257762E-2</v>
      </c>
      <c r="AD114" s="1">
        <f>(Table2[[#This Row],[Day High]]/Table2[[#This Row],[Close Price]])-1</f>
        <v>1.2536833645861334E-2</v>
      </c>
      <c r="AE114" s="1">
        <f>(Table2[[#This Row],[Close Price]]/Table2[[#This Row],[Current Week Low]])-1</f>
        <v>4.1573660714285809E-2</v>
      </c>
      <c r="AF114" s="1">
        <f>(Table2[[#This Row],[Current Week High]]/Table2[[#This Row],[Close Price]])-1</f>
        <v>2.5448700776855127E-2</v>
      </c>
      <c r="AG114" s="1">
        <f>(Table2[[#This Row],[Close Price]]/Table2[[#This Row],[Current Month Low]])-1</f>
        <v>4.1573660714285809E-2</v>
      </c>
      <c r="AH114" s="1">
        <f>(Table2[[#This Row],[Current Month High]]/Table2[[#This Row],[Close Price]])-1</f>
        <v>3.1663541387623839E-2</v>
      </c>
      <c r="AI114">
        <v>13.8440932226091</v>
      </c>
      <c r="AJ114">
        <v>115.655690352397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-3.1</v>
      </c>
      <c r="AM114" t="s">
        <v>3216</v>
      </c>
      <c r="AN114">
        <v>0.16</v>
      </c>
      <c r="AO114" t="s">
        <v>3217</v>
      </c>
      <c r="AP114">
        <v>9.3815792515519997E-2</v>
      </c>
      <c r="AQ114">
        <f>(Table2[[#This Row],[Sharpe Ratio]]-AVERAGE(Table2[Sharpe Ratio]))/_xlfn.STDEV.P(Table2[Sharpe Ratio])</f>
        <v>0.36413899512133385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84</v>
      </c>
      <c r="AT114">
        <f>_xlfn.RANK.AVG(Table2[[#This Row],[6M Return vs Nifty Z-Score]],Table2[6M Return vs Nifty Z-Score])</f>
        <v>211</v>
      </c>
      <c r="AU114">
        <f>_xlfn.RANK.AVG(Table2[[#This Row],[Sharpe Ratio Z-Score]],Table2[Sharpe Ratio Z-Score])</f>
        <v>250</v>
      </c>
      <c r="AV114">
        <f>(Table2[[#This Row],[Rank 1Y]]+Table2[[#This Row],[Rank 6M]]+Table2[[#This Row],[Rank Sharpe]])/3</f>
        <v>181.66666666666666</v>
      </c>
    </row>
    <row r="115" spans="1:48" x14ac:dyDescent="0.3">
      <c r="A115" t="s">
        <v>771</v>
      </c>
      <c r="B115" t="s">
        <v>772</v>
      </c>
      <c r="C115" t="s">
        <v>3168</v>
      </c>
      <c r="D115" t="s">
        <v>291</v>
      </c>
      <c r="E115">
        <v>21038.247718219998</v>
      </c>
      <c r="F115">
        <v>6228.7</v>
      </c>
      <c r="G115">
        <v>59.862365321465802</v>
      </c>
      <c r="H115">
        <f>(Table2[[#This Row],[1Y Return vs Nifty]]-AVERAGE(Table2[1Y Return vs Nifty]))/_xlfn.STDEV.P(Table2[1Y Return vs Nifty])</f>
        <v>0.6179464709011111</v>
      </c>
      <c r="I115">
        <v>25.078546457074999</v>
      </c>
      <c r="J115">
        <f>(Table2[[#This Row],[1M Return vs Nifty]]-AVERAGE(Table2[1M Return vs Nifty]))/_xlfn.STDEV.P(Table2[1M Return vs Nifty])</f>
        <v>2.865576525993371</v>
      </c>
      <c r="K115">
        <v>44.3544415122781</v>
      </c>
      <c r="L115">
        <f>(Table2[[#This Row],[6M Return vs Nifty]]-AVERAGE(Table2[6M Return vs Nifty]))/_xlfn.STDEV.P(Table2[6M Return vs Nifty])</f>
        <v>1.2184305259452999</v>
      </c>
      <c r="M115">
        <v>-3.1319715569428501</v>
      </c>
      <c r="N115">
        <f>(Table2[[#This Row],[1W Return vs Nifty]]-AVERAGE(Table2[1W Return vs Nifty]))/_xlfn.STDEV.P(Table2[1W Return vs Nifty])</f>
        <v>-1.110833236624835</v>
      </c>
      <c r="O115">
        <v>5839.41</v>
      </c>
      <c r="P115">
        <v>5308.5090389975703</v>
      </c>
      <c r="Q115">
        <v>4337.2944121160599</v>
      </c>
      <c r="R115">
        <v>61.271924707792898</v>
      </c>
      <c r="S115" s="1">
        <f>(Table2[[#This Row],[Close Price]]-Table2[[#This Row],[20D EMA]])/Table2[[#This Row],[20D EMA]]</f>
        <v>6.666598166595597E-2</v>
      </c>
      <c r="T115" s="1">
        <f>(Table2[[#This Row],[Close Price]]-Table2[[#This Row],[50D EMA]])/Table2[[#This Row],[50D EMA]]</f>
        <v>0.17334263806324673</v>
      </c>
      <c r="U115" s="1">
        <f>(Table2[[#This Row],[Close Price]]-Table2[[#This Row],[200D EMA]])/Table2[[#This Row],[200D EMA]]</f>
        <v>0.4360795943665649</v>
      </c>
      <c r="V115">
        <v>2.26569654670732</v>
      </c>
      <c r="W115">
        <v>6034.1</v>
      </c>
      <c r="X115">
        <v>6297</v>
      </c>
      <c r="Y115">
        <v>5950</v>
      </c>
      <c r="Z115">
        <v>6340</v>
      </c>
      <c r="AA115">
        <v>5950</v>
      </c>
      <c r="AB115">
        <v>6340</v>
      </c>
      <c r="AC115" s="1">
        <f>(Table2[[#This Row],[Close Price]]/Table2[[#This Row],[Day Low]])-1</f>
        <v>3.2250045574319097E-2</v>
      </c>
      <c r="AD115" s="1">
        <f>(Table2[[#This Row],[Day High]]/Table2[[#This Row],[Close Price]])-1</f>
        <v>1.0965369980894923E-2</v>
      </c>
      <c r="AE115" s="1">
        <f>(Table2[[#This Row],[Close Price]]/Table2[[#This Row],[Current Week Low]])-1</f>
        <v>4.6840336134453819E-2</v>
      </c>
      <c r="AF115" s="1">
        <f>(Table2[[#This Row],[Current Week High]]/Table2[[#This Row],[Close Price]])-1</f>
        <v>1.7868897201663403E-2</v>
      </c>
      <c r="AG115" s="1">
        <f>(Table2[[#This Row],[Close Price]]/Table2[[#This Row],[Current Month Low]])-1</f>
        <v>4.6840336134453819E-2</v>
      </c>
      <c r="AH115" s="1">
        <f>(Table2[[#This Row],[Current Month High]]/Table2[[#This Row],[Close Price]])-1</f>
        <v>1.7868897201663403E-2</v>
      </c>
      <c r="AI115">
        <v>14.93570086856</v>
      </c>
      <c r="AJ115">
        <v>109.681708774469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-1.82</v>
      </c>
      <c r="AM115" t="s">
        <v>3216</v>
      </c>
      <c r="AN115">
        <v>0.5</v>
      </c>
      <c r="AO115" t="s">
        <v>3217</v>
      </c>
      <c r="AP115">
        <v>6.7482071777472993E-2</v>
      </c>
      <c r="AQ115">
        <f>(Table2[[#This Row],[Sharpe Ratio]]-AVERAGE(Table2[Sharpe Ratio]))/_xlfn.STDEV.P(Table2[Sharpe Ratio])</f>
        <v>4.9976586358277973E-2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3.6410968725732253</v>
      </c>
      <c r="AS115">
        <f>_xlfn.RANK.AVG(Table2[[#This Row],[1Y Return vs Nifty Z-Score]],Table2[1Y Return vs Nifty Z-Score])</f>
        <v>139</v>
      </c>
      <c r="AT115">
        <f>_xlfn.RANK.AVG(Table2[[#This Row],[6M Return vs Nifty Z-Score]],Table2[6M Return vs Nifty Z-Score])</f>
        <v>71</v>
      </c>
      <c r="AU115">
        <f>_xlfn.RANK.AVG(Table2[[#This Row],[Sharpe Ratio Z-Score]],Table2[Sharpe Ratio Z-Score])</f>
        <v>335</v>
      </c>
      <c r="AV115">
        <f>(Table2[[#This Row],[Rank 1Y]]+Table2[[#This Row],[Rank 6M]]+Table2[[#This Row],[Rank Sharpe]])/3</f>
        <v>181.66666666666666</v>
      </c>
    </row>
    <row r="116" spans="1:48" hidden="1" x14ac:dyDescent="0.3">
      <c r="A116" t="s">
        <v>1576</v>
      </c>
      <c r="B116" t="s">
        <v>1577</v>
      </c>
      <c r="C116" t="s">
        <v>3155</v>
      </c>
      <c r="D116" t="s">
        <v>294</v>
      </c>
      <c r="E116">
        <v>6223.7910423949997</v>
      </c>
      <c r="F116">
        <v>1263.95</v>
      </c>
      <c r="G116">
        <v>70.088609991900498</v>
      </c>
      <c r="H116">
        <f>(Table2[[#This Row],[1Y Return vs Nifty]]-AVERAGE(Table2[1Y Return vs Nifty]))/_xlfn.STDEV.P(Table2[1Y Return vs Nifty])</f>
        <v>0.79356996612870756</v>
      </c>
      <c r="I116">
        <v>-7.1427327152540503</v>
      </c>
      <c r="J116">
        <f>(Table2[[#This Row],[1M Return vs Nifty]]-AVERAGE(Table2[1M Return vs Nifty]))/_xlfn.STDEV.P(Table2[1M Return vs Nifty])</f>
        <v>-0.61092303821970928</v>
      </c>
      <c r="K116">
        <v>22.627372869458199</v>
      </c>
      <c r="L116">
        <f>(Table2[[#This Row],[6M Return vs Nifty]]-AVERAGE(Table2[6M Return vs Nifty]))/_xlfn.STDEV.P(Table2[6M Return vs Nifty])</f>
        <v>0.50460127049586867</v>
      </c>
      <c r="M116">
        <v>7.3230809861933599</v>
      </c>
      <c r="N116">
        <f>(Table2[[#This Row],[1W Return vs Nifty]]-AVERAGE(Table2[1W Return vs Nifty]))/_xlfn.STDEV.P(Table2[1W Return vs Nifty])</f>
        <v>1.3885566721134501</v>
      </c>
      <c r="O116">
        <v>1220.75</v>
      </c>
      <c r="P116">
        <v>1262.8602085584801</v>
      </c>
      <c r="Q116">
        <v>1108.0187431704901</v>
      </c>
      <c r="R116">
        <v>66.067432931892498</v>
      </c>
      <c r="S116" s="1">
        <f>(Table2[[#This Row],[Close Price]]-Table2[[#This Row],[20D EMA]])/Table2[[#This Row],[20D EMA]]</f>
        <v>3.5388081097685889E-2</v>
      </c>
      <c r="T116" s="1">
        <f>(Table2[[#This Row],[Close Price]]-Table2[[#This Row],[50D EMA]])/Table2[[#This Row],[50D EMA]]</f>
        <v>8.6295492892594884E-4</v>
      </c>
      <c r="U116" s="1">
        <f>(Table2[[#This Row],[Close Price]]-Table2[[#This Row],[200D EMA]])/Table2[[#This Row],[200D EMA]]</f>
        <v>0.1407298006379635</v>
      </c>
      <c r="V116">
        <v>0.59062237305074305</v>
      </c>
      <c r="W116">
        <v>1191.8499999999999</v>
      </c>
      <c r="X116">
        <v>1280</v>
      </c>
      <c r="Y116">
        <v>1140.3499999999999</v>
      </c>
      <c r="Z116">
        <v>1280</v>
      </c>
      <c r="AA116">
        <v>1140.3499999999999</v>
      </c>
      <c r="AB116">
        <v>1280</v>
      </c>
      <c r="AC116" s="1">
        <f>(Table2[[#This Row],[Close Price]]/Table2[[#This Row],[Day Low]])-1</f>
        <v>6.0494189705080359E-2</v>
      </c>
      <c r="AD116" s="1">
        <f>(Table2[[#This Row],[Day High]]/Table2[[#This Row],[Close Price]])-1</f>
        <v>1.2698287115787688E-2</v>
      </c>
      <c r="AE116" s="1">
        <f>(Table2[[#This Row],[Close Price]]/Table2[[#This Row],[Current Week Low]])-1</f>
        <v>0.10838777568290459</v>
      </c>
      <c r="AF116" s="1">
        <f>(Table2[[#This Row],[Current Week High]]/Table2[[#This Row],[Close Price]])-1</f>
        <v>1.2698287115787688E-2</v>
      </c>
      <c r="AG116" s="1">
        <f>(Table2[[#This Row],[Close Price]]/Table2[[#This Row],[Current Month Low]])-1</f>
        <v>0.10838777568290459</v>
      </c>
      <c r="AH116" s="1">
        <f>(Table2[[#This Row],[Current Month High]]/Table2[[#This Row],[Close Price]])-1</f>
        <v>1.2698287115787688E-2</v>
      </c>
      <c r="AI116">
        <v>19.747616598757801</v>
      </c>
      <c r="AJ116">
        <v>110.658333333333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1</v>
      </c>
      <c r="AM116" t="s">
        <v>3217</v>
      </c>
      <c r="AN116">
        <v>-0.01</v>
      </c>
      <c r="AO116" t="s">
        <v>3216</v>
      </c>
      <c r="AP116">
        <v>8.8606144559731995E-2</v>
      </c>
      <c r="AQ116">
        <f>(Table2[[#This Row],[Sharpe Ratio]]-AVERAGE(Table2[Sharpe Ratio]))/_xlfn.STDEV.P(Table2[Sharpe Ratio])</f>
        <v>0.30198767336628773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119</v>
      </c>
      <c r="AT116">
        <f>_xlfn.RANK.AVG(Table2[[#This Row],[6M Return vs Nifty Z-Score]],Table2[6M Return vs Nifty Z-Score])</f>
        <v>162</v>
      </c>
      <c r="AU116">
        <f>_xlfn.RANK.AVG(Table2[[#This Row],[Sharpe Ratio Z-Score]],Table2[Sharpe Ratio Z-Score])</f>
        <v>264</v>
      </c>
      <c r="AV116">
        <f>(Table2[[#This Row],[Rank 1Y]]+Table2[[#This Row],[Rank 6M]]+Table2[[#This Row],[Rank Sharpe]])/3</f>
        <v>181.66666666666666</v>
      </c>
    </row>
    <row r="117" spans="1:48" hidden="1" x14ac:dyDescent="0.3">
      <c r="A117" t="s">
        <v>216</v>
      </c>
      <c r="B117" t="s">
        <v>217</v>
      </c>
      <c r="C117" t="s">
        <v>3163</v>
      </c>
      <c r="D117" t="s">
        <v>94</v>
      </c>
      <c r="E117">
        <v>118014.65057925999</v>
      </c>
      <c r="F117">
        <v>2485.9</v>
      </c>
      <c r="G117">
        <v>27.771822676589402</v>
      </c>
      <c r="H117">
        <f>(Table2[[#This Row],[1Y Return vs Nifty]]-AVERAGE(Table2[1Y Return vs Nifty]))/_xlfn.STDEV.P(Table2[1Y Return vs Nifty])</f>
        <v>6.6829864104350128E-2</v>
      </c>
      <c r="I117">
        <v>-6.3185172261633804</v>
      </c>
      <c r="J117">
        <f>(Table2[[#This Row],[1M Return vs Nifty]]-AVERAGE(Table2[1M Return vs Nifty]))/_xlfn.STDEV.P(Table2[1M Return vs Nifty])</f>
        <v>-0.52199470072831267</v>
      </c>
      <c r="K117">
        <v>11.7637360977754</v>
      </c>
      <c r="L117">
        <f>(Table2[[#This Row],[6M Return vs Nifty]]-AVERAGE(Table2[6M Return vs Nifty]))/_xlfn.STDEV.P(Table2[6M Return vs Nifty])</f>
        <v>0.14768327683149546</v>
      </c>
      <c r="M117">
        <v>-0.62897174252610299</v>
      </c>
      <c r="N117">
        <f>(Table2[[#This Row],[1W Return vs Nifty]]-AVERAGE(Table2[1W Return vs Nifty]))/_xlfn.STDEV.P(Table2[1W Return vs Nifty])</f>
        <v>-0.51246489252367688</v>
      </c>
      <c r="O117">
        <v>2567.17</v>
      </c>
      <c r="P117">
        <v>2632.3255416418301</v>
      </c>
      <c r="Q117">
        <v>2367.2980502375599</v>
      </c>
      <c r="R117">
        <v>42.173205226585097</v>
      </c>
      <c r="S117" s="1">
        <f>(Table2[[#This Row],[Close Price]]-Table2[[#This Row],[20D EMA]])/Table2[[#This Row],[20D EMA]]</f>
        <v>-3.1657428218622052E-2</v>
      </c>
      <c r="T117" s="1">
        <f>(Table2[[#This Row],[Close Price]]-Table2[[#This Row],[50D EMA]])/Table2[[#This Row],[50D EMA]]</f>
        <v>-5.5625924425176415E-2</v>
      </c>
      <c r="U117" s="1">
        <f>(Table2[[#This Row],[Close Price]]-Table2[[#This Row],[200D EMA]])/Table2[[#This Row],[200D EMA]]</f>
        <v>5.0100134096143244E-2</v>
      </c>
      <c r="V117">
        <v>1.21280597879728</v>
      </c>
      <c r="W117">
        <v>2462.4</v>
      </c>
      <c r="X117">
        <v>2513</v>
      </c>
      <c r="Y117">
        <v>2395</v>
      </c>
      <c r="Z117">
        <v>2523.85</v>
      </c>
      <c r="AA117">
        <v>2395</v>
      </c>
      <c r="AB117">
        <v>2525</v>
      </c>
      <c r="AC117" s="1">
        <f>(Table2[[#This Row],[Close Price]]/Table2[[#This Row],[Day Low]])-1</f>
        <v>9.5435347628329836E-3</v>
      </c>
      <c r="AD117" s="1">
        <f>(Table2[[#This Row],[Day High]]/Table2[[#This Row],[Close Price]])-1</f>
        <v>1.090148437185734E-2</v>
      </c>
      <c r="AE117" s="1">
        <f>(Table2[[#This Row],[Close Price]]/Table2[[#This Row],[Current Week Low]])-1</f>
        <v>3.7954070981210952E-2</v>
      </c>
      <c r="AF117" s="1">
        <f>(Table2[[#This Row],[Current Week High]]/Table2[[#This Row],[Close Price]])-1</f>
        <v>1.5266100808560168E-2</v>
      </c>
      <c r="AG117" s="1">
        <f>(Table2[[#This Row],[Close Price]]/Table2[[#This Row],[Current Month Low]])-1</f>
        <v>3.7954070981210952E-2</v>
      </c>
      <c r="AH117" s="1">
        <f>(Table2[[#This Row],[Current Month High]]/Table2[[#This Row],[Close Price]])-1</f>
        <v>1.5728709923971129E-2</v>
      </c>
      <c r="AI117">
        <v>18.991109859608098</v>
      </c>
      <c r="AJ117">
        <v>55.349331333583301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-9.1999999999999993</v>
      </c>
      <c r="AM117" t="s">
        <v>3216</v>
      </c>
      <c r="AN117">
        <v>0</v>
      </c>
      <c r="AO117" t="s">
        <v>3218</v>
      </c>
      <c r="AP117">
        <v>0.20555818132682299</v>
      </c>
      <c r="AQ117">
        <f>(Table2[[#This Row],[Sharpe Ratio]]-AVERAGE(Table2[Sharpe Ratio]))/_xlfn.STDEV.P(Table2[Sharpe Ratio])</f>
        <v>1.6972304476777043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270</v>
      </c>
      <c r="AT117">
        <f>_xlfn.RANK.AVG(Table2[[#This Row],[6M Return vs Nifty Z-Score]],Table2[6M Return vs Nifty Z-Score])</f>
        <v>249</v>
      </c>
      <c r="AU117">
        <f>_xlfn.RANK.AVG(Table2[[#This Row],[Sharpe Ratio Z-Score]],Table2[Sharpe Ratio Z-Score])</f>
        <v>27</v>
      </c>
      <c r="AV117">
        <f>(Table2[[#This Row],[Rank 1Y]]+Table2[[#This Row],[Rank 6M]]+Table2[[#This Row],[Rank Sharpe]])/3</f>
        <v>182</v>
      </c>
    </row>
    <row r="118" spans="1:48" hidden="1" x14ac:dyDescent="0.3">
      <c r="A118" t="s">
        <v>262</v>
      </c>
      <c r="B118" t="s">
        <v>263</v>
      </c>
      <c r="C118" t="s">
        <v>3167</v>
      </c>
      <c r="D118" t="s">
        <v>264</v>
      </c>
      <c r="E118">
        <v>100114.93799999999</v>
      </c>
      <c r="F118">
        <v>3611.65</v>
      </c>
      <c r="G118">
        <v>83.271312417783903</v>
      </c>
      <c r="H118">
        <f>(Table2[[#This Row],[1Y Return vs Nifty]]-AVERAGE(Table2[1Y Return vs Nifty]))/_xlfn.STDEV.P(Table2[1Y Return vs Nifty])</f>
        <v>1.0199670797507254</v>
      </c>
      <c r="I118">
        <v>-1.0887608636556301</v>
      </c>
      <c r="J118">
        <f>(Table2[[#This Row],[1M Return vs Nifty]]-AVERAGE(Table2[1M Return vs Nifty]))/_xlfn.STDEV.P(Table2[1M Return vs Nifty])</f>
        <v>4.2267370245345152E-2</v>
      </c>
      <c r="K118">
        <v>-3.1761286802456201</v>
      </c>
      <c r="L118">
        <f>(Table2[[#This Row],[6M Return vs Nifty]]-AVERAGE(Table2[6M Return vs Nifty]))/_xlfn.STDEV.P(Table2[6M Return vs Nifty])</f>
        <v>-0.34315663932692325</v>
      </c>
      <c r="M118">
        <v>-0.29183602201027098</v>
      </c>
      <c r="N118">
        <f>(Table2[[#This Row],[1W Return vs Nifty]]-AVERAGE(Table2[1W Return vs Nifty]))/_xlfn.STDEV.P(Table2[1W Return vs Nifty])</f>
        <v>-0.43186906440556044</v>
      </c>
      <c r="O118">
        <v>3557.21</v>
      </c>
      <c r="P118">
        <v>3640.6690722459298</v>
      </c>
      <c r="Q118">
        <v>3324.5950935298101</v>
      </c>
      <c r="R118">
        <v>62.272084339833</v>
      </c>
      <c r="S118" s="1">
        <f>(Table2[[#This Row],[Close Price]]-Table2[[#This Row],[20D EMA]])/Table2[[#This Row],[20D EMA]]</f>
        <v>1.5304128797568897E-2</v>
      </c>
      <c r="T118" s="1">
        <f>(Table2[[#This Row],[Close Price]]-Table2[[#This Row],[50D EMA]])/Table2[[#This Row],[50D EMA]]</f>
        <v>-7.9708074724923628E-3</v>
      </c>
      <c r="U118" s="1">
        <f>(Table2[[#This Row],[Close Price]]-Table2[[#This Row],[200D EMA]])/Table2[[#This Row],[200D EMA]]</f>
        <v>8.6342817213694495E-2</v>
      </c>
      <c r="V118">
        <v>0.84749704267208803</v>
      </c>
      <c r="W118">
        <v>3401</v>
      </c>
      <c r="X118">
        <v>3632.95</v>
      </c>
      <c r="Y118">
        <v>3401</v>
      </c>
      <c r="Z118">
        <v>3632.95</v>
      </c>
      <c r="AA118">
        <v>3401</v>
      </c>
      <c r="AB118">
        <v>3632.95</v>
      </c>
      <c r="AC118" s="1">
        <f>(Table2[[#This Row],[Close Price]]/Table2[[#This Row],[Day Low]])-1</f>
        <v>6.1937665392531649E-2</v>
      </c>
      <c r="AD118" s="1">
        <f>(Table2[[#This Row],[Day High]]/Table2[[#This Row],[Close Price]])-1</f>
        <v>5.8975814378467994E-3</v>
      </c>
      <c r="AE118" s="1">
        <f>(Table2[[#This Row],[Close Price]]/Table2[[#This Row],[Current Week Low]])-1</f>
        <v>6.1937665392531649E-2</v>
      </c>
      <c r="AF118" s="1">
        <f>(Table2[[#This Row],[Current Week High]]/Table2[[#This Row],[Close Price]])-1</f>
        <v>5.8975814378467994E-3</v>
      </c>
      <c r="AG118" s="1">
        <f>(Table2[[#This Row],[Close Price]]/Table2[[#This Row],[Current Month Low]])-1</f>
        <v>6.1937665392531649E-2</v>
      </c>
      <c r="AH118" s="1">
        <f>(Table2[[#This Row],[Current Month High]]/Table2[[#This Row],[Close Price]])-1</f>
        <v>5.8975814378467994E-3</v>
      </c>
      <c r="AI118">
        <v>15.5123004720833</v>
      </c>
      <c r="AJ118">
        <v>113.45449172576799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0.9</v>
      </c>
      <c r="AM118" t="s">
        <v>3217</v>
      </c>
      <c r="AN118">
        <v>0</v>
      </c>
      <c r="AO118" t="s">
        <v>3218</v>
      </c>
      <c r="AP118">
        <v>0.21933663516270399</v>
      </c>
      <c r="AQ118">
        <f>(Table2[[#This Row],[Sharpe Ratio]]-AVERAGE(Table2[Sharpe Ratio]))/_xlfn.STDEV.P(Table2[Sharpe Ratio])</f>
        <v>1.8616079881388541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94</v>
      </c>
      <c r="AT118">
        <f>_xlfn.RANK.AVG(Table2[[#This Row],[6M Return vs Nifty Z-Score]],Table2[6M Return vs Nifty Z-Score])</f>
        <v>433</v>
      </c>
      <c r="AU118">
        <f>_xlfn.RANK.AVG(Table2[[#This Row],[Sharpe Ratio Z-Score]],Table2[Sharpe Ratio Z-Score])</f>
        <v>19</v>
      </c>
      <c r="AV118">
        <f>(Table2[[#This Row],[Rank 1Y]]+Table2[[#This Row],[Rank 6M]]+Table2[[#This Row],[Rank Sharpe]])/3</f>
        <v>182</v>
      </c>
    </row>
    <row r="119" spans="1:48" hidden="1" x14ac:dyDescent="0.3">
      <c r="A119" t="s">
        <v>1137</v>
      </c>
      <c r="B119" t="s">
        <v>1138</v>
      </c>
      <c r="C119" t="s">
        <v>3167</v>
      </c>
      <c r="D119" t="s">
        <v>173</v>
      </c>
      <c r="E119">
        <v>10904.4342784</v>
      </c>
      <c r="F119">
        <v>10778.2</v>
      </c>
      <c r="G119">
        <v>74.480443694169907</v>
      </c>
      <c r="H119">
        <f>(Table2[[#This Row],[1Y Return vs Nifty]]-AVERAGE(Table2[1Y Return vs Nifty]))/_xlfn.STDEV.P(Table2[1Y Return vs Nifty])</f>
        <v>0.86899444599479725</v>
      </c>
      <c r="I119">
        <v>-12.002693574864001</v>
      </c>
      <c r="J119">
        <f>(Table2[[#This Row],[1M Return vs Nifty]]-AVERAGE(Table2[1M Return vs Nifty]))/_xlfn.STDEV.P(Table2[1M Return vs Nifty])</f>
        <v>-1.1352861996002248</v>
      </c>
      <c r="K119">
        <v>0.39755083812847197</v>
      </c>
      <c r="L119">
        <f>(Table2[[#This Row],[6M Return vs Nifty]]-AVERAGE(Table2[6M Return vs Nifty]))/_xlfn.STDEV.P(Table2[6M Return vs Nifty])</f>
        <v>-0.22574563318740504</v>
      </c>
      <c r="M119">
        <v>-1.1113136582960199</v>
      </c>
      <c r="N119">
        <f>(Table2[[#This Row],[1W Return vs Nifty]]-AVERAGE(Table2[1W Return vs Nifty]))/_xlfn.STDEV.P(Table2[1W Return vs Nifty])</f>
        <v>-0.62777378378585202</v>
      </c>
      <c r="O119">
        <v>11959.93</v>
      </c>
      <c r="P119">
        <v>12596.918092235799</v>
      </c>
      <c r="Q119">
        <v>11015.750762904099</v>
      </c>
      <c r="R119">
        <v>36.169742596040599</v>
      </c>
      <c r="S119" s="1">
        <f>(Table2[[#This Row],[Close Price]]-Table2[[#This Row],[20D EMA]])/Table2[[#This Row],[20D EMA]]</f>
        <v>-9.880743449167341E-2</v>
      </c>
      <c r="T119" s="1">
        <f>(Table2[[#This Row],[Close Price]]-Table2[[#This Row],[50D EMA]])/Table2[[#This Row],[50D EMA]]</f>
        <v>-0.1443780199981437</v>
      </c>
      <c r="U119" s="1">
        <f>(Table2[[#This Row],[Close Price]]-Table2[[#This Row],[200D EMA]])/Table2[[#This Row],[200D EMA]]</f>
        <v>-2.1564645752884904E-2</v>
      </c>
      <c r="V119">
        <v>2.3121969569492902</v>
      </c>
      <c r="W119">
        <v>10441.049999999999</v>
      </c>
      <c r="X119">
        <v>10965.6</v>
      </c>
      <c r="Y119">
        <v>10390.049999999999</v>
      </c>
      <c r="Z119">
        <v>12024.95</v>
      </c>
      <c r="AA119">
        <v>10390.049999999999</v>
      </c>
      <c r="AB119">
        <v>12024.95</v>
      </c>
      <c r="AC119" s="1">
        <f>(Table2[[#This Row],[Close Price]]/Table2[[#This Row],[Day Low]])-1</f>
        <v>3.2290813663376827E-2</v>
      </c>
      <c r="AD119" s="1">
        <f>(Table2[[#This Row],[Day High]]/Table2[[#This Row],[Close Price]])-1</f>
        <v>1.7386947727821012E-2</v>
      </c>
      <c r="AE119" s="1">
        <f>(Table2[[#This Row],[Close Price]]/Table2[[#This Row],[Current Week Low]])-1</f>
        <v>3.7357856795684485E-2</v>
      </c>
      <c r="AF119" s="1">
        <f>(Table2[[#This Row],[Current Week High]]/Table2[[#This Row],[Close Price]])-1</f>
        <v>0.11567330352006833</v>
      </c>
      <c r="AG119" s="1">
        <f>(Table2[[#This Row],[Close Price]]/Table2[[#This Row],[Current Month Low]])-1</f>
        <v>3.7357856795684485E-2</v>
      </c>
      <c r="AH119" s="1">
        <f>(Table2[[#This Row],[Current Month High]]/Table2[[#This Row],[Close Price]])-1</f>
        <v>0.11567330352006833</v>
      </c>
      <c r="AI119">
        <v>37.3142083093651</v>
      </c>
      <c r="AJ119">
        <v>117.697434861644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-18.77</v>
      </c>
      <c r="AM119" t="s">
        <v>3216</v>
      </c>
      <c r="AN119">
        <v>-0.19</v>
      </c>
      <c r="AO119" t="s">
        <v>3216</v>
      </c>
      <c r="AP119">
        <v>0.18707509470528499</v>
      </c>
      <c r="AQ119">
        <f>(Table2[[#This Row],[Sharpe Ratio]]-AVERAGE(Table2[Sharpe Ratio]))/_xlfn.STDEV.P(Table2[Sharpe Ratio])</f>
        <v>1.4767264379268499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110</v>
      </c>
      <c r="AT119">
        <f>_xlfn.RANK.AVG(Table2[[#This Row],[6M Return vs Nifty Z-Score]],Table2[6M Return vs Nifty Z-Score])</f>
        <v>392</v>
      </c>
      <c r="AU119">
        <f>_xlfn.RANK.AVG(Table2[[#This Row],[Sharpe Ratio Z-Score]],Table2[Sharpe Ratio Z-Score])</f>
        <v>48</v>
      </c>
      <c r="AV119">
        <f>(Table2[[#This Row],[Rank 1Y]]+Table2[[#This Row],[Rank 6M]]+Table2[[#This Row],[Rank Sharpe]])/3</f>
        <v>183.33333333333334</v>
      </c>
    </row>
    <row r="120" spans="1:48" x14ac:dyDescent="0.3">
      <c r="A120" t="s">
        <v>1672</v>
      </c>
      <c r="B120" t="s">
        <v>1673</v>
      </c>
      <c r="C120" t="s">
        <v>3161</v>
      </c>
      <c r="D120" t="s">
        <v>51</v>
      </c>
      <c r="E120">
        <v>5526.0890486899998</v>
      </c>
      <c r="F120">
        <v>221.62</v>
      </c>
      <c r="G120">
        <v>93.731061012588299</v>
      </c>
      <c r="H120">
        <f>(Table2[[#This Row],[1Y Return vs Nifty]]-AVERAGE(Table2[1Y Return vs Nifty]))/_xlfn.STDEV.P(Table2[1Y Return vs Nifty])</f>
        <v>1.1996007250059002</v>
      </c>
      <c r="I120">
        <v>2.7742756170310598</v>
      </c>
      <c r="J120">
        <f>(Table2[[#This Row],[1M Return vs Nifty]]-AVERAGE(Table2[1M Return vs Nifty]))/_xlfn.STDEV.P(Table2[1M Return vs Nifty])</f>
        <v>0.45906785075450429</v>
      </c>
      <c r="K120">
        <v>77.925266330857895</v>
      </c>
      <c r="L120">
        <f>(Table2[[#This Row],[6M Return vs Nifty]]-AVERAGE(Table2[6M Return vs Nifty]))/_xlfn.STDEV.P(Table2[6M Return vs Nifty])</f>
        <v>2.3213789852621707</v>
      </c>
      <c r="M120">
        <v>19.3378249447664</v>
      </c>
      <c r="N120">
        <f>(Table2[[#This Row],[1W Return vs Nifty]]-AVERAGE(Table2[1W Return vs Nifty]))/_xlfn.STDEV.P(Table2[1W Return vs Nifty])</f>
        <v>4.2608071636565326</v>
      </c>
      <c r="O120">
        <v>192.22</v>
      </c>
      <c r="P120">
        <v>183.55247374723399</v>
      </c>
      <c r="Q120">
        <v>149.62342659975999</v>
      </c>
      <c r="R120">
        <v>78.514981261140505</v>
      </c>
      <c r="S120" s="1">
        <f>(Table2[[#This Row],[Close Price]]-Table2[[#This Row],[20D EMA]])/Table2[[#This Row],[20D EMA]]</f>
        <v>0.15294974508375822</v>
      </c>
      <c r="T120" s="1">
        <f>(Table2[[#This Row],[Close Price]]-Table2[[#This Row],[50D EMA]])/Table2[[#This Row],[50D EMA]]</f>
        <v>0.20739315289854363</v>
      </c>
      <c r="U120" s="1">
        <f>(Table2[[#This Row],[Close Price]]-Table2[[#This Row],[200D EMA]])/Table2[[#This Row],[200D EMA]]</f>
        <v>0.48118516622954749</v>
      </c>
      <c r="V120">
        <v>0.122976698380257</v>
      </c>
      <c r="W120">
        <v>218</v>
      </c>
      <c r="X120">
        <v>221.62</v>
      </c>
      <c r="Y120">
        <v>196.24</v>
      </c>
      <c r="Z120">
        <v>221.62</v>
      </c>
      <c r="AA120">
        <v>191</v>
      </c>
      <c r="AB120">
        <v>221.62</v>
      </c>
      <c r="AC120" s="1">
        <f>(Table2[[#This Row],[Close Price]]/Table2[[#This Row],[Day Low]])-1</f>
        <v>1.6605504587156039E-2</v>
      </c>
      <c r="AD120" s="1">
        <f>(Table2[[#This Row],[Day High]]/Table2[[#This Row],[Close Price]])-1</f>
        <v>0</v>
      </c>
      <c r="AE120" s="1">
        <f>(Table2[[#This Row],[Close Price]]/Table2[[#This Row],[Current Week Low]])-1</f>
        <v>0.12933143090093768</v>
      </c>
      <c r="AF120" s="1">
        <f>(Table2[[#This Row],[Current Week High]]/Table2[[#This Row],[Close Price]])-1</f>
        <v>0</v>
      </c>
      <c r="AG120" s="1">
        <f>(Table2[[#This Row],[Close Price]]/Table2[[#This Row],[Current Month Low]])-1</f>
        <v>0.16031413612565437</v>
      </c>
      <c r="AH120" s="1">
        <f>(Table2[[#This Row],[Current Month High]]/Table2[[#This Row],[Close Price]])-1</f>
        <v>0</v>
      </c>
      <c r="AI120">
        <v>8.6093312877899102</v>
      </c>
      <c r="AJ120">
        <v>140.76045627376399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17.2</v>
      </c>
      <c r="AM120" t="s">
        <v>3217</v>
      </c>
      <c r="AN120">
        <v>0.32</v>
      </c>
      <c r="AO120" t="s">
        <v>3217</v>
      </c>
      <c r="AP120">
        <v>2.7652395281899E-2</v>
      </c>
      <c r="AQ120">
        <f>(Table2[[#This Row],[Sharpe Ratio]]-AVERAGE(Table2[Sharpe Ratio]))/_xlfn.STDEV.P(Table2[Sharpe Ratio])</f>
        <v>-0.42519314877239084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7.8156615759067165</v>
      </c>
      <c r="AS120">
        <f>_xlfn.RANK.AVG(Table2[[#This Row],[1Y Return vs Nifty Z-Score]],Table2[1Y Return vs Nifty Z-Score])</f>
        <v>75</v>
      </c>
      <c r="AT120">
        <f>_xlfn.RANK.AVG(Table2[[#This Row],[6M Return vs Nifty Z-Score]],Table2[6M Return vs Nifty Z-Score])</f>
        <v>21</v>
      </c>
      <c r="AU120">
        <f>_xlfn.RANK.AVG(Table2[[#This Row],[Sharpe Ratio Z-Score]],Table2[Sharpe Ratio Z-Score])</f>
        <v>455</v>
      </c>
      <c r="AV120">
        <f>(Table2[[#This Row],[Rank 1Y]]+Table2[[#This Row],[Rank 6M]]+Table2[[#This Row],[Rank Sharpe]])/3</f>
        <v>183.66666666666666</v>
      </c>
    </row>
    <row r="121" spans="1:48" x14ac:dyDescent="0.3">
      <c r="A121" t="s">
        <v>907</v>
      </c>
      <c r="B121" t="s">
        <v>908</v>
      </c>
      <c r="C121" t="s">
        <v>3169</v>
      </c>
      <c r="D121" t="s">
        <v>693</v>
      </c>
      <c r="E121">
        <v>17191.855767100002</v>
      </c>
      <c r="F121">
        <v>417.85</v>
      </c>
      <c r="G121">
        <v>23.556498352130902</v>
      </c>
      <c r="H121">
        <f>(Table2[[#This Row],[1Y Return vs Nifty]]-AVERAGE(Table2[1Y Return vs Nifty]))/_xlfn.STDEV.P(Table2[1Y Return vs Nifty])</f>
        <v>-5.5632787587024113E-3</v>
      </c>
      <c r="I121">
        <v>15.736695095329001</v>
      </c>
      <c r="J121">
        <f>(Table2[[#This Row],[1M Return vs Nifty]]-AVERAGE(Table2[1M Return vs Nifty]))/_xlfn.STDEV.P(Table2[1M Return vs Nifty])</f>
        <v>1.8576419243173508</v>
      </c>
      <c r="K121">
        <v>14.6932375706242</v>
      </c>
      <c r="L121">
        <f>(Table2[[#This Row],[6M Return vs Nifty]]-AVERAGE(Table2[6M Return vs Nifty]))/_xlfn.STDEV.P(Table2[6M Return vs Nifty])</f>
        <v>0.24393021605643936</v>
      </c>
      <c r="M121">
        <v>10.7759377048831</v>
      </c>
      <c r="N121">
        <f>(Table2[[#This Row],[1W Return vs Nifty]]-AVERAGE(Table2[1W Return vs Nifty]))/_xlfn.STDEV.P(Table2[1W Return vs Nifty])</f>
        <v>2.2139982663479985</v>
      </c>
      <c r="O121">
        <v>388.94</v>
      </c>
      <c r="P121">
        <v>386.26725379128601</v>
      </c>
      <c r="Q121">
        <v>356.93841327213698</v>
      </c>
      <c r="R121">
        <v>71.254895109204199</v>
      </c>
      <c r="S121" s="1">
        <f>(Table2[[#This Row],[Close Price]]-Table2[[#This Row],[20D EMA]])/Table2[[#This Row],[20D EMA]]</f>
        <v>7.4330230883941029E-2</v>
      </c>
      <c r="T121" s="1">
        <f>(Table2[[#This Row],[Close Price]]-Table2[[#This Row],[50D EMA]])/Table2[[#This Row],[50D EMA]]</f>
        <v>8.1763975327246607E-2</v>
      </c>
      <c r="U121" s="1">
        <f>(Table2[[#This Row],[Close Price]]-Table2[[#This Row],[200D EMA]])/Table2[[#This Row],[200D EMA]]</f>
        <v>0.17065013028290352</v>
      </c>
      <c r="V121">
        <v>0.79081123331638403</v>
      </c>
      <c r="W121">
        <v>413.3</v>
      </c>
      <c r="X121">
        <v>427.55</v>
      </c>
      <c r="Y121">
        <v>390</v>
      </c>
      <c r="Z121">
        <v>427.55</v>
      </c>
      <c r="AA121">
        <v>390</v>
      </c>
      <c r="AB121">
        <v>427.55</v>
      </c>
      <c r="AC121" s="1">
        <f>(Table2[[#This Row],[Close Price]]/Table2[[#This Row],[Day Low]])-1</f>
        <v>1.1008952334865763E-2</v>
      </c>
      <c r="AD121" s="1">
        <f>(Table2[[#This Row],[Day High]]/Table2[[#This Row],[Close Price]])-1</f>
        <v>2.3214072035419475E-2</v>
      </c>
      <c r="AE121" s="1">
        <f>(Table2[[#This Row],[Close Price]]/Table2[[#This Row],[Current Week Low]])-1</f>
        <v>7.1410256410256556E-2</v>
      </c>
      <c r="AF121" s="1">
        <f>(Table2[[#This Row],[Current Week High]]/Table2[[#This Row],[Close Price]])-1</f>
        <v>2.3214072035419475E-2</v>
      </c>
      <c r="AG121" s="1">
        <f>(Table2[[#This Row],[Close Price]]/Table2[[#This Row],[Current Month Low]])-1</f>
        <v>7.1410256410256556E-2</v>
      </c>
      <c r="AH121" s="1">
        <f>(Table2[[#This Row],[Current Month High]]/Table2[[#This Row],[Close Price]])-1</f>
        <v>2.3214072035419475E-2</v>
      </c>
      <c r="AI121">
        <v>13.5335646763192</v>
      </c>
      <c r="AJ121">
        <v>62.145906092355403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14.12</v>
      </c>
      <c r="AM121" t="s">
        <v>3217</v>
      </c>
      <c r="AN121">
        <v>0.02</v>
      </c>
      <c r="AO121" t="s">
        <v>3217</v>
      </c>
      <c r="AP121">
        <v>0.216101118835376</v>
      </c>
      <c r="AQ121">
        <f>(Table2[[#This Row],[Sharpe Ratio]]-AVERAGE(Table2[Sharpe Ratio]))/_xlfn.STDEV.P(Table2[Sharpe Ratio])</f>
        <v>1.8230081407000169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6.1330152686631028</v>
      </c>
      <c r="AS121">
        <f>_xlfn.RANK.AVG(Table2[[#This Row],[1Y Return vs Nifty Z-Score]],Table2[1Y Return vs Nifty Z-Score])</f>
        <v>305</v>
      </c>
      <c r="AT121">
        <f>_xlfn.RANK.AVG(Table2[[#This Row],[6M Return vs Nifty Z-Score]],Table2[6M Return vs Nifty Z-Score])</f>
        <v>227</v>
      </c>
      <c r="AU121">
        <f>_xlfn.RANK.AVG(Table2[[#This Row],[Sharpe Ratio Z-Score]],Table2[Sharpe Ratio Z-Score])</f>
        <v>20</v>
      </c>
      <c r="AV121">
        <f>(Table2[[#This Row],[Rank 1Y]]+Table2[[#This Row],[Rank 6M]]+Table2[[#This Row],[Rank Sharpe]])/3</f>
        <v>184</v>
      </c>
    </row>
    <row r="122" spans="1:48" hidden="1" x14ac:dyDescent="0.3">
      <c r="A122" t="s">
        <v>1644</v>
      </c>
      <c r="B122" t="s">
        <v>1645</v>
      </c>
      <c r="C122" t="s">
        <v>3160</v>
      </c>
      <c r="D122" t="s">
        <v>46</v>
      </c>
      <c r="E122">
        <v>5769.1165049699903</v>
      </c>
      <c r="F122">
        <v>762.45</v>
      </c>
      <c r="G122">
        <v>52.913803244395901</v>
      </c>
      <c r="H122">
        <f>(Table2[[#This Row],[1Y Return vs Nifty]]-AVERAGE(Table2[1Y Return vs Nifty]))/_xlfn.STDEV.P(Table2[1Y Return vs Nifty])</f>
        <v>0.49861324564501419</v>
      </c>
      <c r="I122">
        <v>0.89153443015096001</v>
      </c>
      <c r="J122">
        <f>(Table2[[#This Row],[1M Return vs Nifty]]-AVERAGE(Table2[1M Return vs Nifty]))/_xlfn.STDEV.P(Table2[1M Return vs Nifty])</f>
        <v>0.25593038744312552</v>
      </c>
      <c r="K122">
        <v>6.7164272019654696</v>
      </c>
      <c r="L122">
        <f>(Table2[[#This Row],[6M Return vs Nifty]]-AVERAGE(Table2[6M Return vs Nifty]))/_xlfn.STDEV.P(Table2[6M Return vs Nifty])</f>
        <v>-1.8142901119571231E-2</v>
      </c>
      <c r="M122">
        <v>-1.32565697486834</v>
      </c>
      <c r="N122">
        <f>(Table2[[#This Row],[1W Return vs Nifty]]-AVERAGE(Table2[1W Return vs Nifty]))/_xlfn.STDEV.P(Table2[1W Return vs Nifty])</f>
        <v>-0.67901480053215812</v>
      </c>
      <c r="O122">
        <v>750.98</v>
      </c>
      <c r="P122">
        <v>763.60142719009696</v>
      </c>
      <c r="Q122">
        <v>710.07460399403499</v>
      </c>
      <c r="R122">
        <v>55.027496867158298</v>
      </c>
      <c r="S122" s="1">
        <f>(Table2[[#This Row],[Close Price]]-Table2[[#This Row],[20D EMA]])/Table2[[#This Row],[20D EMA]]</f>
        <v>1.5273376121867462E-2</v>
      </c>
      <c r="T122" s="1">
        <f>(Table2[[#This Row],[Close Price]]-Table2[[#This Row],[50D EMA]])/Table2[[#This Row],[50D EMA]]</f>
        <v>-1.5078903065096881E-3</v>
      </c>
      <c r="U122" s="1">
        <f>(Table2[[#This Row],[Close Price]]-Table2[[#This Row],[200D EMA]])/Table2[[#This Row],[200D EMA]]</f>
        <v>7.3760412935997693E-2</v>
      </c>
      <c r="V122">
        <v>0.78454705888751097</v>
      </c>
      <c r="W122">
        <v>753.4</v>
      </c>
      <c r="X122">
        <v>771.95</v>
      </c>
      <c r="Y122">
        <v>737.3</v>
      </c>
      <c r="Z122">
        <v>798</v>
      </c>
      <c r="AA122">
        <v>737.3</v>
      </c>
      <c r="AB122">
        <v>798.95</v>
      </c>
      <c r="AC122" s="1">
        <f>(Table2[[#This Row],[Close Price]]/Table2[[#This Row],[Day Low]])-1</f>
        <v>1.2012211308733756E-2</v>
      </c>
      <c r="AD122" s="1">
        <f>(Table2[[#This Row],[Day High]]/Table2[[#This Row],[Close Price]])-1</f>
        <v>1.245983343170054E-2</v>
      </c>
      <c r="AE122" s="1">
        <f>(Table2[[#This Row],[Close Price]]/Table2[[#This Row],[Current Week Low]])-1</f>
        <v>3.4110945341109478E-2</v>
      </c>
      <c r="AF122" s="1">
        <f>(Table2[[#This Row],[Current Week High]]/Table2[[#This Row],[Close Price]])-1</f>
        <v>4.6626008262836915E-2</v>
      </c>
      <c r="AG122" s="1">
        <f>(Table2[[#This Row],[Close Price]]/Table2[[#This Row],[Current Month Low]])-1</f>
        <v>3.4110945341109478E-2</v>
      </c>
      <c r="AH122" s="1">
        <f>(Table2[[#This Row],[Current Month High]]/Table2[[#This Row],[Close Price]])-1</f>
        <v>4.7871991606006858E-2</v>
      </c>
      <c r="AI122">
        <v>22.867073250704902</v>
      </c>
      <c r="AJ122">
        <v>86.714827966205405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5.1100000000000003</v>
      </c>
      <c r="AM122" t="s">
        <v>3217</v>
      </c>
      <c r="AN122">
        <v>-0.08</v>
      </c>
      <c r="AO122" t="s">
        <v>3216</v>
      </c>
      <c r="AP122">
        <v>0.173402849190258</v>
      </c>
      <c r="AQ122">
        <f>(Table2[[#This Row],[Sharpe Ratio]]-AVERAGE(Table2[Sharpe Ratio]))/_xlfn.STDEV.P(Table2[Sharpe Ratio])</f>
        <v>1.3136159672520811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169</v>
      </c>
      <c r="AT122">
        <f>_xlfn.RANK.AVG(Table2[[#This Row],[6M Return vs Nifty Z-Score]],Table2[6M Return vs Nifty Z-Score])</f>
        <v>314</v>
      </c>
      <c r="AU122">
        <f>_xlfn.RANK.AVG(Table2[[#This Row],[Sharpe Ratio Z-Score]],Table2[Sharpe Ratio Z-Score])</f>
        <v>69</v>
      </c>
      <c r="AV122">
        <f>(Table2[[#This Row],[Rank 1Y]]+Table2[[#This Row],[Rank 6M]]+Table2[[#This Row],[Rank Sharpe]])/3</f>
        <v>184</v>
      </c>
    </row>
    <row r="123" spans="1:48" hidden="1" x14ac:dyDescent="0.3">
      <c r="A123" t="s">
        <v>1781</v>
      </c>
      <c r="B123" t="s">
        <v>1782</v>
      </c>
      <c r="C123" t="s">
        <v>3168</v>
      </c>
      <c r="D123" t="s">
        <v>852</v>
      </c>
      <c r="E123">
        <v>4550.3387941499996</v>
      </c>
      <c r="F123">
        <v>367.7</v>
      </c>
      <c r="G123">
        <v>97.531750388095205</v>
      </c>
      <c r="H123">
        <f>(Table2[[#This Row],[1Y Return vs Nifty]]-AVERAGE(Table2[1Y Return vs Nifty]))/_xlfn.STDEV.P(Table2[1Y Return vs Nifty])</f>
        <v>1.2648730095944656</v>
      </c>
      <c r="I123">
        <v>-1.0283283760889901</v>
      </c>
      <c r="J123">
        <f>(Table2[[#This Row],[1M Return vs Nifty]]-AVERAGE(Table2[1M Return vs Nifty]))/_xlfn.STDEV.P(Table2[1M Return vs Nifty])</f>
        <v>4.8787704697807244E-2</v>
      </c>
      <c r="K123">
        <v>37.984169284444299</v>
      </c>
      <c r="L123">
        <f>(Table2[[#This Row],[6M Return vs Nifty]]-AVERAGE(Table2[6M Return vs Nifty]))/_xlfn.STDEV.P(Table2[6M Return vs Nifty])</f>
        <v>1.0091392149010223</v>
      </c>
      <c r="M123">
        <v>9.4329985420974094E-2</v>
      </c>
      <c r="N123">
        <f>(Table2[[#This Row],[1W Return vs Nifty]]-AVERAGE(Table2[1W Return vs Nifty]))/_xlfn.STDEV.P(Table2[1W Return vs Nifty])</f>
        <v>-0.33955203222526287</v>
      </c>
      <c r="O123">
        <v>366.47</v>
      </c>
      <c r="P123">
        <v>368.71589199504302</v>
      </c>
      <c r="Q123">
        <v>314.47953392983601</v>
      </c>
      <c r="R123">
        <v>52.858687672317899</v>
      </c>
      <c r="S123" s="1">
        <f>(Table2[[#This Row],[Close Price]]-Table2[[#This Row],[20D EMA]])/Table2[[#This Row],[20D EMA]]</f>
        <v>3.3563456763171916E-3</v>
      </c>
      <c r="T123" s="1">
        <f>(Table2[[#This Row],[Close Price]]-Table2[[#This Row],[50D EMA]])/Table2[[#This Row],[50D EMA]]</f>
        <v>-2.755216189750487E-3</v>
      </c>
      <c r="U123" s="1">
        <f>(Table2[[#This Row],[Close Price]]-Table2[[#This Row],[200D EMA]])/Table2[[#This Row],[200D EMA]]</f>
        <v>0.16923348049109638</v>
      </c>
      <c r="V123">
        <v>1.10913806086652</v>
      </c>
      <c r="W123">
        <v>353.15</v>
      </c>
      <c r="X123">
        <v>369.45</v>
      </c>
      <c r="Y123">
        <v>330.7</v>
      </c>
      <c r="Z123">
        <v>374.95</v>
      </c>
      <c r="AA123">
        <v>330.7</v>
      </c>
      <c r="AB123">
        <v>374.95</v>
      </c>
      <c r="AC123" s="1">
        <f>(Table2[[#This Row],[Close Price]]/Table2[[#This Row],[Day Low]])-1</f>
        <v>4.1200622964745914E-2</v>
      </c>
      <c r="AD123" s="1">
        <f>(Table2[[#This Row],[Day High]]/Table2[[#This Row],[Close Price]])-1</f>
        <v>4.7593146586890622E-3</v>
      </c>
      <c r="AE123" s="1">
        <f>(Table2[[#This Row],[Close Price]]/Table2[[#This Row],[Current Week Low]])-1</f>
        <v>0.11188388267311766</v>
      </c>
      <c r="AF123" s="1">
        <f>(Table2[[#This Row],[Current Week High]]/Table2[[#This Row],[Close Price]])-1</f>
        <v>1.9717160728855099E-2</v>
      </c>
      <c r="AG123" s="1">
        <f>(Table2[[#This Row],[Close Price]]/Table2[[#This Row],[Current Month Low]])-1</f>
        <v>0.11188388267311766</v>
      </c>
      <c r="AH123" s="1">
        <f>(Table2[[#This Row],[Current Month High]]/Table2[[#This Row],[Close Price]])-1</f>
        <v>1.9717160728855099E-2</v>
      </c>
      <c r="AI123">
        <v>12.034267065542499</v>
      </c>
      <c r="AJ123">
        <v>132.57432005059999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-6.27</v>
      </c>
      <c r="AM123" t="s">
        <v>3216</v>
      </c>
      <c r="AN123">
        <v>0.02</v>
      </c>
      <c r="AO123" t="s">
        <v>3217</v>
      </c>
      <c r="AP123">
        <v>5.0245798704565997E-2</v>
      </c>
      <c r="AQ123">
        <f>(Table2[[#This Row],[Sharpe Ratio]]-AVERAGE(Table2[Sharpe Ratio]))/_xlfn.STDEV.P(Table2[Sharpe Ratio])</f>
        <v>-0.15565288471219918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73</v>
      </c>
      <c r="AT123">
        <f>_xlfn.RANK.AVG(Table2[[#This Row],[6M Return vs Nifty Z-Score]],Table2[6M Return vs Nifty Z-Score])</f>
        <v>94</v>
      </c>
      <c r="AU123">
        <f>_xlfn.RANK.AVG(Table2[[#This Row],[Sharpe Ratio Z-Score]],Table2[Sharpe Ratio Z-Score])</f>
        <v>386</v>
      </c>
      <c r="AV123">
        <f>(Table2[[#This Row],[Rank 1Y]]+Table2[[#This Row],[Rank 6M]]+Table2[[#This Row],[Rank Sharpe]])/3</f>
        <v>184.33333333333334</v>
      </c>
    </row>
    <row r="124" spans="1:48" x14ac:dyDescent="0.3">
      <c r="A124" t="s">
        <v>1471</v>
      </c>
      <c r="B124" t="s">
        <v>1472</v>
      </c>
      <c r="C124" t="s">
        <v>3171</v>
      </c>
      <c r="D124" t="s">
        <v>158</v>
      </c>
      <c r="E124">
        <v>7144.2521999999999</v>
      </c>
      <c r="F124">
        <v>1032</v>
      </c>
      <c r="G124">
        <v>91.637411391242907</v>
      </c>
      <c r="H124">
        <f>(Table2[[#This Row],[1Y Return vs Nifty]]-AVERAGE(Table2[1Y Return vs Nifty]))/_xlfn.STDEV.P(Table2[1Y Return vs Nifty])</f>
        <v>1.1636448021688828</v>
      </c>
      <c r="I124">
        <v>-2.7604824352319999</v>
      </c>
      <c r="J124">
        <f>(Table2[[#This Row],[1M Return vs Nifty]]-AVERAGE(Table2[1M Return vs Nifty]))/_xlfn.STDEV.P(Table2[1M Return vs Nifty])</f>
        <v>-0.13810223221481582</v>
      </c>
      <c r="K124">
        <v>27.3128666606918</v>
      </c>
      <c r="L124">
        <f>(Table2[[#This Row],[6M Return vs Nifty]]-AVERAGE(Table2[6M Return vs Nifty]))/_xlfn.STDEV.P(Table2[6M Return vs Nifty])</f>
        <v>0.65854023941032058</v>
      </c>
      <c r="M124">
        <v>2.8407073702741199</v>
      </c>
      <c r="N124">
        <f>(Table2[[#This Row],[1W Return vs Nifty]]-AVERAGE(Table2[1W Return vs Nifty]))/_xlfn.STDEV.P(Table2[1W Return vs Nifty])</f>
        <v>0.31699827136889919</v>
      </c>
      <c r="O124">
        <v>1016.64</v>
      </c>
      <c r="P124">
        <v>1011.72647332392</v>
      </c>
      <c r="Q124">
        <v>849.66330085394804</v>
      </c>
      <c r="R124">
        <v>54.580598109176201</v>
      </c>
      <c r="S124" s="1">
        <f>(Table2[[#This Row],[Close Price]]-Table2[[#This Row],[20D EMA]])/Table2[[#This Row],[20D EMA]]</f>
        <v>1.5108593012275745E-2</v>
      </c>
      <c r="T124" s="1">
        <f>(Table2[[#This Row],[Close Price]]-Table2[[#This Row],[50D EMA]])/Table2[[#This Row],[50D EMA]]</f>
        <v>2.003854521022216E-2</v>
      </c>
      <c r="U124" s="1">
        <f>(Table2[[#This Row],[Close Price]]-Table2[[#This Row],[200D EMA]])/Table2[[#This Row],[200D EMA]]</f>
        <v>0.21459876984541496</v>
      </c>
      <c r="V124">
        <v>0.75004041073988803</v>
      </c>
      <c r="W124">
        <v>990.75</v>
      </c>
      <c r="X124">
        <v>1044.3</v>
      </c>
      <c r="Y124">
        <v>985.5</v>
      </c>
      <c r="Z124">
        <v>1051.5999999999999</v>
      </c>
      <c r="AA124">
        <v>985.5</v>
      </c>
      <c r="AB124">
        <v>1078</v>
      </c>
      <c r="AC124" s="1">
        <f>(Table2[[#This Row],[Close Price]]/Table2[[#This Row],[Day Low]])-1</f>
        <v>4.1635124905374798E-2</v>
      </c>
      <c r="AD124" s="1">
        <f>(Table2[[#This Row],[Day High]]/Table2[[#This Row],[Close Price]])-1</f>
        <v>1.191860465116279E-2</v>
      </c>
      <c r="AE124" s="1">
        <f>(Table2[[#This Row],[Close Price]]/Table2[[#This Row],[Current Week Low]])-1</f>
        <v>4.7184170471841647E-2</v>
      </c>
      <c r="AF124" s="1">
        <f>(Table2[[#This Row],[Current Week High]]/Table2[[#This Row],[Close Price]])-1</f>
        <v>1.8992248062015493E-2</v>
      </c>
      <c r="AG124" s="1">
        <f>(Table2[[#This Row],[Close Price]]/Table2[[#This Row],[Current Month Low]])-1</f>
        <v>4.7184170471841647E-2</v>
      </c>
      <c r="AH124" s="1">
        <f>(Table2[[#This Row],[Current Month High]]/Table2[[#This Row],[Close Price]])-1</f>
        <v>4.4573643410852792E-2</v>
      </c>
      <c r="AI124">
        <v>19.617248062015499</v>
      </c>
      <c r="AJ124">
        <v>130.04904146232701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2</v>
      </c>
      <c r="AM124" t="s">
        <v>3217</v>
      </c>
      <c r="AN124">
        <v>0.08</v>
      </c>
      <c r="AO124" t="s">
        <v>3217</v>
      </c>
      <c r="AP124">
        <v>6.5061392555696998E-2</v>
      </c>
      <c r="AQ124">
        <f>(Table2[[#This Row],[Sharpe Ratio]]-AVERAGE(Table2[Sharpe Ratio]))/_xlfn.STDEV.P(Table2[Sharpe Ratio])</f>
        <v>2.1097780255611508E-2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2.0221788609888982</v>
      </c>
      <c r="AS124">
        <f>_xlfn.RANK.AVG(Table2[[#This Row],[1Y Return vs Nifty Z-Score]],Table2[1Y Return vs Nifty Z-Score])</f>
        <v>79</v>
      </c>
      <c r="AT124">
        <f>_xlfn.RANK.AVG(Table2[[#This Row],[6M Return vs Nifty Z-Score]],Table2[6M Return vs Nifty Z-Score])</f>
        <v>129</v>
      </c>
      <c r="AU124">
        <f>_xlfn.RANK.AVG(Table2[[#This Row],[Sharpe Ratio Z-Score]],Table2[Sharpe Ratio Z-Score])</f>
        <v>346</v>
      </c>
      <c r="AV124">
        <f>(Table2[[#This Row],[Rank 1Y]]+Table2[[#This Row],[Rank 6M]]+Table2[[#This Row],[Rank Sharpe]])/3</f>
        <v>184.66666666666666</v>
      </c>
    </row>
    <row r="125" spans="1:48" hidden="1" x14ac:dyDescent="0.3">
      <c r="A125" t="s">
        <v>806</v>
      </c>
      <c r="B125" t="s">
        <v>807</v>
      </c>
      <c r="C125" t="s">
        <v>3164</v>
      </c>
      <c r="D125" t="s">
        <v>117</v>
      </c>
      <c r="E125">
        <v>19632.563025029998</v>
      </c>
      <c r="F125">
        <v>1076.05</v>
      </c>
      <c r="G125">
        <v>56.840533135621001</v>
      </c>
      <c r="H125">
        <f>(Table2[[#This Row],[1Y Return vs Nifty]]-AVERAGE(Table2[1Y Return vs Nifty]))/_xlfn.STDEV.P(Table2[1Y Return vs Nifty])</f>
        <v>0.5660501250212161</v>
      </c>
      <c r="I125">
        <v>7.2258094609803203E-2</v>
      </c>
      <c r="J125">
        <f>(Table2[[#This Row],[1M Return vs Nifty]]-AVERAGE(Table2[1M Return vs Nifty]))/_xlfn.STDEV.P(Table2[1M Return vs Nifty])</f>
        <v>0.16753495757065459</v>
      </c>
      <c r="K125">
        <v>0.58208183158534599</v>
      </c>
      <c r="L125">
        <f>(Table2[[#This Row],[6M Return vs Nifty]]-AVERAGE(Table2[6M Return vs Nifty]))/_xlfn.STDEV.P(Table2[6M Return vs Nifty])</f>
        <v>-0.21968298277504975</v>
      </c>
      <c r="M125">
        <v>0.66794580099914702</v>
      </c>
      <c r="N125">
        <f>(Table2[[#This Row],[1W Return vs Nifty]]-AVERAGE(Table2[1W Return vs Nifty]))/_xlfn.STDEV.P(Table2[1W Return vs Nifty])</f>
        <v>-0.20242315840721681</v>
      </c>
      <c r="O125">
        <v>1063.0999999999999</v>
      </c>
      <c r="P125">
        <v>1048.9543074971</v>
      </c>
      <c r="Q125">
        <v>925.27693714889404</v>
      </c>
      <c r="R125">
        <v>55.364413955469502</v>
      </c>
      <c r="S125" s="1">
        <f>(Table2[[#This Row],[Close Price]]-Table2[[#This Row],[20D EMA]])/Table2[[#This Row],[20D EMA]]</f>
        <v>1.2181356410497645E-2</v>
      </c>
      <c r="T125" s="1">
        <f>(Table2[[#This Row],[Close Price]]-Table2[[#This Row],[50D EMA]])/Table2[[#This Row],[50D EMA]]</f>
        <v>2.5831146608809627E-2</v>
      </c>
      <c r="U125" s="1">
        <f>(Table2[[#This Row],[Close Price]]-Table2[[#This Row],[200D EMA]])/Table2[[#This Row],[200D EMA]]</f>
        <v>0.16294912020145139</v>
      </c>
      <c r="V125">
        <v>0.85442991934091606</v>
      </c>
      <c r="W125">
        <v>1047.3</v>
      </c>
      <c r="X125">
        <v>1099</v>
      </c>
      <c r="Y125">
        <v>1020</v>
      </c>
      <c r="Z125">
        <v>1099</v>
      </c>
      <c r="AA125">
        <v>1020</v>
      </c>
      <c r="AB125">
        <v>1123.45</v>
      </c>
      <c r="AC125" s="1">
        <f>(Table2[[#This Row],[Close Price]]/Table2[[#This Row],[Day Low]])-1</f>
        <v>2.7451542060536571E-2</v>
      </c>
      <c r="AD125" s="1">
        <f>(Table2[[#This Row],[Day High]]/Table2[[#This Row],[Close Price]])-1</f>
        <v>2.1328005204219069E-2</v>
      </c>
      <c r="AE125" s="1">
        <f>(Table2[[#This Row],[Close Price]]/Table2[[#This Row],[Current Week Low]])-1</f>
        <v>5.4950980392156845E-2</v>
      </c>
      <c r="AF125" s="1">
        <f>(Table2[[#This Row],[Current Week High]]/Table2[[#This Row],[Close Price]])-1</f>
        <v>2.1328005204219069E-2</v>
      </c>
      <c r="AG125" s="1">
        <f>(Table2[[#This Row],[Close Price]]/Table2[[#This Row],[Current Month Low]])-1</f>
        <v>5.4950980392156845E-2</v>
      </c>
      <c r="AH125" s="1">
        <f>(Table2[[#This Row],[Current Month High]]/Table2[[#This Row],[Close Price]])-1</f>
        <v>4.4049997676687935E-2</v>
      </c>
      <c r="AI125">
        <v>22.113284698666401</v>
      </c>
      <c r="AJ125">
        <v>97.078754578754499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-2.67</v>
      </c>
      <c r="AM125" t="s">
        <v>3216</v>
      </c>
      <c r="AN125">
        <v>0.12</v>
      </c>
      <c r="AO125" t="s">
        <v>3217</v>
      </c>
      <c r="AP125">
        <v>0.23166810682840699</v>
      </c>
      <c r="AQ125">
        <f>(Table2[[#This Row],[Sharpe Ratio]]-AVERAGE(Table2[Sharpe Ratio]))/_xlfn.STDEV.P(Table2[Sharpe Ratio])</f>
        <v>2.0087229697484728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2.3202019111580769</v>
      </c>
      <c r="AS125">
        <f>_xlfn.RANK.AVG(Table2[[#This Row],[1Y Return vs Nifty Z-Score]],Table2[1Y Return vs Nifty Z-Score])</f>
        <v>154</v>
      </c>
      <c r="AT125">
        <f>_xlfn.RANK.AVG(Table2[[#This Row],[6M Return vs Nifty Z-Score]],Table2[6M Return vs Nifty Z-Score])</f>
        <v>390</v>
      </c>
      <c r="AU125">
        <f>_xlfn.RANK.AVG(Table2[[#This Row],[Sharpe Ratio Z-Score]],Table2[Sharpe Ratio Z-Score])</f>
        <v>16</v>
      </c>
      <c r="AV125">
        <f>(Table2[[#This Row],[Rank 1Y]]+Table2[[#This Row],[Rank 6M]]+Table2[[#This Row],[Rank Sharpe]])/3</f>
        <v>186.66666666666666</v>
      </c>
    </row>
    <row r="126" spans="1:48" hidden="1" x14ac:dyDescent="0.3">
      <c r="A126" t="s">
        <v>1520</v>
      </c>
      <c r="B126" t="s">
        <v>1521</v>
      </c>
      <c r="C126" t="s">
        <v>3160</v>
      </c>
      <c r="D126" t="s">
        <v>46</v>
      </c>
      <c r="E126">
        <v>6766.2716993510003</v>
      </c>
      <c r="F126">
        <v>241.03</v>
      </c>
      <c r="G126">
        <v>48.973473330463698</v>
      </c>
      <c r="H126">
        <f>(Table2[[#This Row],[1Y Return vs Nifty]]-AVERAGE(Table2[1Y Return vs Nifty]))/_xlfn.STDEV.P(Table2[1Y Return vs Nifty])</f>
        <v>0.43094280217955272</v>
      </c>
      <c r="I126">
        <v>1.2639362246564201</v>
      </c>
      <c r="J126">
        <f>(Table2[[#This Row],[1M Return vs Nifty]]-AVERAGE(Table2[1M Return vs Nifty]))/_xlfn.STDEV.P(Table2[1M Return vs Nifty])</f>
        <v>0.29611050162748798</v>
      </c>
      <c r="K126">
        <v>31.241869430004702</v>
      </c>
      <c r="L126">
        <f>(Table2[[#This Row],[6M Return vs Nifty]]-AVERAGE(Table2[6M Return vs Nifty]))/_xlfn.STDEV.P(Table2[6M Return vs Nifty])</f>
        <v>0.78762516879421263</v>
      </c>
      <c r="M126">
        <v>3.5761907456322302</v>
      </c>
      <c r="N126">
        <f>(Table2[[#This Row],[1W Return vs Nifty]]-AVERAGE(Table2[1W Return vs Nifty]))/_xlfn.STDEV.P(Table2[1W Return vs Nifty])</f>
        <v>0.49282328217878352</v>
      </c>
      <c r="O126">
        <v>238.47</v>
      </c>
      <c r="P126">
        <v>238.71717377654701</v>
      </c>
      <c r="Q126">
        <v>208.672320707994</v>
      </c>
      <c r="R126">
        <v>54.674157076757801</v>
      </c>
      <c r="S126" s="1">
        <f>(Table2[[#This Row],[Close Price]]-Table2[[#This Row],[20D EMA]])/Table2[[#This Row],[20D EMA]]</f>
        <v>1.073510294795992E-2</v>
      </c>
      <c r="T126" s="1">
        <f>(Table2[[#This Row],[Close Price]]-Table2[[#This Row],[50D EMA]])/Table2[[#This Row],[50D EMA]]</f>
        <v>9.6885623554588719E-3</v>
      </c>
      <c r="U126" s="1">
        <f>(Table2[[#This Row],[Close Price]]-Table2[[#This Row],[200D EMA]])/Table2[[#This Row],[200D EMA]]</f>
        <v>0.15506454896471764</v>
      </c>
      <c r="V126">
        <v>0.67078016695117704</v>
      </c>
      <c r="W126">
        <v>240</v>
      </c>
      <c r="X126">
        <v>244</v>
      </c>
      <c r="Y126">
        <v>236.85</v>
      </c>
      <c r="Z126">
        <v>247</v>
      </c>
      <c r="AA126">
        <v>236.85</v>
      </c>
      <c r="AB126">
        <v>247</v>
      </c>
      <c r="AC126" s="1">
        <f>(Table2[[#This Row],[Close Price]]/Table2[[#This Row],[Day Low]])-1</f>
        <v>4.2916666666665826E-3</v>
      </c>
      <c r="AD126" s="1">
        <f>(Table2[[#This Row],[Day High]]/Table2[[#This Row],[Close Price]])-1</f>
        <v>1.2322117578724701E-2</v>
      </c>
      <c r="AE126" s="1">
        <f>(Table2[[#This Row],[Close Price]]/Table2[[#This Row],[Current Week Low]])-1</f>
        <v>1.7648300612201906E-2</v>
      </c>
      <c r="AF126" s="1">
        <f>(Table2[[#This Row],[Current Week High]]/Table2[[#This Row],[Close Price]])-1</f>
        <v>2.4768700991577797E-2</v>
      </c>
      <c r="AG126" s="1">
        <f>(Table2[[#This Row],[Close Price]]/Table2[[#This Row],[Current Month Low]])-1</f>
        <v>1.7648300612201906E-2</v>
      </c>
      <c r="AH126" s="1">
        <f>(Table2[[#This Row],[Current Month High]]/Table2[[#This Row],[Close Price]])-1</f>
        <v>2.4768700991577797E-2</v>
      </c>
      <c r="AI126">
        <v>18.134672032527</v>
      </c>
      <c r="AJ126">
        <v>84.203286205578905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0.87</v>
      </c>
      <c r="AM126" t="s">
        <v>3217</v>
      </c>
      <c r="AN126">
        <v>0.06</v>
      </c>
      <c r="AO126" t="s">
        <v>3217</v>
      </c>
      <c r="AP126">
        <v>8.8820935278877994E-2</v>
      </c>
      <c r="AQ126">
        <f>(Table2[[#This Row],[Sharpe Ratio]]-AVERAGE(Table2[Sharpe Ratio]))/_xlfn.STDEV.P(Table2[Sharpe Ratio])</f>
        <v>0.30455013578388918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178</v>
      </c>
      <c r="AT126">
        <f>_xlfn.RANK.AVG(Table2[[#This Row],[6M Return vs Nifty Z-Score]],Table2[6M Return vs Nifty Z-Score])</f>
        <v>119</v>
      </c>
      <c r="AU126">
        <f>_xlfn.RANK.AVG(Table2[[#This Row],[Sharpe Ratio Z-Score]],Table2[Sharpe Ratio Z-Score])</f>
        <v>263</v>
      </c>
      <c r="AV126">
        <f>(Table2[[#This Row],[Rank 1Y]]+Table2[[#This Row],[Rank 6M]]+Table2[[#This Row],[Rank Sharpe]])/3</f>
        <v>186.66666666666666</v>
      </c>
    </row>
    <row r="127" spans="1:48" x14ac:dyDescent="0.3">
      <c r="A127" t="s">
        <v>721</v>
      </c>
      <c r="B127" t="s">
        <v>722</v>
      </c>
      <c r="C127" t="s">
        <v>3158</v>
      </c>
      <c r="D127" t="s">
        <v>723</v>
      </c>
      <c r="E127">
        <v>24751.7914784799</v>
      </c>
      <c r="F127">
        <v>1410.2</v>
      </c>
      <c r="G127">
        <v>40.069124916208999</v>
      </c>
      <c r="H127">
        <f>(Table2[[#This Row],[1Y Return vs Nifty]]-AVERAGE(Table2[1Y Return vs Nifty]))/_xlfn.STDEV.P(Table2[1Y Return vs Nifty])</f>
        <v>0.27802129075152221</v>
      </c>
      <c r="I127">
        <v>11.6314216096126</v>
      </c>
      <c r="J127">
        <f>(Table2[[#This Row],[1M Return vs Nifty]]-AVERAGE(Table2[1M Return vs Nifty]))/_xlfn.STDEV.P(Table2[1M Return vs Nifty])</f>
        <v>1.4147053975662631</v>
      </c>
      <c r="K127">
        <v>22.507920859265901</v>
      </c>
      <c r="L127">
        <f>(Table2[[#This Row],[6M Return vs Nifty]]-AVERAGE(Table2[6M Return vs Nifty]))/_xlfn.STDEV.P(Table2[6M Return vs Nifty])</f>
        <v>0.50067674938815432</v>
      </c>
      <c r="M127">
        <v>4.7780331866051204</v>
      </c>
      <c r="N127">
        <f>(Table2[[#This Row],[1W Return vs Nifty]]-AVERAGE(Table2[1W Return vs Nifty]))/_xlfn.STDEV.P(Table2[1W Return vs Nifty])</f>
        <v>0.78013631637611869</v>
      </c>
      <c r="O127">
        <v>1281.42</v>
      </c>
      <c r="P127">
        <v>1259.8353691607299</v>
      </c>
      <c r="Q127">
        <v>1136.76459139432</v>
      </c>
      <c r="R127">
        <v>69.822324576701803</v>
      </c>
      <c r="S127" s="1">
        <f>(Table2[[#This Row],[Close Price]]-Table2[[#This Row],[20D EMA]])/Table2[[#This Row],[20D EMA]]</f>
        <v>0.10049788515865209</v>
      </c>
      <c r="T127" s="1">
        <f>(Table2[[#This Row],[Close Price]]-Table2[[#This Row],[50D EMA]])/Table2[[#This Row],[50D EMA]]</f>
        <v>0.11935260314166225</v>
      </c>
      <c r="U127" s="1">
        <f>(Table2[[#This Row],[Close Price]]-Table2[[#This Row],[200D EMA]])/Table2[[#This Row],[200D EMA]]</f>
        <v>0.24053828794077123</v>
      </c>
      <c r="V127">
        <v>1.8935824637123899</v>
      </c>
      <c r="W127">
        <v>1310</v>
      </c>
      <c r="X127">
        <v>1425</v>
      </c>
      <c r="Y127">
        <v>1290</v>
      </c>
      <c r="Z127">
        <v>1425</v>
      </c>
      <c r="AA127">
        <v>1290</v>
      </c>
      <c r="AB127">
        <v>1425</v>
      </c>
      <c r="AC127" s="1">
        <f>(Table2[[#This Row],[Close Price]]/Table2[[#This Row],[Day Low]])-1</f>
        <v>7.6488549618320745E-2</v>
      </c>
      <c r="AD127" s="1">
        <f>(Table2[[#This Row],[Day High]]/Table2[[#This Row],[Close Price]])-1</f>
        <v>1.049496525315563E-2</v>
      </c>
      <c r="AE127" s="1">
        <f>(Table2[[#This Row],[Close Price]]/Table2[[#This Row],[Current Week Low]])-1</f>
        <v>9.3178294573643461E-2</v>
      </c>
      <c r="AF127" s="1">
        <f>(Table2[[#This Row],[Current Week High]]/Table2[[#This Row],[Close Price]])-1</f>
        <v>1.049496525315563E-2</v>
      </c>
      <c r="AG127" s="1">
        <f>(Table2[[#This Row],[Close Price]]/Table2[[#This Row],[Current Month Low]])-1</f>
        <v>9.3178294573643461E-2</v>
      </c>
      <c r="AH127" s="1">
        <f>(Table2[[#This Row],[Current Month High]]/Table2[[#This Row],[Close Price]])-1</f>
        <v>1.049496525315563E-2</v>
      </c>
      <c r="AI127">
        <v>6.0133314423485897</v>
      </c>
      <c r="AJ127">
        <v>116.53742802303201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6.95</v>
      </c>
      <c r="AM127" t="s">
        <v>3217</v>
      </c>
      <c r="AN127">
        <v>0.09</v>
      </c>
      <c r="AO127" t="s">
        <v>3217</v>
      </c>
      <c r="AP127">
        <v>0.11962634878135101</v>
      </c>
      <c r="AQ127">
        <f>(Table2[[#This Row],[Sharpe Ratio]]-AVERAGE(Table2[Sharpe Ratio]))/_xlfn.STDEV.P(Table2[Sharpe Ratio])</f>
        <v>0.67206002947301891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3.6455997835550775</v>
      </c>
      <c r="AS127">
        <f>_xlfn.RANK.AVG(Table2[[#This Row],[1Y Return vs Nifty Z-Score]],Table2[1Y Return vs Nifty Z-Score])</f>
        <v>220</v>
      </c>
      <c r="AT127">
        <f>_xlfn.RANK.AVG(Table2[[#This Row],[6M Return vs Nifty Z-Score]],Table2[6M Return vs Nifty Z-Score])</f>
        <v>163</v>
      </c>
      <c r="AU127">
        <f>_xlfn.RANK.AVG(Table2[[#This Row],[Sharpe Ratio Z-Score]],Table2[Sharpe Ratio Z-Score])</f>
        <v>178</v>
      </c>
      <c r="AV127">
        <f>(Table2[[#This Row],[Rank 1Y]]+Table2[[#This Row],[Rank 6M]]+Table2[[#This Row],[Rank Sharpe]])/3</f>
        <v>187</v>
      </c>
    </row>
    <row r="128" spans="1:48" x14ac:dyDescent="0.3">
      <c r="A128" t="s">
        <v>55</v>
      </c>
      <c r="B128" t="s">
        <v>56</v>
      </c>
      <c r="C128" t="s">
        <v>3162</v>
      </c>
      <c r="D128" t="s">
        <v>57</v>
      </c>
      <c r="E128">
        <v>396496.67821926001</v>
      </c>
      <c r="F128">
        <v>408.9</v>
      </c>
      <c r="G128">
        <v>47.2428564098511</v>
      </c>
      <c r="H128">
        <f>(Table2[[#This Row],[1Y Return vs Nifty]]-AVERAGE(Table2[1Y Return vs Nifty]))/_xlfn.STDEV.P(Table2[1Y Return vs Nifty])</f>
        <v>0.40122153085336176</v>
      </c>
      <c r="I128">
        <v>-4.2980752055657199</v>
      </c>
      <c r="J128">
        <f>(Table2[[#This Row],[1M Return vs Nifty]]-AVERAGE(Table2[1M Return vs Nifty]))/_xlfn.STDEV.P(Table2[1M Return vs Nifty])</f>
        <v>-0.30400007157163783</v>
      </c>
      <c r="K128">
        <v>5.5061872216641099</v>
      </c>
      <c r="L128">
        <f>(Table2[[#This Row],[6M Return vs Nifty]]-AVERAGE(Table2[6M Return vs Nifty]))/_xlfn.STDEV.P(Table2[6M Return vs Nifty])</f>
        <v>-5.7904578972011157E-2</v>
      </c>
      <c r="M128">
        <v>-3.18587092110503</v>
      </c>
      <c r="N128">
        <f>(Table2[[#This Row],[1W Return vs Nifty]]-AVERAGE(Table2[1W Return vs Nifty]))/_xlfn.STDEV.P(Table2[1W Return vs Nifty])</f>
        <v>-1.1237184446444548</v>
      </c>
      <c r="O128">
        <v>412</v>
      </c>
      <c r="P128">
        <v>411.92535134084301</v>
      </c>
      <c r="Q128">
        <v>369.909312800294</v>
      </c>
      <c r="R128">
        <v>48.266429229081197</v>
      </c>
      <c r="S128" s="1">
        <f>(Table2[[#This Row],[Close Price]]-Table2[[#This Row],[20D EMA]])/Table2[[#This Row],[20D EMA]]</f>
        <v>-7.5242718446602496E-3</v>
      </c>
      <c r="T128" s="1">
        <f>(Table2[[#This Row],[Close Price]]-Table2[[#This Row],[50D EMA]])/Table2[[#This Row],[50D EMA]]</f>
        <v>-7.3444164846745204E-3</v>
      </c>
      <c r="U128" s="1">
        <f>(Table2[[#This Row],[Close Price]]-Table2[[#This Row],[200D EMA]])/Table2[[#This Row],[200D EMA]]</f>
        <v>0.10540607075971671</v>
      </c>
      <c r="V128">
        <v>0.82789683975153205</v>
      </c>
      <c r="W128">
        <v>403.15</v>
      </c>
      <c r="X128">
        <v>410.8</v>
      </c>
      <c r="Y128">
        <v>393.7</v>
      </c>
      <c r="Z128">
        <v>414.3</v>
      </c>
      <c r="AA128">
        <v>393.7</v>
      </c>
      <c r="AB128">
        <v>415.45</v>
      </c>
      <c r="AC128" s="1">
        <f>(Table2[[#This Row],[Close Price]]/Table2[[#This Row],[Day Low]])-1</f>
        <v>1.4262681384100251E-2</v>
      </c>
      <c r="AD128" s="1">
        <f>(Table2[[#This Row],[Day High]]/Table2[[#This Row],[Close Price]])-1</f>
        <v>4.6466128637809856E-3</v>
      </c>
      <c r="AE128" s="1">
        <f>(Table2[[#This Row],[Close Price]]/Table2[[#This Row],[Current Week Low]])-1</f>
        <v>3.8608077216154335E-2</v>
      </c>
      <c r="AF128" s="1">
        <f>(Table2[[#This Row],[Current Week High]]/Table2[[#This Row],[Close Price]])-1</f>
        <v>1.3206162876008953E-2</v>
      </c>
      <c r="AG128" s="1">
        <f>(Table2[[#This Row],[Close Price]]/Table2[[#This Row],[Current Month Low]])-1</f>
        <v>3.8608077216154335E-2</v>
      </c>
      <c r="AH128" s="1">
        <f>(Table2[[#This Row],[Current Month High]]/Table2[[#This Row],[Close Price]])-1</f>
        <v>1.6018586451455041E-2</v>
      </c>
      <c r="AI128">
        <v>9.6722915138175605</v>
      </c>
      <c r="AJ128">
        <v>74.333830739714301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-3.79</v>
      </c>
      <c r="AM128" t="s">
        <v>3216</v>
      </c>
      <c r="AN128">
        <v>0.11</v>
      </c>
      <c r="AO128" t="s">
        <v>3217</v>
      </c>
      <c r="AP128">
        <v>0.19275903916870901</v>
      </c>
      <c r="AQ128">
        <f>(Table2[[#This Row],[Sharpe Ratio]]-AVERAGE(Table2[Sharpe Ratio]))/_xlfn.STDEV.P(Table2[Sharpe Ratio])</f>
        <v>1.5445361371967583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0.46013457286201631</v>
      </c>
      <c r="AS128">
        <f>_xlfn.RANK.AVG(Table2[[#This Row],[1Y Return vs Nifty Z-Score]],Table2[1Y Return vs Nifty Z-Score])</f>
        <v>184</v>
      </c>
      <c r="AT128">
        <f>_xlfn.RANK.AVG(Table2[[#This Row],[6M Return vs Nifty Z-Score]],Table2[6M Return vs Nifty Z-Score])</f>
        <v>339</v>
      </c>
      <c r="AU128">
        <f>_xlfn.RANK.AVG(Table2[[#This Row],[Sharpe Ratio Z-Score]],Table2[Sharpe Ratio Z-Score])</f>
        <v>41</v>
      </c>
      <c r="AV128">
        <f>(Table2[[#This Row],[Rank 1Y]]+Table2[[#This Row],[Rank 6M]]+Table2[[#This Row],[Rank Sharpe]])/3</f>
        <v>188</v>
      </c>
    </row>
    <row r="129" spans="1:48" hidden="1" x14ac:dyDescent="0.3">
      <c r="A129" t="s">
        <v>1069</v>
      </c>
      <c r="B129" t="s">
        <v>1070</v>
      </c>
      <c r="C129" t="s">
        <v>3163</v>
      </c>
      <c r="D129" t="s">
        <v>199</v>
      </c>
      <c r="E129">
        <v>12469.888283</v>
      </c>
      <c r="F129">
        <v>530</v>
      </c>
      <c r="G129">
        <v>31.000101102188701</v>
      </c>
      <c r="H129">
        <f>(Table2[[#This Row],[1Y Return vs Nifty]]-AVERAGE(Table2[1Y Return vs Nifty]))/_xlfn.STDEV.P(Table2[1Y Return vs Nifty])</f>
        <v>0.12227167670939615</v>
      </c>
      <c r="I129">
        <v>-11.1623719747667</v>
      </c>
      <c r="J129">
        <f>(Table2[[#This Row],[1M Return vs Nifty]]-AVERAGE(Table2[1M Return vs Nifty]))/_xlfn.STDEV.P(Table2[1M Return vs Nifty])</f>
        <v>-1.0446201009356528</v>
      </c>
      <c r="K129">
        <v>20.8698387302511</v>
      </c>
      <c r="L129">
        <f>(Table2[[#This Row],[6M Return vs Nifty]]-AVERAGE(Table2[6M Return vs Nifty]))/_xlfn.STDEV.P(Table2[6M Return vs Nifty])</f>
        <v>0.44685858524726485</v>
      </c>
      <c r="M129">
        <v>3.47168858113006</v>
      </c>
      <c r="N129">
        <f>(Table2[[#This Row],[1W Return vs Nifty]]-AVERAGE(Table2[1W Return vs Nifty]))/_xlfn.STDEV.P(Table2[1W Return vs Nifty])</f>
        <v>0.46784094427848233</v>
      </c>
      <c r="O129">
        <v>525.52</v>
      </c>
      <c r="P129">
        <v>535.90224789974297</v>
      </c>
      <c r="Q129">
        <v>477.76273545918701</v>
      </c>
      <c r="R129">
        <v>57.085967970124599</v>
      </c>
      <c r="S129" s="1">
        <f>(Table2[[#This Row],[Close Price]]-Table2[[#This Row],[20D EMA]])/Table2[[#This Row],[20D EMA]]</f>
        <v>8.5248896331253203E-3</v>
      </c>
      <c r="T129" s="1">
        <f>(Table2[[#This Row],[Close Price]]-Table2[[#This Row],[50D EMA]])/Table2[[#This Row],[50D EMA]]</f>
        <v>-1.1013665128061139E-2</v>
      </c>
      <c r="U129" s="1">
        <f>(Table2[[#This Row],[Close Price]]-Table2[[#This Row],[200D EMA]])/Table2[[#This Row],[200D EMA]]</f>
        <v>0.10933725186960583</v>
      </c>
      <c r="V129">
        <v>0.30265042196789099</v>
      </c>
      <c r="W129">
        <v>520</v>
      </c>
      <c r="X129">
        <v>537.79999999999995</v>
      </c>
      <c r="Y129">
        <v>498</v>
      </c>
      <c r="Z129">
        <v>537.79999999999995</v>
      </c>
      <c r="AA129">
        <v>498</v>
      </c>
      <c r="AB129">
        <v>537.79999999999995</v>
      </c>
      <c r="AC129" s="1">
        <f>(Table2[[#This Row],[Close Price]]/Table2[[#This Row],[Day Low]])-1</f>
        <v>1.9230769230769162E-2</v>
      </c>
      <c r="AD129" s="1">
        <f>(Table2[[#This Row],[Day High]]/Table2[[#This Row],[Close Price]])-1</f>
        <v>1.4716981132075313E-2</v>
      </c>
      <c r="AE129" s="1">
        <f>(Table2[[#This Row],[Close Price]]/Table2[[#This Row],[Current Week Low]])-1</f>
        <v>6.425702811244971E-2</v>
      </c>
      <c r="AF129" s="1">
        <f>(Table2[[#This Row],[Current Week High]]/Table2[[#This Row],[Close Price]])-1</f>
        <v>1.4716981132075313E-2</v>
      </c>
      <c r="AG129" s="1">
        <f>(Table2[[#This Row],[Close Price]]/Table2[[#This Row],[Current Month Low]])-1</f>
        <v>6.425702811244971E-2</v>
      </c>
      <c r="AH129" s="1">
        <f>(Table2[[#This Row],[Current Month High]]/Table2[[#This Row],[Close Price]])-1</f>
        <v>1.4716981132075313E-2</v>
      </c>
      <c r="AI129">
        <v>23.018867924528202</v>
      </c>
      <c r="AJ129">
        <v>58.540233323362202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1.45</v>
      </c>
      <c r="AM129" t="s">
        <v>3217</v>
      </c>
      <c r="AN129">
        <v>7.0000000000000007E-2</v>
      </c>
      <c r="AO129" t="s">
        <v>3217</v>
      </c>
      <c r="AP129">
        <v>0.13375725891815099</v>
      </c>
      <c r="AQ129">
        <f>(Table2[[#This Row],[Sharpe Ratio]]-AVERAGE(Table2[Sharpe Ratio]))/_xlfn.STDEV.P(Table2[Sharpe Ratio])</f>
        <v>0.84064238859925178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253</v>
      </c>
      <c r="AT129">
        <f>_xlfn.RANK.AVG(Table2[[#This Row],[6M Return vs Nifty Z-Score]],Table2[6M Return vs Nifty Z-Score])</f>
        <v>175</v>
      </c>
      <c r="AU129">
        <f>_xlfn.RANK.AVG(Table2[[#This Row],[Sharpe Ratio Z-Score]],Table2[Sharpe Ratio Z-Score])</f>
        <v>141</v>
      </c>
      <c r="AV129">
        <f>(Table2[[#This Row],[Rank 1Y]]+Table2[[#This Row],[Rank 6M]]+Table2[[#This Row],[Rank Sharpe]])/3</f>
        <v>189.66666666666666</v>
      </c>
    </row>
    <row r="130" spans="1:48" hidden="1" x14ac:dyDescent="0.3">
      <c r="A130" t="s">
        <v>606</v>
      </c>
      <c r="B130" t="s">
        <v>607</v>
      </c>
      <c r="C130" t="s">
        <v>3157</v>
      </c>
      <c r="D130" t="s">
        <v>405</v>
      </c>
      <c r="E130">
        <v>32060.184974569998</v>
      </c>
      <c r="F130">
        <v>1707.35</v>
      </c>
      <c r="G130">
        <v>24.889365230299401</v>
      </c>
      <c r="H130">
        <f>(Table2[[#This Row],[1Y Return vs Nifty]]-AVERAGE(Table2[1Y Return vs Nifty]))/_xlfn.STDEV.P(Table2[1Y Return vs Nifty])</f>
        <v>1.7327112324332018E-2</v>
      </c>
      <c r="I130">
        <v>-10.1485634503076</v>
      </c>
      <c r="J130">
        <f>(Table2[[#This Row],[1M Return vs Nifty]]-AVERAGE(Table2[1M Return vs Nifty]))/_xlfn.STDEV.P(Table2[1M Return vs Nifty])</f>
        <v>-0.93523571322629284</v>
      </c>
      <c r="K130">
        <v>42.898293739175898</v>
      </c>
      <c r="L130">
        <f>(Table2[[#This Row],[6M Return vs Nifty]]-AVERAGE(Table2[6M Return vs Nifty]))/_xlfn.STDEV.P(Table2[6M Return vs Nifty])</f>
        <v>1.1705897013137916</v>
      </c>
      <c r="M130">
        <v>2.7731815314141102</v>
      </c>
      <c r="N130">
        <f>(Table2[[#This Row],[1W Return vs Nifty]]-AVERAGE(Table2[1W Return vs Nifty]))/_xlfn.STDEV.P(Table2[1W Return vs Nifty])</f>
        <v>0.30085551172905439</v>
      </c>
      <c r="O130">
        <v>1814.41</v>
      </c>
      <c r="P130">
        <v>1810.47080012376</v>
      </c>
      <c r="Q130">
        <v>1480.6844141138199</v>
      </c>
      <c r="R130">
        <v>30.0313668888849</v>
      </c>
      <c r="S130" s="1">
        <f>(Table2[[#This Row],[Close Price]]-Table2[[#This Row],[20D EMA]])/Table2[[#This Row],[20D EMA]]</f>
        <v>-5.9005406716232917E-2</v>
      </c>
      <c r="T130" s="1">
        <f>(Table2[[#This Row],[Close Price]]-Table2[[#This Row],[50D EMA]])/Table2[[#This Row],[50D EMA]]</f>
        <v>-5.6958002369721164E-2</v>
      </c>
      <c r="U130" s="1">
        <f>(Table2[[#This Row],[Close Price]]-Table2[[#This Row],[200D EMA]])/Table2[[#This Row],[200D EMA]]</f>
        <v>0.15308163152499846</v>
      </c>
      <c r="V130">
        <v>0.49388354768271597</v>
      </c>
      <c r="W130">
        <v>1696.05</v>
      </c>
      <c r="X130">
        <v>1780.85</v>
      </c>
      <c r="Y130">
        <v>1696.05</v>
      </c>
      <c r="Z130">
        <v>1825.95</v>
      </c>
      <c r="AA130">
        <v>1696.05</v>
      </c>
      <c r="AB130">
        <v>1825.95</v>
      </c>
      <c r="AC130" s="1">
        <f>(Table2[[#This Row],[Close Price]]/Table2[[#This Row],[Day Low]])-1</f>
        <v>6.6625394298516216E-3</v>
      </c>
      <c r="AD130" s="1">
        <f>(Table2[[#This Row],[Day High]]/Table2[[#This Row],[Close Price]])-1</f>
        <v>4.3049169766011586E-2</v>
      </c>
      <c r="AE130" s="1">
        <f>(Table2[[#This Row],[Close Price]]/Table2[[#This Row],[Current Week Low]])-1</f>
        <v>6.6625394298516216E-3</v>
      </c>
      <c r="AF130" s="1">
        <f>(Table2[[#This Row],[Current Week High]]/Table2[[#This Row],[Close Price]])-1</f>
        <v>6.9464374615632485E-2</v>
      </c>
      <c r="AG130" s="1">
        <f>(Table2[[#This Row],[Close Price]]/Table2[[#This Row],[Current Month Low]])-1</f>
        <v>6.6625394298516216E-3</v>
      </c>
      <c r="AH130" s="1">
        <f>(Table2[[#This Row],[Current Month High]]/Table2[[#This Row],[Close Price]])-1</f>
        <v>6.9464374615632485E-2</v>
      </c>
      <c r="AI130">
        <v>26.216065833016</v>
      </c>
      <c r="AJ130">
        <v>77.645406305275102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-14.51</v>
      </c>
      <c r="AM130" t="s">
        <v>3216</v>
      </c>
      <c r="AN130">
        <v>0.02</v>
      </c>
      <c r="AO130" t="s">
        <v>3217</v>
      </c>
      <c r="AP130">
        <v>0.111658220838202</v>
      </c>
      <c r="AQ130">
        <f>(Table2[[#This Row],[Sharpe Ratio]]-AVERAGE(Table2[Sharpe Ratio]))/_xlfn.STDEV.P(Table2[Sharpe Ratio])</f>
        <v>0.5769999241102719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1.130536536251157</v>
      </c>
      <c r="AS130">
        <f>_xlfn.RANK.AVG(Table2[[#This Row],[1Y Return vs Nifty Z-Score]],Table2[1Y Return vs Nifty Z-Score])</f>
        <v>296</v>
      </c>
      <c r="AT130">
        <f>_xlfn.RANK.AVG(Table2[[#This Row],[6M Return vs Nifty Z-Score]],Table2[6M Return vs Nifty Z-Score])</f>
        <v>77</v>
      </c>
      <c r="AU130">
        <f>_xlfn.RANK.AVG(Table2[[#This Row],[Sharpe Ratio Z-Score]],Table2[Sharpe Ratio Z-Score])</f>
        <v>201</v>
      </c>
      <c r="AV130">
        <f>(Table2[[#This Row],[Rank 1Y]]+Table2[[#This Row],[Rank 6M]]+Table2[[#This Row],[Rank Sharpe]])/3</f>
        <v>191.33333333333334</v>
      </c>
    </row>
    <row r="131" spans="1:48" hidden="1" x14ac:dyDescent="0.3">
      <c r="A131" t="s">
        <v>1203</v>
      </c>
      <c r="B131" t="s">
        <v>1204</v>
      </c>
      <c r="C131" t="s">
        <v>3160</v>
      </c>
      <c r="D131" t="s">
        <v>956</v>
      </c>
      <c r="E131">
        <v>10006.6310159</v>
      </c>
      <c r="F131">
        <v>1360.9</v>
      </c>
      <c r="G131">
        <v>60.384031995631901</v>
      </c>
      <c r="H131">
        <f>(Table2[[#This Row],[1Y Return vs Nifty]]-AVERAGE(Table2[1Y Return vs Nifty]))/_xlfn.STDEV.P(Table2[1Y Return vs Nifty])</f>
        <v>0.62690547076991743</v>
      </c>
      <c r="I131">
        <v>5.2615863585665901</v>
      </c>
      <c r="J131">
        <f>(Table2[[#This Row],[1M Return vs Nifty]]-AVERAGE(Table2[1M Return vs Nifty]))/_xlfn.STDEV.P(Table2[1M Return vs Nifty])</f>
        <v>0.72743505811344611</v>
      </c>
      <c r="K131">
        <v>23.3969892231096</v>
      </c>
      <c r="L131">
        <f>(Table2[[#This Row],[6M Return vs Nifty]]-AVERAGE(Table2[6M Return vs Nifty]))/_xlfn.STDEV.P(Table2[6M Return vs Nifty])</f>
        <v>0.52988653459385071</v>
      </c>
      <c r="M131">
        <v>-0.29583601339264998</v>
      </c>
      <c r="N131">
        <f>(Table2[[#This Row],[1W Return vs Nifty]]-AVERAGE(Table2[1W Return vs Nifty]))/_xlfn.STDEV.P(Table2[1W Return vs Nifty])</f>
        <v>-0.43282530427665722</v>
      </c>
      <c r="O131">
        <v>1338.51</v>
      </c>
      <c r="P131">
        <v>1351.02812350818</v>
      </c>
      <c r="Q131">
        <v>1202.6568670756001</v>
      </c>
      <c r="R131">
        <v>57.199236308938403</v>
      </c>
      <c r="S131" s="1">
        <f>(Table2[[#This Row],[Close Price]]-Table2[[#This Row],[20D EMA]])/Table2[[#This Row],[20D EMA]]</f>
        <v>1.6727555266677199E-2</v>
      </c>
      <c r="T131" s="1">
        <f>(Table2[[#This Row],[Close Price]]-Table2[[#This Row],[50D EMA]])/Table2[[#This Row],[50D EMA]]</f>
        <v>7.3069363398491332E-3</v>
      </c>
      <c r="U131" s="1">
        <f>(Table2[[#This Row],[Close Price]]-Table2[[#This Row],[200D EMA]])/Table2[[#This Row],[200D EMA]]</f>
        <v>0.13157795648661333</v>
      </c>
      <c r="V131">
        <v>0.43004459995564598</v>
      </c>
      <c r="W131">
        <v>1319.95</v>
      </c>
      <c r="X131">
        <v>1374.75</v>
      </c>
      <c r="Y131">
        <v>1282.25</v>
      </c>
      <c r="Z131">
        <v>1374.75</v>
      </c>
      <c r="AA131">
        <v>1282.25</v>
      </c>
      <c r="AB131">
        <v>1374.75</v>
      </c>
      <c r="AC131" s="1">
        <f>(Table2[[#This Row],[Close Price]]/Table2[[#This Row],[Day Low]])-1</f>
        <v>3.1023902420546312E-2</v>
      </c>
      <c r="AD131" s="1">
        <f>(Table2[[#This Row],[Day High]]/Table2[[#This Row],[Close Price]])-1</f>
        <v>1.0177088691307068E-2</v>
      </c>
      <c r="AE131" s="1">
        <f>(Table2[[#This Row],[Close Price]]/Table2[[#This Row],[Current Week Low]])-1</f>
        <v>6.1337492688633422E-2</v>
      </c>
      <c r="AF131" s="1">
        <f>(Table2[[#This Row],[Current Week High]]/Table2[[#This Row],[Close Price]])-1</f>
        <v>1.0177088691307068E-2</v>
      </c>
      <c r="AG131" s="1">
        <f>(Table2[[#This Row],[Close Price]]/Table2[[#This Row],[Current Month Low]])-1</f>
        <v>6.1337492688633422E-2</v>
      </c>
      <c r="AH131" s="1">
        <f>(Table2[[#This Row],[Current Month High]]/Table2[[#This Row],[Close Price]])-1</f>
        <v>1.0177088691307068E-2</v>
      </c>
      <c r="AI131">
        <v>16.926298772870801</v>
      </c>
      <c r="AJ131">
        <v>92.054755856618598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-2.1800000000000002</v>
      </c>
      <c r="AM131" t="s">
        <v>3216</v>
      </c>
      <c r="AN131">
        <v>-0.04</v>
      </c>
      <c r="AO131" t="s">
        <v>3216</v>
      </c>
      <c r="AP131">
        <v>8.2327246387957007E-2</v>
      </c>
      <c r="AQ131">
        <f>(Table2[[#This Row],[Sharpe Ratio]]-AVERAGE(Table2[Sharpe Ratio]))/_xlfn.STDEV.P(Table2[Sharpe Ratio])</f>
        <v>0.2270801510436723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136</v>
      </c>
      <c r="AT131">
        <f>_xlfn.RANK.AVG(Table2[[#This Row],[6M Return vs Nifty Z-Score]],Table2[6M Return vs Nifty Z-Score])</f>
        <v>155</v>
      </c>
      <c r="AU131">
        <f>_xlfn.RANK.AVG(Table2[[#This Row],[Sharpe Ratio Z-Score]],Table2[Sharpe Ratio Z-Score])</f>
        <v>283</v>
      </c>
      <c r="AV131">
        <f>(Table2[[#This Row],[Rank 1Y]]+Table2[[#This Row],[Rank 6M]]+Table2[[#This Row],[Rank Sharpe]])/3</f>
        <v>191.33333333333334</v>
      </c>
    </row>
    <row r="132" spans="1:48" hidden="1" x14ac:dyDescent="0.3">
      <c r="A132" t="s">
        <v>1413</v>
      </c>
      <c r="B132" t="s">
        <v>1414</v>
      </c>
      <c r="C132" t="s">
        <v>3167</v>
      </c>
      <c r="D132" t="s">
        <v>1034</v>
      </c>
      <c r="E132">
        <v>7753.6840783199996</v>
      </c>
      <c r="F132">
        <v>816.65</v>
      </c>
      <c r="G132">
        <v>51.925111789627202</v>
      </c>
      <c r="H132">
        <f>(Table2[[#This Row],[1Y Return vs Nifty]]-AVERAGE(Table2[1Y Return vs Nifty]))/_xlfn.STDEV.P(Table2[1Y Return vs Nifty])</f>
        <v>0.48163365493659488</v>
      </c>
      <c r="I132">
        <v>-6.4058955816922198</v>
      </c>
      <c r="J132">
        <f>(Table2[[#This Row],[1M Return vs Nifty]]-AVERAGE(Table2[1M Return vs Nifty]))/_xlfn.STDEV.P(Table2[1M Return vs Nifty])</f>
        <v>-0.53142234676598266</v>
      </c>
      <c r="K132">
        <v>14.0977128053374</v>
      </c>
      <c r="L132">
        <f>(Table2[[#This Row],[6M Return vs Nifty]]-AVERAGE(Table2[6M Return vs Nifty]))/_xlfn.STDEV.P(Table2[6M Return vs Nifty])</f>
        <v>0.22436462224372514</v>
      </c>
      <c r="M132">
        <v>1.2270003411932</v>
      </c>
      <c r="N132">
        <f>(Table2[[#This Row],[1W Return vs Nifty]]-AVERAGE(Table2[1W Return vs Nifty]))/_xlfn.STDEV.P(Table2[1W Return vs Nifty])</f>
        <v>-6.8775310112789173E-2</v>
      </c>
      <c r="O132">
        <v>792.95</v>
      </c>
      <c r="P132">
        <v>824.11869007436303</v>
      </c>
      <c r="Q132">
        <v>766.10110348361695</v>
      </c>
      <c r="R132">
        <v>62.693337384246803</v>
      </c>
      <c r="S132" s="1">
        <f>(Table2[[#This Row],[Close Price]]-Table2[[#This Row],[20D EMA]])/Table2[[#This Row],[20D EMA]]</f>
        <v>2.9888391449649953E-2</v>
      </c>
      <c r="T132" s="1">
        <f>(Table2[[#This Row],[Close Price]]-Table2[[#This Row],[50D EMA]])/Table2[[#This Row],[50D EMA]]</f>
        <v>-9.0626388702446832E-3</v>
      </c>
      <c r="U132" s="1">
        <f>(Table2[[#This Row],[Close Price]]-Table2[[#This Row],[200D EMA]])/Table2[[#This Row],[200D EMA]]</f>
        <v>6.5982017629953732E-2</v>
      </c>
      <c r="V132">
        <v>0.56808830319276105</v>
      </c>
      <c r="W132">
        <v>771.8</v>
      </c>
      <c r="X132">
        <v>823</v>
      </c>
      <c r="Y132">
        <v>761</v>
      </c>
      <c r="Z132">
        <v>823</v>
      </c>
      <c r="AA132">
        <v>761</v>
      </c>
      <c r="AB132">
        <v>823</v>
      </c>
      <c r="AC132" s="1">
        <f>(Table2[[#This Row],[Close Price]]/Table2[[#This Row],[Day Low]])-1</f>
        <v>5.8110909562062663E-2</v>
      </c>
      <c r="AD132" s="1">
        <f>(Table2[[#This Row],[Day High]]/Table2[[#This Row],[Close Price]])-1</f>
        <v>7.7756688912018479E-3</v>
      </c>
      <c r="AE132" s="1">
        <f>(Table2[[#This Row],[Close Price]]/Table2[[#This Row],[Current Week Low]])-1</f>
        <v>7.3127463863337683E-2</v>
      </c>
      <c r="AF132" s="1">
        <f>(Table2[[#This Row],[Current Week High]]/Table2[[#This Row],[Close Price]])-1</f>
        <v>7.7756688912018479E-3</v>
      </c>
      <c r="AG132" s="1">
        <f>(Table2[[#This Row],[Close Price]]/Table2[[#This Row],[Current Month Low]])-1</f>
        <v>7.3127463863337683E-2</v>
      </c>
      <c r="AH132" s="1">
        <f>(Table2[[#This Row],[Current Month High]]/Table2[[#This Row],[Close Price]])-1</f>
        <v>7.7756688912018479E-3</v>
      </c>
      <c r="AI132">
        <v>29.676115839098699</v>
      </c>
      <c r="AJ132">
        <v>78.6980306345733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7.33</v>
      </c>
      <c r="AM132" t="s">
        <v>3217</v>
      </c>
      <c r="AN132">
        <v>0</v>
      </c>
      <c r="AO132">
        <v>0</v>
      </c>
      <c r="AP132">
        <v>0.121056936557822</v>
      </c>
      <c r="AQ132">
        <f>(Table2[[#This Row],[Sharpe Ratio]]-AVERAGE(Table2[Sharpe Ratio]))/_xlfn.STDEV.P(Table2[Sharpe Ratio])</f>
        <v>0.68912700251013193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171</v>
      </c>
      <c r="AT132">
        <f>_xlfn.RANK.AVG(Table2[[#This Row],[6M Return vs Nifty Z-Score]],Table2[6M Return vs Nifty Z-Score])</f>
        <v>230</v>
      </c>
      <c r="AU132">
        <f>_xlfn.RANK.AVG(Table2[[#This Row],[Sharpe Ratio Z-Score]],Table2[Sharpe Ratio Z-Score])</f>
        <v>174</v>
      </c>
      <c r="AV132">
        <f>(Table2[[#This Row],[Rank 1Y]]+Table2[[#This Row],[Rank 6M]]+Table2[[#This Row],[Rank Sharpe]])/3</f>
        <v>191.66666666666666</v>
      </c>
    </row>
    <row r="133" spans="1:48" x14ac:dyDescent="0.3">
      <c r="A133" t="s">
        <v>1676</v>
      </c>
      <c r="B133" t="s">
        <v>1677</v>
      </c>
      <c r="C133" t="s">
        <v>3163</v>
      </c>
      <c r="D133" t="s">
        <v>199</v>
      </c>
      <c r="E133">
        <v>5425.4047890000002</v>
      </c>
      <c r="F133">
        <v>758.6</v>
      </c>
      <c r="G133">
        <v>35.119817049951997</v>
      </c>
      <c r="H133">
        <f>(Table2[[#This Row],[1Y Return vs Nifty]]-AVERAGE(Table2[1Y Return vs Nifty]))/_xlfn.STDEV.P(Table2[1Y Return vs Nifty])</f>
        <v>0.19302286029713492</v>
      </c>
      <c r="I133">
        <v>-0.16596857096405901</v>
      </c>
      <c r="J133">
        <f>(Table2[[#This Row],[1M Return vs Nifty]]-AVERAGE(Table2[1M Return vs Nifty]))/_xlfn.STDEV.P(Table2[1M Return vs Nifty])</f>
        <v>0.1418316049935569</v>
      </c>
      <c r="K133">
        <v>15.285215357571101</v>
      </c>
      <c r="L133">
        <f>(Table2[[#This Row],[6M Return vs Nifty]]-AVERAGE(Table2[6M Return vs Nifty]))/_xlfn.STDEV.P(Table2[6M Return vs Nifty])</f>
        <v>0.26337927611353801</v>
      </c>
      <c r="M133">
        <v>1.4953113065085899</v>
      </c>
      <c r="N133">
        <f>(Table2[[#This Row],[1W Return vs Nifty]]-AVERAGE(Table2[1W Return vs Nifty]))/_xlfn.STDEV.P(Table2[1W Return vs Nifty])</f>
        <v>-4.6327612019877104E-3</v>
      </c>
      <c r="O133">
        <v>708.96</v>
      </c>
      <c r="P133">
        <v>697.17065602814898</v>
      </c>
      <c r="Q133">
        <v>643.27828430464206</v>
      </c>
      <c r="R133">
        <v>73.637730266799593</v>
      </c>
      <c r="S133" s="1">
        <f>(Table2[[#This Row],[Close Price]]-Table2[[#This Row],[20D EMA]])/Table2[[#This Row],[20D EMA]]</f>
        <v>7.0018054615210989E-2</v>
      </c>
      <c r="T133" s="1">
        <f>(Table2[[#This Row],[Close Price]]-Table2[[#This Row],[50D EMA]])/Table2[[#This Row],[50D EMA]]</f>
        <v>8.8112348735129159E-2</v>
      </c>
      <c r="U133" s="1">
        <f>(Table2[[#This Row],[Close Price]]-Table2[[#This Row],[200D EMA]])/Table2[[#This Row],[200D EMA]]</f>
        <v>0.17927189291026061</v>
      </c>
      <c r="V133">
        <v>0.89963769810881</v>
      </c>
      <c r="W133">
        <v>739.35</v>
      </c>
      <c r="X133">
        <v>767.8</v>
      </c>
      <c r="Y133">
        <v>715.15</v>
      </c>
      <c r="Z133">
        <v>767.8</v>
      </c>
      <c r="AA133">
        <v>715.15</v>
      </c>
      <c r="AB133">
        <v>767.8</v>
      </c>
      <c r="AC133" s="1">
        <f>(Table2[[#This Row],[Close Price]]/Table2[[#This Row],[Day Low]])-1</f>
        <v>2.6036383309663957E-2</v>
      </c>
      <c r="AD133" s="1">
        <f>(Table2[[#This Row],[Day High]]/Table2[[#This Row],[Close Price]])-1</f>
        <v>1.2127603480094784E-2</v>
      </c>
      <c r="AE133" s="1">
        <f>(Table2[[#This Row],[Close Price]]/Table2[[#This Row],[Current Week Low]])-1</f>
        <v>6.0756484653569309E-2</v>
      </c>
      <c r="AF133" s="1">
        <f>(Table2[[#This Row],[Current Week High]]/Table2[[#This Row],[Close Price]])-1</f>
        <v>1.2127603480094784E-2</v>
      </c>
      <c r="AG133" s="1">
        <f>(Table2[[#This Row],[Close Price]]/Table2[[#This Row],[Current Month Low]])-1</f>
        <v>6.0756484653569309E-2</v>
      </c>
      <c r="AH133" s="1">
        <f>(Table2[[#This Row],[Current Month High]]/Table2[[#This Row],[Close Price]])-1</f>
        <v>1.2127603480094784E-2</v>
      </c>
      <c r="AI133">
        <v>5.3453730556287802</v>
      </c>
      <c r="AJ133">
        <v>65.056570931244494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9.1300000000000008</v>
      </c>
      <c r="AM133" t="s">
        <v>3217</v>
      </c>
      <c r="AN133">
        <v>0.2</v>
      </c>
      <c r="AO133" t="s">
        <v>3217</v>
      </c>
      <c r="AP133">
        <v>0.14860329154177501</v>
      </c>
      <c r="AQ133">
        <f>(Table2[[#This Row],[Sharpe Ratio]]-AVERAGE(Table2[Sharpe Ratio]))/_xlfn.STDEV.P(Table2[Sharpe Ratio])</f>
        <v>1.0177561894179104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1.6113571696201525</v>
      </c>
      <c r="AS133">
        <f>_xlfn.RANK.AVG(Table2[[#This Row],[1Y Return vs Nifty Z-Score]],Table2[1Y Return vs Nifty Z-Score])</f>
        <v>240</v>
      </c>
      <c r="AT133">
        <f>_xlfn.RANK.AVG(Table2[[#This Row],[6M Return vs Nifty Z-Score]],Table2[6M Return vs Nifty Z-Score])</f>
        <v>221</v>
      </c>
      <c r="AU133">
        <f>_xlfn.RANK.AVG(Table2[[#This Row],[Sharpe Ratio Z-Score]],Table2[Sharpe Ratio Z-Score])</f>
        <v>114</v>
      </c>
      <c r="AV133">
        <f>(Table2[[#This Row],[Rank 1Y]]+Table2[[#This Row],[Rank 6M]]+Table2[[#This Row],[Rank Sharpe]])/3</f>
        <v>191.66666666666666</v>
      </c>
    </row>
    <row r="134" spans="1:48" hidden="1" x14ac:dyDescent="0.3">
      <c r="A134" t="s">
        <v>1172</v>
      </c>
      <c r="B134" t="s">
        <v>1173</v>
      </c>
      <c r="C134" t="s">
        <v>3170</v>
      </c>
      <c r="D134" t="s">
        <v>136</v>
      </c>
      <c r="E134">
        <v>10583.990486180001</v>
      </c>
      <c r="F134">
        <v>446.3</v>
      </c>
      <c r="G134">
        <v>174.20642365652401</v>
      </c>
      <c r="H134">
        <f>(Table2[[#This Row],[1Y Return vs Nifty]]-AVERAGE(Table2[1Y Return vs Nifty]))/_xlfn.STDEV.P(Table2[1Y Return vs Nifty])</f>
        <v>2.5816686221390084</v>
      </c>
      <c r="I134">
        <v>17.600961358566501</v>
      </c>
      <c r="J134">
        <f>(Table2[[#This Row],[1M Return vs Nifty]]-AVERAGE(Table2[1M Return vs Nifty]))/_xlfn.STDEV.P(Table2[1M Return vs Nifty])</f>
        <v>2.0587860445448358</v>
      </c>
      <c r="K134">
        <v>4.6546471740837401</v>
      </c>
      <c r="L134">
        <f>(Table2[[#This Row],[6M Return vs Nifty]]-AVERAGE(Table2[6M Return vs Nifty]))/_xlfn.STDEV.P(Table2[6M Return vs Nifty])</f>
        <v>-8.5881394811387859E-2</v>
      </c>
      <c r="M134">
        <v>4.7510220766299396</v>
      </c>
      <c r="N134">
        <f>(Table2[[#This Row],[1W Return vs Nifty]]-AVERAGE(Table2[1W Return vs Nifty]))/_xlfn.STDEV.P(Table2[1W Return vs Nifty])</f>
        <v>0.77367902738428973</v>
      </c>
      <c r="O134">
        <v>416.46</v>
      </c>
      <c r="P134">
        <v>421.04564350621303</v>
      </c>
      <c r="Q134">
        <v>370.31395433064699</v>
      </c>
      <c r="R134">
        <v>73.388304448201893</v>
      </c>
      <c r="S134" s="1">
        <f>(Table2[[#This Row],[Close Price]]-Table2[[#This Row],[20D EMA]])/Table2[[#This Row],[20D EMA]]</f>
        <v>7.1651539163425135E-2</v>
      </c>
      <c r="T134" s="1">
        <f>(Table2[[#This Row],[Close Price]]-Table2[[#This Row],[50D EMA]])/Table2[[#This Row],[50D EMA]]</f>
        <v>5.9980092142704541E-2</v>
      </c>
      <c r="U134" s="1">
        <f>(Table2[[#This Row],[Close Price]]-Table2[[#This Row],[200D EMA]])/Table2[[#This Row],[200D EMA]]</f>
        <v>0.20519357907184449</v>
      </c>
      <c r="V134">
        <v>1.9233758996764201</v>
      </c>
      <c r="W134">
        <v>425.1</v>
      </c>
      <c r="X134">
        <v>450</v>
      </c>
      <c r="Y134">
        <v>411.95</v>
      </c>
      <c r="Z134">
        <v>450</v>
      </c>
      <c r="AA134">
        <v>402.35</v>
      </c>
      <c r="AB134">
        <v>450</v>
      </c>
      <c r="AC134" s="1">
        <f>(Table2[[#This Row],[Close Price]]/Table2[[#This Row],[Day Low]])-1</f>
        <v>4.9870618677958056E-2</v>
      </c>
      <c r="AD134" s="1">
        <f>(Table2[[#This Row],[Day High]]/Table2[[#This Row],[Close Price]])-1</f>
        <v>8.2903876316378078E-3</v>
      </c>
      <c r="AE134" s="1">
        <f>(Table2[[#This Row],[Close Price]]/Table2[[#This Row],[Current Week Low]])-1</f>
        <v>8.3383905813812387E-2</v>
      </c>
      <c r="AF134" s="1">
        <f>(Table2[[#This Row],[Current Week High]]/Table2[[#This Row],[Close Price]])-1</f>
        <v>8.2903876316378078E-3</v>
      </c>
      <c r="AG134" s="1">
        <f>(Table2[[#This Row],[Close Price]]/Table2[[#This Row],[Current Month Low]])-1</f>
        <v>0.1092332546290542</v>
      </c>
      <c r="AH134" s="1">
        <f>(Table2[[#This Row],[Current Month High]]/Table2[[#This Row],[Close Price]])-1</f>
        <v>8.2903876316378078E-3</v>
      </c>
      <c r="AI134">
        <v>27.627156621106799</v>
      </c>
      <c r="AJ134">
        <v>210.361613351877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3.12</v>
      </c>
      <c r="AM134" t="s">
        <v>3217</v>
      </c>
      <c r="AN134">
        <v>-0.04</v>
      </c>
      <c r="AO134" t="s">
        <v>3216</v>
      </c>
      <c r="AP134">
        <v>0.108830811385869</v>
      </c>
      <c r="AQ134">
        <f>(Table2[[#This Row],[Sharpe Ratio]]-AVERAGE(Table2[Sharpe Ratio]))/_xlfn.STDEV.P(Table2[Sharpe Ratio])</f>
        <v>0.54326880905287711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22</v>
      </c>
      <c r="AT134">
        <f>_xlfn.RANK.AVG(Table2[[#This Row],[6M Return vs Nifty Z-Score]],Table2[6M Return vs Nifty Z-Score])</f>
        <v>345</v>
      </c>
      <c r="AU134">
        <f>_xlfn.RANK.AVG(Table2[[#This Row],[Sharpe Ratio Z-Score]],Table2[Sharpe Ratio Z-Score])</f>
        <v>212</v>
      </c>
      <c r="AV134">
        <f>(Table2[[#This Row],[Rank 1Y]]+Table2[[#This Row],[Rank 6M]]+Table2[[#This Row],[Rank Sharpe]])/3</f>
        <v>193</v>
      </c>
    </row>
    <row r="135" spans="1:48" x14ac:dyDescent="0.3">
      <c r="A135" t="s">
        <v>1016</v>
      </c>
      <c r="B135" t="s">
        <v>1017</v>
      </c>
      <c r="C135" t="s">
        <v>3157</v>
      </c>
      <c r="D135" t="s">
        <v>515</v>
      </c>
      <c r="E135">
        <v>13819.912200000001</v>
      </c>
      <c r="F135">
        <v>144.59</v>
      </c>
      <c r="G135">
        <v>44.176192539875302</v>
      </c>
      <c r="H135">
        <f>(Table2[[#This Row],[1Y Return vs Nifty]]-AVERAGE(Table2[1Y Return vs Nifty]))/_xlfn.STDEV.P(Table2[1Y Return vs Nifty])</f>
        <v>0.34855525453294167</v>
      </c>
      <c r="I135">
        <v>-0.28401445345827703</v>
      </c>
      <c r="J135">
        <f>(Table2[[#This Row],[1M Return vs Nifty]]-AVERAGE(Table2[1M Return vs Nifty]))/_xlfn.STDEV.P(Table2[1M Return vs Nifty])</f>
        <v>0.12909510074574515</v>
      </c>
      <c r="K135">
        <v>64.690226976752001</v>
      </c>
      <c r="L135">
        <f>(Table2[[#This Row],[6M Return vs Nifty]]-AVERAGE(Table2[6M Return vs Nifty]))/_xlfn.STDEV.P(Table2[6M Return vs Nifty])</f>
        <v>1.886550042467467</v>
      </c>
      <c r="M135">
        <v>3.2651964499343098</v>
      </c>
      <c r="N135">
        <f>(Table2[[#This Row],[1W Return vs Nifty]]-AVERAGE(Table2[1W Return vs Nifty]))/_xlfn.STDEV.P(Table2[1W Return vs Nifty])</f>
        <v>0.41847683569890898</v>
      </c>
      <c r="O135">
        <v>141.4</v>
      </c>
      <c r="P135">
        <v>133.80371290468301</v>
      </c>
      <c r="Q135">
        <v>107.72602352616801</v>
      </c>
      <c r="R135">
        <v>56.279449587429298</v>
      </c>
      <c r="S135" s="1">
        <f>(Table2[[#This Row],[Close Price]]-Table2[[#This Row],[20D EMA]])/Table2[[#This Row],[20D EMA]]</f>
        <v>2.2560113154172542E-2</v>
      </c>
      <c r="T135" s="1">
        <f>(Table2[[#This Row],[Close Price]]-Table2[[#This Row],[50D EMA]])/Table2[[#This Row],[50D EMA]]</f>
        <v>8.0612763735493337E-2</v>
      </c>
      <c r="U135" s="1">
        <f>(Table2[[#This Row],[Close Price]]-Table2[[#This Row],[200D EMA]])/Table2[[#This Row],[200D EMA]]</f>
        <v>0.34220121811956861</v>
      </c>
      <c r="V135">
        <v>0.59829344811204799</v>
      </c>
      <c r="W135">
        <v>141.30000000000001</v>
      </c>
      <c r="X135">
        <v>146.66</v>
      </c>
      <c r="Y135">
        <v>134.51</v>
      </c>
      <c r="Z135">
        <v>146.66</v>
      </c>
      <c r="AA135">
        <v>134.51</v>
      </c>
      <c r="AB135">
        <v>146.66</v>
      </c>
      <c r="AC135" s="1">
        <f>(Table2[[#This Row],[Close Price]]/Table2[[#This Row],[Day Low]])-1</f>
        <v>2.3283793347487647E-2</v>
      </c>
      <c r="AD135" s="1">
        <f>(Table2[[#This Row],[Day High]]/Table2[[#This Row],[Close Price]])-1</f>
        <v>1.4316342762293433E-2</v>
      </c>
      <c r="AE135" s="1">
        <f>(Table2[[#This Row],[Close Price]]/Table2[[#This Row],[Current Week Low]])-1</f>
        <v>7.4938666270165877E-2</v>
      </c>
      <c r="AF135" s="1">
        <f>(Table2[[#This Row],[Current Week High]]/Table2[[#This Row],[Close Price]])-1</f>
        <v>1.4316342762293433E-2</v>
      </c>
      <c r="AG135" s="1">
        <f>(Table2[[#This Row],[Close Price]]/Table2[[#This Row],[Current Month Low]])-1</f>
        <v>7.4938666270165877E-2</v>
      </c>
      <c r="AH135" s="1">
        <f>(Table2[[#This Row],[Current Month High]]/Table2[[#This Row],[Close Price]])-1</f>
        <v>1.4316342762293433E-2</v>
      </c>
      <c r="AI135">
        <v>16.709315996956899</v>
      </c>
      <c r="AJ135">
        <v>109.550724637681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-1.67</v>
      </c>
      <c r="AM135" t="s">
        <v>3216</v>
      </c>
      <c r="AN135">
        <v>0.47</v>
      </c>
      <c r="AO135" t="s">
        <v>3217</v>
      </c>
      <c r="AP135">
        <v>6.3133933219060995E-2</v>
      </c>
      <c r="AQ135">
        <f>(Table2[[#This Row],[Sharpe Ratio]]-AVERAGE(Table2[Sharpe Ratio]))/_xlfn.STDEV.P(Table2[Sharpe Ratio])</f>
        <v>-1.8968916334820142E-3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2.7807803418115808</v>
      </c>
      <c r="AS135">
        <f>_xlfn.RANK.AVG(Table2[[#This Row],[1Y Return vs Nifty Z-Score]],Table2[1Y Return vs Nifty Z-Score])</f>
        <v>195</v>
      </c>
      <c r="AT135">
        <f>_xlfn.RANK.AVG(Table2[[#This Row],[6M Return vs Nifty Z-Score]],Table2[6M Return vs Nifty Z-Score])</f>
        <v>34</v>
      </c>
      <c r="AU135">
        <f>_xlfn.RANK.AVG(Table2[[#This Row],[Sharpe Ratio Z-Score]],Table2[Sharpe Ratio Z-Score])</f>
        <v>351</v>
      </c>
      <c r="AV135">
        <f>(Table2[[#This Row],[Rank 1Y]]+Table2[[#This Row],[Rank 6M]]+Table2[[#This Row],[Rank Sharpe]])/3</f>
        <v>193.33333333333334</v>
      </c>
    </row>
    <row r="136" spans="1:48" x14ac:dyDescent="0.3">
      <c r="A136" t="s">
        <v>1129</v>
      </c>
      <c r="B136" t="s">
        <v>1130</v>
      </c>
      <c r="C136" t="s">
        <v>3168</v>
      </c>
      <c r="D136" t="s">
        <v>291</v>
      </c>
      <c r="E136">
        <v>11138.157723</v>
      </c>
      <c r="F136">
        <v>1621.95</v>
      </c>
      <c r="G136">
        <v>62.304454693809397</v>
      </c>
      <c r="H136">
        <f>(Table2[[#This Row],[1Y Return vs Nifty]]-AVERAGE(Table2[1Y Return vs Nifty]))/_xlfn.STDEV.P(Table2[1Y Return vs Nifty])</f>
        <v>0.65988642882810222</v>
      </c>
      <c r="I136">
        <v>-1.4629758395010299</v>
      </c>
      <c r="J136">
        <f>(Table2[[#This Row],[1M Return vs Nifty]]-AVERAGE(Table2[1M Return vs Nifty]))/_xlfn.STDEV.P(Table2[1M Return vs Nifty])</f>
        <v>1.8916237242146015E-3</v>
      </c>
      <c r="K136">
        <v>61.098293103961701</v>
      </c>
      <c r="L136">
        <f>(Table2[[#This Row],[6M Return vs Nifty]]-AVERAGE(Table2[6M Return vs Nifty]))/_xlfn.STDEV.P(Table2[6M Return vs Nifty])</f>
        <v>1.7685393009271067</v>
      </c>
      <c r="M136">
        <v>5.4309448892310002</v>
      </c>
      <c r="N136">
        <f>(Table2[[#This Row],[1W Return vs Nifty]]-AVERAGE(Table2[1W Return vs Nifty]))/_xlfn.STDEV.P(Table2[1W Return vs Nifty])</f>
        <v>0.93622170323642617</v>
      </c>
      <c r="O136">
        <v>1616.15</v>
      </c>
      <c r="P136">
        <v>1587.6223845863799</v>
      </c>
      <c r="Q136">
        <v>1300.6709270101201</v>
      </c>
      <c r="R136">
        <v>53.054982935163402</v>
      </c>
      <c r="S136" s="1">
        <f>(Table2[[#This Row],[Close Price]]-Table2[[#This Row],[20D EMA]])/Table2[[#This Row],[20D EMA]]</f>
        <v>3.5887757943259932E-3</v>
      </c>
      <c r="T136" s="1">
        <f>(Table2[[#This Row],[Close Price]]-Table2[[#This Row],[50D EMA]])/Table2[[#This Row],[50D EMA]]</f>
        <v>2.1622027849250474E-2</v>
      </c>
      <c r="U136" s="1">
        <f>(Table2[[#This Row],[Close Price]]-Table2[[#This Row],[200D EMA]])/Table2[[#This Row],[200D EMA]]</f>
        <v>0.24701026702304404</v>
      </c>
      <c r="V136">
        <v>0.56856747703338195</v>
      </c>
      <c r="W136">
        <v>1592</v>
      </c>
      <c r="X136">
        <v>1638.1</v>
      </c>
      <c r="Y136">
        <v>1521</v>
      </c>
      <c r="Z136">
        <v>1638.1</v>
      </c>
      <c r="AA136">
        <v>1513.1</v>
      </c>
      <c r="AB136">
        <v>1638.1</v>
      </c>
      <c r="AC136" s="1">
        <f>(Table2[[#This Row],[Close Price]]/Table2[[#This Row],[Day Low]])-1</f>
        <v>1.8812814070351846E-2</v>
      </c>
      <c r="AD136" s="1">
        <f>(Table2[[#This Row],[Day High]]/Table2[[#This Row],[Close Price]])-1</f>
        <v>9.95715034372191E-3</v>
      </c>
      <c r="AE136" s="1">
        <f>(Table2[[#This Row],[Close Price]]/Table2[[#This Row],[Current Week Low]])-1</f>
        <v>6.6370808678501092E-2</v>
      </c>
      <c r="AF136" s="1">
        <f>(Table2[[#This Row],[Current Week High]]/Table2[[#This Row],[Close Price]])-1</f>
        <v>9.95715034372191E-3</v>
      </c>
      <c r="AG136" s="1">
        <f>(Table2[[#This Row],[Close Price]]/Table2[[#This Row],[Current Month Low]])-1</f>
        <v>7.1938404599828365E-2</v>
      </c>
      <c r="AH136" s="1">
        <f>(Table2[[#This Row],[Current Month High]]/Table2[[#This Row],[Close Price]])-1</f>
        <v>9.95715034372191E-3</v>
      </c>
      <c r="AI136">
        <v>15.968433058972201</v>
      </c>
      <c r="AJ136">
        <v>97.798780487804805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-4.6100000000000003</v>
      </c>
      <c r="AM136" t="s">
        <v>3216</v>
      </c>
      <c r="AN136">
        <v>-0.02</v>
      </c>
      <c r="AO136" t="s">
        <v>3216</v>
      </c>
      <c r="AP136">
        <v>4.2129702044822998E-2</v>
      </c>
      <c r="AQ136">
        <f>(Table2[[#This Row],[Sharpe Ratio]]-AVERAGE(Table2[Sharpe Ratio]))/_xlfn.STDEV.P(Table2[Sharpe Ratio])</f>
        <v>-0.25247826315918548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3.1140607935566642</v>
      </c>
      <c r="AS136">
        <f>_xlfn.RANK.AVG(Table2[[#This Row],[1Y Return vs Nifty Z-Score]],Table2[1Y Return vs Nifty Z-Score])</f>
        <v>132</v>
      </c>
      <c r="AT136">
        <f>_xlfn.RANK.AVG(Table2[[#This Row],[6M Return vs Nifty Z-Score]],Table2[6M Return vs Nifty Z-Score])</f>
        <v>38</v>
      </c>
      <c r="AU136">
        <f>_xlfn.RANK.AVG(Table2[[#This Row],[Sharpe Ratio Z-Score]],Table2[Sharpe Ratio Z-Score])</f>
        <v>411</v>
      </c>
      <c r="AV136">
        <f>(Table2[[#This Row],[Rank 1Y]]+Table2[[#This Row],[Rank 6M]]+Table2[[#This Row],[Rank Sharpe]])/3</f>
        <v>193.66666666666666</v>
      </c>
    </row>
    <row r="137" spans="1:48" hidden="1" x14ac:dyDescent="0.3">
      <c r="A137" t="s">
        <v>767</v>
      </c>
      <c r="B137" t="s">
        <v>768</v>
      </c>
      <c r="C137" t="s">
        <v>3167</v>
      </c>
      <c r="D137" t="s">
        <v>173</v>
      </c>
      <c r="E137">
        <v>21631.52392965</v>
      </c>
      <c r="F137">
        <v>680.5</v>
      </c>
      <c r="G137">
        <v>54.206507474022501</v>
      </c>
      <c r="H137">
        <f>(Table2[[#This Row],[1Y Return vs Nifty]]-AVERAGE(Table2[1Y Return vs Nifty]))/_xlfn.STDEV.P(Table2[1Y Return vs Nifty])</f>
        <v>0.52081389137754686</v>
      </c>
      <c r="I137">
        <v>7.3356391091724302E-2</v>
      </c>
      <c r="J137">
        <f>(Table2[[#This Row],[1M Return vs Nifty]]-AVERAGE(Table2[1M Return vs Nifty]))/_xlfn.STDEV.P(Table2[1M Return vs Nifty])</f>
        <v>0.16765345774627935</v>
      </c>
      <c r="K137">
        <v>10.311082778039699</v>
      </c>
      <c r="L137">
        <f>(Table2[[#This Row],[6M Return vs Nifty]]-AVERAGE(Table2[6M Return vs Nifty]))/_xlfn.STDEV.P(Table2[6M Return vs Nifty])</f>
        <v>9.9957260280442786E-2</v>
      </c>
      <c r="M137">
        <v>0.118482926775303</v>
      </c>
      <c r="N137">
        <f>(Table2[[#This Row],[1W Return vs Nifty]]-AVERAGE(Table2[1W Return vs Nifty]))/_xlfn.STDEV.P(Table2[1W Return vs Nifty])</f>
        <v>-0.33377801840387955</v>
      </c>
      <c r="O137">
        <v>706.9</v>
      </c>
      <c r="P137">
        <v>713.00106694324404</v>
      </c>
      <c r="Q137">
        <v>615.98633126413699</v>
      </c>
      <c r="R137">
        <v>42.4889998991219</v>
      </c>
      <c r="S137" s="1">
        <f>(Table2[[#This Row],[Close Price]]-Table2[[#This Row],[20D EMA]])/Table2[[#This Row],[20D EMA]]</f>
        <v>-3.7346159287027836E-2</v>
      </c>
      <c r="T137" s="1">
        <f>(Table2[[#This Row],[Close Price]]-Table2[[#This Row],[50D EMA]])/Table2[[#This Row],[50D EMA]]</f>
        <v>-4.558347588816606E-2</v>
      </c>
      <c r="U137" s="1">
        <f>(Table2[[#This Row],[Close Price]]-Table2[[#This Row],[200D EMA]])/Table2[[#This Row],[200D EMA]]</f>
        <v>0.10473230567221682</v>
      </c>
      <c r="V137">
        <v>0.41189459222094499</v>
      </c>
      <c r="W137">
        <v>656.85</v>
      </c>
      <c r="X137">
        <v>682.85</v>
      </c>
      <c r="Y137">
        <v>656.85</v>
      </c>
      <c r="Z137">
        <v>708.4</v>
      </c>
      <c r="AA137">
        <v>656.85</v>
      </c>
      <c r="AB137">
        <v>709.9</v>
      </c>
      <c r="AC137" s="1">
        <f>(Table2[[#This Row],[Close Price]]/Table2[[#This Row],[Day Low]])-1</f>
        <v>3.600517621983701E-2</v>
      </c>
      <c r="AD137" s="1">
        <f>(Table2[[#This Row],[Day High]]/Table2[[#This Row],[Close Price]])-1</f>
        <v>3.4533431300514117E-3</v>
      </c>
      <c r="AE137" s="1">
        <f>(Table2[[#This Row],[Close Price]]/Table2[[#This Row],[Current Week Low]])-1</f>
        <v>3.600517621983701E-2</v>
      </c>
      <c r="AF137" s="1">
        <f>(Table2[[#This Row],[Current Week High]]/Table2[[#This Row],[Close Price]])-1</f>
        <v>4.0999265246142613E-2</v>
      </c>
      <c r="AG137" s="1">
        <f>(Table2[[#This Row],[Close Price]]/Table2[[#This Row],[Current Month Low]])-1</f>
        <v>3.600517621983701E-2</v>
      </c>
      <c r="AH137" s="1">
        <f>(Table2[[#This Row],[Current Month High]]/Table2[[#This Row],[Close Price]])-1</f>
        <v>4.3203526818515803E-2</v>
      </c>
      <c r="AI137">
        <v>24.019103600293899</v>
      </c>
      <c r="AJ137">
        <v>94.234337091479901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-11.09</v>
      </c>
      <c r="AM137" t="s">
        <v>3216</v>
      </c>
      <c r="AN137">
        <v>-0.1</v>
      </c>
      <c r="AO137" t="s">
        <v>3216</v>
      </c>
      <c r="AP137">
        <v>0.12746993976760199</v>
      </c>
      <c r="AQ137">
        <f>(Table2[[#This Row],[Sharpe Ratio]]-AVERAGE(Table2[Sharpe Ratio]))/_xlfn.STDEV.P(Table2[Sharpe Ratio])</f>
        <v>0.76563440364159496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164</v>
      </c>
      <c r="AT137">
        <f>_xlfn.RANK.AVG(Table2[[#This Row],[6M Return vs Nifty Z-Score]],Table2[6M Return vs Nifty Z-Score])</f>
        <v>271</v>
      </c>
      <c r="AU137">
        <f>_xlfn.RANK.AVG(Table2[[#This Row],[Sharpe Ratio Z-Score]],Table2[Sharpe Ratio Z-Score])</f>
        <v>155</v>
      </c>
      <c r="AV137">
        <f>(Table2[[#This Row],[Rank 1Y]]+Table2[[#This Row],[Rank 6M]]+Table2[[#This Row],[Rank Sharpe]])/3</f>
        <v>196.66666666666666</v>
      </c>
    </row>
    <row r="138" spans="1:48" hidden="1" x14ac:dyDescent="0.3">
      <c r="A138" t="s">
        <v>704</v>
      </c>
      <c r="B138" t="s">
        <v>705</v>
      </c>
      <c r="C138" t="s">
        <v>3161</v>
      </c>
      <c r="D138" t="s">
        <v>51</v>
      </c>
      <c r="E138">
        <v>25920.780386400002</v>
      </c>
      <c r="F138">
        <v>1447.2</v>
      </c>
      <c r="G138">
        <v>67.294168024973501</v>
      </c>
      <c r="H138">
        <f>(Table2[[#This Row],[1Y Return vs Nifty]]-AVERAGE(Table2[1Y Return vs Nifty]))/_xlfn.STDEV.P(Table2[1Y Return vs Nifty])</f>
        <v>0.74557877471302858</v>
      </c>
      <c r="I138">
        <v>5.9053566581797696</v>
      </c>
      <c r="J138">
        <f>(Table2[[#This Row],[1M Return vs Nifty]]-AVERAGE(Table2[1M Return vs Nifty]))/_xlfn.STDEV.P(Table2[1M Return vs Nifty])</f>
        <v>0.796894347860718</v>
      </c>
      <c r="K138">
        <v>33.338104622272198</v>
      </c>
      <c r="L138">
        <f>(Table2[[#This Row],[6M Return vs Nifty]]-AVERAGE(Table2[6M Return vs Nifty]))/_xlfn.STDEV.P(Table2[6M Return vs Nifty])</f>
        <v>0.85649566536889432</v>
      </c>
      <c r="M138">
        <v>4.8115848082444499</v>
      </c>
      <c r="N138">
        <f>(Table2[[#This Row],[1W Return vs Nifty]]-AVERAGE(Table2[1W Return vs Nifty]))/_xlfn.STDEV.P(Table2[1W Return vs Nifty])</f>
        <v>0.78815718324418615</v>
      </c>
      <c r="O138">
        <v>1395.92</v>
      </c>
      <c r="P138">
        <v>1404.6100606090599</v>
      </c>
      <c r="Q138">
        <v>1216.70534337616</v>
      </c>
      <c r="R138">
        <v>67.243977110052299</v>
      </c>
      <c r="S138" s="1">
        <f>(Table2[[#This Row],[Close Price]]-Table2[[#This Row],[20D EMA]])/Table2[[#This Row],[20D EMA]]</f>
        <v>3.6735629548971263E-2</v>
      </c>
      <c r="T138" s="1">
        <f>(Table2[[#This Row],[Close Price]]-Table2[[#This Row],[50D EMA]])/Table2[[#This Row],[50D EMA]]</f>
        <v>3.0321539468735174E-2</v>
      </c>
      <c r="U138" s="1">
        <f>(Table2[[#This Row],[Close Price]]-Table2[[#This Row],[200D EMA]])/Table2[[#This Row],[200D EMA]]</f>
        <v>0.1894416408037255</v>
      </c>
      <c r="V138">
        <v>0.37772949874685502</v>
      </c>
      <c r="W138">
        <v>1419</v>
      </c>
      <c r="X138">
        <v>1449.45</v>
      </c>
      <c r="Y138">
        <v>1396.05</v>
      </c>
      <c r="Z138">
        <v>1449.45</v>
      </c>
      <c r="AA138">
        <v>1396.05</v>
      </c>
      <c r="AB138">
        <v>1449.45</v>
      </c>
      <c r="AC138" s="1">
        <f>(Table2[[#This Row],[Close Price]]/Table2[[#This Row],[Day Low]])-1</f>
        <v>1.9873150105708337E-2</v>
      </c>
      <c r="AD138" s="1">
        <f>(Table2[[#This Row],[Day High]]/Table2[[#This Row],[Close Price]])-1</f>
        <v>1.5547263681592316E-3</v>
      </c>
      <c r="AE138" s="1">
        <f>(Table2[[#This Row],[Close Price]]/Table2[[#This Row],[Current Week Low]])-1</f>
        <v>3.6639088857848945E-2</v>
      </c>
      <c r="AF138" s="1">
        <f>(Table2[[#This Row],[Current Week High]]/Table2[[#This Row],[Close Price]])-1</f>
        <v>1.5547263681592316E-3</v>
      </c>
      <c r="AG138" s="1">
        <f>(Table2[[#This Row],[Close Price]]/Table2[[#This Row],[Current Month Low]])-1</f>
        <v>3.6639088857848945E-2</v>
      </c>
      <c r="AH138" s="1">
        <f>(Table2[[#This Row],[Current Month High]]/Table2[[#This Row],[Close Price]])-1</f>
        <v>1.5547263681592316E-3</v>
      </c>
      <c r="AI138">
        <v>13.253178551686</v>
      </c>
      <c r="AJ138">
        <v>98.491290632286393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5.38</v>
      </c>
      <c r="AM138" t="s">
        <v>3217</v>
      </c>
      <c r="AN138">
        <v>-0.02</v>
      </c>
      <c r="AO138" t="s">
        <v>3216</v>
      </c>
      <c r="AP138">
        <v>6.0974963210015998E-2</v>
      </c>
      <c r="AQ138">
        <f>(Table2[[#This Row],[Sharpe Ratio]]-AVERAGE(Table2[Sharpe Ratio]))/_xlfn.STDEV.P(Table2[Sharpe Ratio])</f>
        <v>-2.7653495693948531E-2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125</v>
      </c>
      <c r="AT138">
        <f>_xlfn.RANK.AVG(Table2[[#This Row],[6M Return vs Nifty Z-Score]],Table2[6M Return vs Nifty Z-Score])</f>
        <v>110</v>
      </c>
      <c r="AU138">
        <f>_xlfn.RANK.AVG(Table2[[#This Row],[Sharpe Ratio Z-Score]],Table2[Sharpe Ratio Z-Score])</f>
        <v>356</v>
      </c>
      <c r="AV138">
        <f>(Table2[[#This Row],[Rank 1Y]]+Table2[[#This Row],[Rank 6M]]+Table2[[#This Row],[Rank Sharpe]])/3</f>
        <v>197</v>
      </c>
    </row>
    <row r="139" spans="1:48" x14ac:dyDescent="0.3">
      <c r="A139" t="s">
        <v>1141</v>
      </c>
      <c r="B139" t="s">
        <v>1142</v>
      </c>
      <c r="C139" t="s">
        <v>3167</v>
      </c>
      <c r="D139" t="s">
        <v>264</v>
      </c>
      <c r="E139">
        <v>10900.415685600001</v>
      </c>
      <c r="F139">
        <v>5370.7</v>
      </c>
      <c r="G139">
        <v>25.426232882542099</v>
      </c>
      <c r="H139">
        <f>(Table2[[#This Row],[1Y Return vs Nifty]]-AVERAGE(Table2[1Y Return vs Nifty]))/_xlfn.STDEV.P(Table2[1Y Return vs Nifty])</f>
        <v>2.6547170771993672E-2</v>
      </c>
      <c r="I139">
        <v>-0.12665055377654</v>
      </c>
      <c r="J139">
        <f>(Table2[[#This Row],[1M Return vs Nifty]]-AVERAGE(Table2[1M Return vs Nifty]))/_xlfn.STDEV.P(Table2[1M Return vs Nifty])</f>
        <v>0.14607380372462153</v>
      </c>
      <c r="K139">
        <v>11.686339931680401</v>
      </c>
      <c r="L139">
        <f>(Table2[[#This Row],[6M Return vs Nifty]]-AVERAGE(Table2[6M Return vs Nifty]))/_xlfn.STDEV.P(Table2[6M Return vs Nifty])</f>
        <v>0.14514047418625728</v>
      </c>
      <c r="M139">
        <v>0.25705837002915899</v>
      </c>
      <c r="N139">
        <f>(Table2[[#This Row],[1W Return vs Nifty]]-AVERAGE(Table2[1W Return vs Nifty]))/_xlfn.STDEV.P(Table2[1W Return vs Nifty])</f>
        <v>-0.30065010603437109</v>
      </c>
      <c r="O139">
        <v>5371.05</v>
      </c>
      <c r="P139">
        <v>5366.0767756627602</v>
      </c>
      <c r="Q139">
        <v>4735.0757734925101</v>
      </c>
      <c r="R139">
        <v>51.947020235130303</v>
      </c>
      <c r="S139" s="1">
        <f>(Table2[[#This Row],[Close Price]]-Table2[[#This Row],[20D EMA]])/Table2[[#This Row],[20D EMA]]</f>
        <v>-6.5164167155465645E-5</v>
      </c>
      <c r="T139" s="1">
        <f>(Table2[[#This Row],[Close Price]]-Table2[[#This Row],[50D EMA]])/Table2[[#This Row],[50D EMA]]</f>
        <v>8.6156507454529508E-4</v>
      </c>
      <c r="U139" s="1">
        <f>(Table2[[#This Row],[Close Price]]-Table2[[#This Row],[200D EMA]])/Table2[[#This Row],[200D EMA]]</f>
        <v>0.13423739279227295</v>
      </c>
      <c r="V139">
        <v>0.73446611803739703</v>
      </c>
      <c r="W139">
        <v>5227.95</v>
      </c>
      <c r="X139">
        <v>5380</v>
      </c>
      <c r="Y139">
        <v>5154</v>
      </c>
      <c r="Z139">
        <v>5380</v>
      </c>
      <c r="AA139">
        <v>5154</v>
      </c>
      <c r="AB139">
        <v>5380</v>
      </c>
      <c r="AC139" s="1">
        <f>(Table2[[#This Row],[Close Price]]/Table2[[#This Row],[Day Low]])-1</f>
        <v>2.730515785346066E-2</v>
      </c>
      <c r="AD139" s="1">
        <f>(Table2[[#This Row],[Day High]]/Table2[[#This Row],[Close Price]])-1</f>
        <v>1.7316178524215964E-3</v>
      </c>
      <c r="AE139" s="1">
        <f>(Table2[[#This Row],[Close Price]]/Table2[[#This Row],[Current Week Low]])-1</f>
        <v>4.204501358168411E-2</v>
      </c>
      <c r="AF139" s="1">
        <f>(Table2[[#This Row],[Current Week High]]/Table2[[#This Row],[Close Price]])-1</f>
        <v>1.7316178524215964E-3</v>
      </c>
      <c r="AG139" s="1">
        <f>(Table2[[#This Row],[Close Price]]/Table2[[#This Row],[Current Month Low]])-1</f>
        <v>4.204501358168411E-2</v>
      </c>
      <c r="AH139" s="1">
        <f>(Table2[[#This Row],[Current Month High]]/Table2[[#This Row],[Close Price]])-1</f>
        <v>1.7316178524215964E-3</v>
      </c>
      <c r="AI139">
        <v>11.698661254585</v>
      </c>
      <c r="AJ139">
        <v>78.3100929614873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-6.89</v>
      </c>
      <c r="AM139" t="s">
        <v>3216</v>
      </c>
      <c r="AN139">
        <v>0.06</v>
      </c>
      <c r="AO139" t="s">
        <v>3217</v>
      </c>
      <c r="AP139">
        <v>0.18681934235799499</v>
      </c>
      <c r="AQ139">
        <f>(Table2[[#This Row],[Sharpe Ratio]]-AVERAGE(Table2[Sharpe Ratio]))/_xlfn.STDEV.P(Table2[Sharpe Ratio])</f>
        <v>1.4736753015427937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1.4907866441912951</v>
      </c>
      <c r="AS139">
        <f>_xlfn.RANK.AVG(Table2[[#This Row],[1Y Return vs Nifty Z-Score]],Table2[1Y Return vs Nifty Z-Score])</f>
        <v>291</v>
      </c>
      <c r="AT139">
        <f>_xlfn.RANK.AVG(Table2[[#This Row],[6M Return vs Nifty Z-Score]],Table2[6M Return vs Nifty Z-Score])</f>
        <v>251</v>
      </c>
      <c r="AU139">
        <f>_xlfn.RANK.AVG(Table2[[#This Row],[Sharpe Ratio Z-Score]],Table2[Sharpe Ratio Z-Score])</f>
        <v>49</v>
      </c>
      <c r="AV139">
        <f>(Table2[[#This Row],[Rank 1Y]]+Table2[[#This Row],[Rank 6M]]+Table2[[#This Row],[Rank Sharpe]])/3</f>
        <v>197</v>
      </c>
    </row>
    <row r="140" spans="1:48" hidden="1" x14ac:dyDescent="0.3">
      <c r="A140" t="s">
        <v>562</v>
      </c>
      <c r="B140" t="s">
        <v>563</v>
      </c>
      <c r="C140" t="s">
        <v>3162</v>
      </c>
      <c r="D140" t="s">
        <v>149</v>
      </c>
      <c r="E140">
        <v>36225.881410125003</v>
      </c>
      <c r="F140">
        <v>261.25</v>
      </c>
      <c r="G140">
        <v>57.784064649805202</v>
      </c>
      <c r="H140">
        <f>(Table2[[#This Row],[1Y Return vs Nifty]]-AVERAGE(Table2[1Y Return vs Nifty]))/_xlfn.STDEV.P(Table2[1Y Return vs Nifty])</f>
        <v>0.58225414787796359</v>
      </c>
      <c r="I140">
        <v>-5.17711904708354</v>
      </c>
      <c r="J140">
        <f>(Table2[[#This Row],[1M Return vs Nifty]]-AVERAGE(Table2[1M Return vs Nifty]))/_xlfn.STDEV.P(Table2[1M Return vs Nifty])</f>
        <v>-0.39884408802475613</v>
      </c>
      <c r="K140">
        <v>5.3870790127528903</v>
      </c>
      <c r="L140">
        <f>(Table2[[#This Row],[6M Return vs Nifty]]-AVERAGE(Table2[6M Return vs Nifty]))/_xlfn.STDEV.P(Table2[6M Return vs Nifty])</f>
        <v>-6.1817804703596838E-2</v>
      </c>
      <c r="M140">
        <v>1.79168858113006</v>
      </c>
      <c r="N140">
        <f>(Table2[[#This Row],[1W Return vs Nifty]]-AVERAGE(Table2[1W Return vs Nifty]))/_xlfn.STDEV.P(Table2[1W Return vs Nifty])</f>
        <v>6.6219333162145524E-2</v>
      </c>
      <c r="O140">
        <v>257.7</v>
      </c>
      <c r="P140">
        <v>262.74708242570699</v>
      </c>
      <c r="Q140">
        <v>241.88506022595499</v>
      </c>
      <c r="R140">
        <v>59.708738127157901</v>
      </c>
      <c r="S140" s="1">
        <f>(Table2[[#This Row],[Close Price]]-Table2[[#This Row],[20D EMA]])/Table2[[#This Row],[20D EMA]]</f>
        <v>1.3775708187815334E-2</v>
      </c>
      <c r="T140" s="1">
        <f>(Table2[[#This Row],[Close Price]]-Table2[[#This Row],[50D EMA]])/Table2[[#This Row],[50D EMA]]</f>
        <v>-5.6978079904285881E-3</v>
      </c>
      <c r="U140" s="1">
        <f>(Table2[[#This Row],[Close Price]]-Table2[[#This Row],[200D EMA]])/Table2[[#This Row],[200D EMA]]</f>
        <v>8.0058436663907273E-2</v>
      </c>
      <c r="V140">
        <v>0.46810024743253598</v>
      </c>
      <c r="W140">
        <v>255.05</v>
      </c>
      <c r="X140">
        <v>262</v>
      </c>
      <c r="Y140">
        <v>248.4</v>
      </c>
      <c r="Z140">
        <v>262</v>
      </c>
      <c r="AA140">
        <v>248.4</v>
      </c>
      <c r="AB140">
        <v>262</v>
      </c>
      <c r="AC140" s="1">
        <f>(Table2[[#This Row],[Close Price]]/Table2[[#This Row],[Day Low]])-1</f>
        <v>2.4308959027641519E-2</v>
      </c>
      <c r="AD140" s="1">
        <f>(Table2[[#This Row],[Day High]]/Table2[[#This Row],[Close Price]])-1</f>
        <v>2.870813397129135E-3</v>
      </c>
      <c r="AE140" s="1">
        <f>(Table2[[#This Row],[Close Price]]/Table2[[#This Row],[Current Week Low]])-1</f>
        <v>5.1731078904991845E-2</v>
      </c>
      <c r="AF140" s="1">
        <f>(Table2[[#This Row],[Current Week High]]/Table2[[#This Row],[Close Price]])-1</f>
        <v>2.870813397129135E-3</v>
      </c>
      <c r="AG140" s="1">
        <f>(Table2[[#This Row],[Close Price]]/Table2[[#This Row],[Current Month Low]])-1</f>
        <v>5.1731078904991845E-2</v>
      </c>
      <c r="AH140" s="1">
        <f>(Table2[[#This Row],[Current Month High]]/Table2[[#This Row],[Close Price]])-1</f>
        <v>2.870813397129135E-3</v>
      </c>
      <c r="AI140">
        <v>19.349282296650699</v>
      </c>
      <c r="AJ140">
        <v>88.832670762558706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1.06</v>
      </c>
      <c r="AM140" t="s">
        <v>3217</v>
      </c>
      <c r="AN140">
        <v>0.06</v>
      </c>
      <c r="AO140" t="s">
        <v>3217</v>
      </c>
      <c r="AP140">
        <v>0.153426348045128</v>
      </c>
      <c r="AQ140">
        <f>(Table2[[#This Row],[Sharpe Ratio]]-AVERAGE(Table2[Sharpe Ratio]))/_xlfn.STDEV.P(Table2[Sharpe Ratio])</f>
        <v>1.0752954586980201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149</v>
      </c>
      <c r="AT140">
        <f>_xlfn.RANK.AVG(Table2[[#This Row],[6M Return vs Nifty Z-Score]],Table2[6M Return vs Nifty Z-Score])</f>
        <v>342</v>
      </c>
      <c r="AU140">
        <f>_xlfn.RANK.AVG(Table2[[#This Row],[Sharpe Ratio Z-Score]],Table2[Sharpe Ratio Z-Score])</f>
        <v>102</v>
      </c>
      <c r="AV140">
        <f>(Table2[[#This Row],[Rank 1Y]]+Table2[[#This Row],[Rank 6M]]+Table2[[#This Row],[Rank Sharpe]])/3</f>
        <v>197.66666666666666</v>
      </c>
    </row>
    <row r="141" spans="1:48" hidden="1" x14ac:dyDescent="0.3">
      <c r="A141" t="s">
        <v>937</v>
      </c>
      <c r="B141" t="s">
        <v>938</v>
      </c>
      <c r="C141" t="s">
        <v>3167</v>
      </c>
      <c r="D141" t="s">
        <v>764</v>
      </c>
      <c r="E141">
        <v>16294.179190319999</v>
      </c>
      <c r="F141">
        <v>1209.9000000000001</v>
      </c>
      <c r="G141">
        <v>26.721949143470699</v>
      </c>
      <c r="H141">
        <f>(Table2[[#This Row],[1Y Return vs Nifty]]-AVERAGE(Table2[1Y Return vs Nifty]))/_xlfn.STDEV.P(Table2[1Y Return vs Nifty])</f>
        <v>4.8799544531973355E-2</v>
      </c>
      <c r="I141">
        <v>7.0519625012228202</v>
      </c>
      <c r="J141">
        <f>(Table2[[#This Row],[1M Return vs Nifty]]-AVERAGE(Table2[1M Return vs Nifty]))/_xlfn.STDEV.P(Table2[1M Return vs Nifty])</f>
        <v>0.92060683898635221</v>
      </c>
      <c r="K141">
        <v>7.8988025581474304</v>
      </c>
      <c r="L141">
        <f>(Table2[[#This Row],[6M Return vs Nifty]]-AVERAGE(Table2[6M Return vs Nifty]))/_xlfn.STDEV.P(Table2[6M Return vs Nifty])</f>
        <v>2.0703301929731729E-2</v>
      </c>
      <c r="M141">
        <v>3.0806564939432302</v>
      </c>
      <c r="N141">
        <f>(Table2[[#This Row],[1W Return vs Nifty]]-AVERAGE(Table2[1W Return vs Nifty]))/_xlfn.STDEV.P(Table2[1W Return vs Nifty])</f>
        <v>0.37436062472243559</v>
      </c>
      <c r="O141">
        <v>1182.82</v>
      </c>
      <c r="P141">
        <v>1239.7724664044099</v>
      </c>
      <c r="Q141">
        <v>1208.4733498329399</v>
      </c>
      <c r="R141">
        <v>57.747175599421503</v>
      </c>
      <c r="S141" s="1">
        <f>(Table2[[#This Row],[Close Price]]-Table2[[#This Row],[20D EMA]])/Table2[[#This Row],[20D EMA]]</f>
        <v>2.2894438714259276E-2</v>
      </c>
      <c r="T141" s="1">
        <f>(Table2[[#This Row],[Close Price]]-Table2[[#This Row],[50D EMA]])/Table2[[#This Row],[50D EMA]]</f>
        <v>-2.4095120043314062E-2</v>
      </c>
      <c r="U141" s="1">
        <f>(Table2[[#This Row],[Close Price]]-Table2[[#This Row],[200D EMA]])/Table2[[#This Row],[200D EMA]]</f>
        <v>1.1805392044908639E-3</v>
      </c>
      <c r="V141">
        <v>1.0867858408023401</v>
      </c>
      <c r="W141">
        <v>1199.05</v>
      </c>
      <c r="X141">
        <v>1224.9000000000001</v>
      </c>
      <c r="Y141">
        <v>1161.0999999999999</v>
      </c>
      <c r="Z141">
        <v>1235.5</v>
      </c>
      <c r="AA141">
        <v>1161.0999999999999</v>
      </c>
      <c r="AB141">
        <v>1249.9000000000001</v>
      </c>
      <c r="AC141" s="1">
        <f>(Table2[[#This Row],[Close Price]]/Table2[[#This Row],[Day Low]])-1</f>
        <v>9.048830324006607E-3</v>
      </c>
      <c r="AD141" s="1">
        <f>(Table2[[#This Row],[Day High]]/Table2[[#This Row],[Close Price]])-1</f>
        <v>1.2397718819737058E-2</v>
      </c>
      <c r="AE141" s="1">
        <f>(Table2[[#This Row],[Close Price]]/Table2[[#This Row],[Current Week Low]])-1</f>
        <v>4.2029110326414765E-2</v>
      </c>
      <c r="AF141" s="1">
        <f>(Table2[[#This Row],[Current Week High]]/Table2[[#This Row],[Close Price]])-1</f>
        <v>2.1158773452351287E-2</v>
      </c>
      <c r="AG141" s="1">
        <f>(Table2[[#This Row],[Close Price]]/Table2[[#This Row],[Current Month Low]])-1</f>
        <v>4.2029110326414765E-2</v>
      </c>
      <c r="AH141" s="1">
        <f>(Table2[[#This Row],[Current Month High]]/Table2[[#This Row],[Close Price]])-1</f>
        <v>3.3060583519299191E-2</v>
      </c>
      <c r="AI141">
        <v>56.7856847673361</v>
      </c>
      <c r="AJ141">
        <v>55.115384615384599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6.2</v>
      </c>
      <c r="AM141" t="s">
        <v>3217</v>
      </c>
      <c r="AN141">
        <v>-0.12</v>
      </c>
      <c r="AO141" t="s">
        <v>3216</v>
      </c>
      <c r="AP141">
        <v>0.237812069471912</v>
      </c>
      <c r="AQ141">
        <f>(Table2[[#This Row],[Sharpe Ratio]]-AVERAGE(Table2[Sharpe Ratio]))/_xlfn.STDEV.P(Table2[Sharpe Ratio])</f>
        <v>2.0820207054780471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282</v>
      </c>
      <c r="AT141">
        <f>_xlfn.RANK.AVG(Table2[[#This Row],[6M Return vs Nifty Z-Score]],Table2[6M Return vs Nifty Z-Score])</f>
        <v>297</v>
      </c>
      <c r="AU141">
        <f>_xlfn.RANK.AVG(Table2[[#This Row],[Sharpe Ratio Z-Score]],Table2[Sharpe Ratio Z-Score])</f>
        <v>14</v>
      </c>
      <c r="AV141">
        <f>(Table2[[#This Row],[Rank 1Y]]+Table2[[#This Row],[Rank 6M]]+Table2[[#This Row],[Rank Sharpe]])/3</f>
        <v>197.66666666666666</v>
      </c>
    </row>
    <row r="142" spans="1:48" x14ac:dyDescent="0.3">
      <c r="A142" t="s">
        <v>233</v>
      </c>
      <c r="B142" t="s">
        <v>234</v>
      </c>
      <c r="C142" t="s">
        <v>3163</v>
      </c>
      <c r="D142" t="s">
        <v>199</v>
      </c>
      <c r="E142">
        <v>106981.3955628</v>
      </c>
      <c r="F142">
        <v>36272.699999999997</v>
      </c>
      <c r="G142">
        <v>59.264862270951397</v>
      </c>
      <c r="H142">
        <f>(Table2[[#This Row],[1Y Return vs Nifty]]-AVERAGE(Table2[1Y Return vs Nifty]))/_xlfn.STDEV.P(Table2[1Y Return vs Nifty])</f>
        <v>0.60768507216459622</v>
      </c>
      <c r="I142">
        <v>-0.57725531297254196</v>
      </c>
      <c r="J142">
        <f>(Table2[[#This Row],[1M Return vs Nifty]]-AVERAGE(Table2[1M Return vs Nifty]))/_xlfn.STDEV.P(Table2[1M Return vs Nifty])</f>
        <v>9.7456017925399083E-2</v>
      </c>
      <c r="K142">
        <v>11.6740826009415</v>
      </c>
      <c r="L142">
        <f>(Table2[[#This Row],[6M Return vs Nifty]]-AVERAGE(Table2[6M Return vs Nifty]))/_xlfn.STDEV.P(Table2[6M Return vs Nifty])</f>
        <v>0.14473776724870457</v>
      </c>
      <c r="M142">
        <v>-3.16514874395985</v>
      </c>
      <c r="N142">
        <f>(Table2[[#This Row],[1W Return vs Nifty]]-AVERAGE(Table2[1W Return vs Nifty]))/_xlfn.STDEV.P(Table2[1W Return vs Nifty])</f>
        <v>-1.1187645909713086</v>
      </c>
      <c r="O142">
        <v>36193.370000000003</v>
      </c>
      <c r="P142">
        <v>35701.908156465302</v>
      </c>
      <c r="Q142">
        <v>31626.4881858679</v>
      </c>
      <c r="R142">
        <v>53.763995082094901</v>
      </c>
      <c r="S142" s="1">
        <f>(Table2[[#This Row],[Close Price]]-Table2[[#This Row],[20D EMA]])/Table2[[#This Row],[20D EMA]]</f>
        <v>2.1918378973827101E-3</v>
      </c>
      <c r="T142" s="1">
        <f>(Table2[[#This Row],[Close Price]]-Table2[[#This Row],[50D EMA]])/Table2[[#This Row],[50D EMA]]</f>
        <v>1.5987712506378437E-2</v>
      </c>
      <c r="U142" s="1">
        <f>(Table2[[#This Row],[Close Price]]-Table2[[#This Row],[200D EMA]])/Table2[[#This Row],[200D EMA]]</f>
        <v>0.14690887545991363</v>
      </c>
      <c r="V142">
        <v>0.59726857212119</v>
      </c>
      <c r="W142">
        <v>35699.800000000003</v>
      </c>
      <c r="X142">
        <v>36380</v>
      </c>
      <c r="Y142">
        <v>34755.15</v>
      </c>
      <c r="Z142">
        <v>36380</v>
      </c>
      <c r="AA142">
        <v>34755.15</v>
      </c>
      <c r="AB142">
        <v>36380</v>
      </c>
      <c r="AC142" s="1">
        <f>(Table2[[#This Row],[Close Price]]/Table2[[#This Row],[Day Low]])-1</f>
        <v>1.604770895075025E-2</v>
      </c>
      <c r="AD142" s="1">
        <f>(Table2[[#This Row],[Day High]]/Table2[[#This Row],[Close Price]])-1</f>
        <v>2.9581475875797292E-3</v>
      </c>
      <c r="AE142" s="1">
        <f>(Table2[[#This Row],[Close Price]]/Table2[[#This Row],[Current Week Low]])-1</f>
        <v>4.3664032524675989E-2</v>
      </c>
      <c r="AF142" s="1">
        <f>(Table2[[#This Row],[Current Week High]]/Table2[[#This Row],[Close Price]])-1</f>
        <v>2.9581475875797292E-3</v>
      </c>
      <c r="AG142" s="1">
        <f>(Table2[[#This Row],[Close Price]]/Table2[[#This Row],[Current Month Low]])-1</f>
        <v>4.3664032524675989E-2</v>
      </c>
      <c r="AH142" s="1">
        <f>(Table2[[#This Row],[Current Month High]]/Table2[[#This Row],[Close Price]])-1</f>
        <v>2.9581475875797292E-3</v>
      </c>
      <c r="AI142">
        <v>7.7636900478872599</v>
      </c>
      <c r="AJ142">
        <v>87.793551192842898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-1.54</v>
      </c>
      <c r="AM142" t="s">
        <v>3216</v>
      </c>
      <c r="AN142">
        <v>0.2</v>
      </c>
      <c r="AO142" t="s">
        <v>3217</v>
      </c>
      <c r="AP142">
        <v>0.11295427253472499</v>
      </c>
      <c r="AQ142">
        <f>(Table2[[#This Row],[Sharpe Ratio]]-AVERAGE(Table2[Sharpe Ratio]))/_xlfn.STDEV.P(Table2[Sharpe Ratio])</f>
        <v>0.59246187598981881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0.32357614235721033</v>
      </c>
      <c r="AS142">
        <f>_xlfn.RANK.AVG(Table2[[#This Row],[1Y Return vs Nifty Z-Score]],Table2[1Y Return vs Nifty Z-Score])</f>
        <v>142</v>
      </c>
      <c r="AT142">
        <f>_xlfn.RANK.AVG(Table2[[#This Row],[6M Return vs Nifty Z-Score]],Table2[6M Return vs Nifty Z-Score])</f>
        <v>253</v>
      </c>
      <c r="AU142">
        <f>_xlfn.RANK.AVG(Table2[[#This Row],[Sharpe Ratio Z-Score]],Table2[Sharpe Ratio Z-Score])</f>
        <v>199</v>
      </c>
      <c r="AV142">
        <f>(Table2[[#This Row],[Rank 1Y]]+Table2[[#This Row],[Rank 6M]]+Table2[[#This Row],[Rank Sharpe]])/3</f>
        <v>198</v>
      </c>
    </row>
    <row r="143" spans="1:48" hidden="1" x14ac:dyDescent="0.3">
      <c r="A143" t="s">
        <v>679</v>
      </c>
      <c r="B143" t="s">
        <v>680</v>
      </c>
      <c r="C143" t="s">
        <v>3160</v>
      </c>
      <c r="D143" t="s">
        <v>46</v>
      </c>
      <c r="E143">
        <v>27388.799999999999</v>
      </c>
      <c r="F143">
        <v>101.44</v>
      </c>
      <c r="G143">
        <v>89.273952866636506</v>
      </c>
      <c r="H143">
        <f>(Table2[[#This Row],[1Y Return vs Nifty]]-AVERAGE(Table2[1Y Return vs Nifty]))/_xlfn.STDEV.P(Table2[1Y Return vs Nifty])</f>
        <v>1.1230552348063025</v>
      </c>
      <c r="I143">
        <v>-14.450959399400601</v>
      </c>
      <c r="J143">
        <f>(Table2[[#This Row],[1M Return vs Nifty]]-AVERAGE(Table2[1M Return vs Nifty]))/_xlfn.STDEV.P(Table2[1M Return vs Nifty])</f>
        <v>-1.3994406742428291</v>
      </c>
      <c r="K143">
        <v>4.7963848533066598</v>
      </c>
      <c r="L143">
        <f>(Table2[[#This Row],[6M Return vs Nifty]]-AVERAGE(Table2[6M Return vs Nifty]))/_xlfn.STDEV.P(Table2[6M Return vs Nifty])</f>
        <v>-8.1224691981746699E-2</v>
      </c>
      <c r="M143">
        <v>2.6739487090618401</v>
      </c>
      <c r="N143">
        <f>(Table2[[#This Row],[1W Return vs Nifty]]-AVERAGE(Table2[1W Return vs Nifty]))/_xlfn.STDEV.P(Table2[1W Return vs Nifty])</f>
        <v>0.27713286530718539</v>
      </c>
      <c r="O143">
        <v>101.61</v>
      </c>
      <c r="P143">
        <v>107.981332676544</v>
      </c>
      <c r="Q143">
        <v>97.9225161305162</v>
      </c>
      <c r="R143">
        <v>55.348220371951697</v>
      </c>
      <c r="S143" s="1">
        <f>(Table2[[#This Row],[Close Price]]-Table2[[#This Row],[20D EMA]])/Table2[[#This Row],[20D EMA]]</f>
        <v>-1.6730636748351708E-3</v>
      </c>
      <c r="T143" s="1">
        <f>(Table2[[#This Row],[Close Price]]-Table2[[#This Row],[50D EMA]])/Table2[[#This Row],[50D EMA]]</f>
        <v>-6.0578365856424815E-2</v>
      </c>
      <c r="U143" s="1">
        <f>(Table2[[#This Row],[Close Price]]-Table2[[#This Row],[200D EMA]])/Table2[[#This Row],[200D EMA]]</f>
        <v>3.5921093620547011E-2</v>
      </c>
      <c r="V143">
        <v>0.35135944315068302</v>
      </c>
      <c r="W143">
        <v>97.55</v>
      </c>
      <c r="X143">
        <v>101.89</v>
      </c>
      <c r="Y143">
        <v>95.27</v>
      </c>
      <c r="Z143">
        <v>101.89</v>
      </c>
      <c r="AA143">
        <v>95.27</v>
      </c>
      <c r="AB143">
        <v>101.89</v>
      </c>
      <c r="AC143" s="1">
        <f>(Table2[[#This Row],[Close Price]]/Table2[[#This Row],[Day Low]])-1</f>
        <v>3.9876986160943151E-2</v>
      </c>
      <c r="AD143" s="1">
        <f>(Table2[[#This Row],[Day High]]/Table2[[#This Row],[Close Price]])-1</f>
        <v>4.4361198738169794E-3</v>
      </c>
      <c r="AE143" s="1">
        <f>(Table2[[#This Row],[Close Price]]/Table2[[#This Row],[Current Week Low]])-1</f>
        <v>6.4763304293061763E-2</v>
      </c>
      <c r="AF143" s="1">
        <f>(Table2[[#This Row],[Current Week High]]/Table2[[#This Row],[Close Price]])-1</f>
        <v>4.4361198738169794E-3</v>
      </c>
      <c r="AG143" s="1">
        <f>(Table2[[#This Row],[Close Price]]/Table2[[#This Row],[Current Month Low]])-1</f>
        <v>6.4763304293061763E-2</v>
      </c>
      <c r="AH143" s="1">
        <f>(Table2[[#This Row],[Current Month High]]/Table2[[#This Row],[Close Price]])-1</f>
        <v>4.4361198738169794E-3</v>
      </c>
      <c r="AI143">
        <v>37.848317560462597</v>
      </c>
      <c r="AJ143">
        <v>138.495297805642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-1.1100000000000001</v>
      </c>
      <c r="AM143" t="s">
        <v>3216</v>
      </c>
      <c r="AN143">
        <v>-0.14000000000000001</v>
      </c>
      <c r="AO143" t="s">
        <v>3216</v>
      </c>
      <c r="AP143">
        <v>0.122285581176501</v>
      </c>
      <c r="AQ143">
        <f>(Table2[[#This Row],[Sharpe Ratio]]-AVERAGE(Table2[Sharpe Ratio]))/_xlfn.STDEV.P(Table2[Sharpe Ratio])</f>
        <v>0.70378478508319142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83</v>
      </c>
      <c r="AT143">
        <f>_xlfn.RANK.AVG(Table2[[#This Row],[6M Return vs Nifty Z-Score]],Table2[6M Return vs Nifty Z-Score])</f>
        <v>344</v>
      </c>
      <c r="AU143">
        <f>_xlfn.RANK.AVG(Table2[[#This Row],[Sharpe Ratio Z-Score]],Table2[Sharpe Ratio Z-Score])</f>
        <v>170</v>
      </c>
      <c r="AV143">
        <f>(Table2[[#This Row],[Rank 1Y]]+Table2[[#This Row],[Rank 6M]]+Table2[[#This Row],[Rank Sharpe]])/3</f>
        <v>199</v>
      </c>
    </row>
    <row r="144" spans="1:48" hidden="1" x14ac:dyDescent="0.3">
      <c r="A144" t="s">
        <v>292</v>
      </c>
      <c r="B144" t="s">
        <v>293</v>
      </c>
      <c r="C144" t="s">
        <v>3171</v>
      </c>
      <c r="D144" t="s">
        <v>294</v>
      </c>
      <c r="E144">
        <v>92398.037809675006</v>
      </c>
      <c r="F144">
        <v>10210.85</v>
      </c>
      <c r="G144">
        <v>56.671722268661497</v>
      </c>
      <c r="H144">
        <f>(Table2[[#This Row],[1Y Return vs Nifty]]-AVERAGE(Table2[1Y Return vs Nifty]))/_xlfn.STDEV.P(Table2[1Y Return vs Nifty])</f>
        <v>0.56315100071475954</v>
      </c>
      <c r="I144">
        <v>-5.5637613500239897</v>
      </c>
      <c r="J144">
        <f>(Table2[[#This Row],[1M Return vs Nifty]]-AVERAGE(Table2[1M Return vs Nifty]))/_xlfn.STDEV.P(Table2[1M Return vs Nifty])</f>
        <v>-0.44056067508170804</v>
      </c>
      <c r="K144">
        <v>4.0262334517757798</v>
      </c>
      <c r="L144">
        <f>(Table2[[#This Row],[6M Return vs Nifty]]-AVERAGE(Table2[6M Return vs Nifty]))/_xlfn.STDEV.P(Table2[6M Return vs Nifty])</f>
        <v>-0.10652753474327131</v>
      </c>
      <c r="M144">
        <v>-3.6866495565781299</v>
      </c>
      <c r="N144">
        <f>(Table2[[#This Row],[1W Return vs Nifty]]-AVERAGE(Table2[1W Return vs Nifty]))/_xlfn.STDEV.P(Table2[1W Return vs Nifty])</f>
        <v>-1.2434348270202564</v>
      </c>
      <c r="O144">
        <v>10589.36</v>
      </c>
      <c r="P144">
        <v>10766.846983649601</v>
      </c>
      <c r="Q144">
        <v>9513.3840716980303</v>
      </c>
      <c r="R144">
        <v>41.290863584683102</v>
      </c>
      <c r="S144" s="1">
        <f>(Table2[[#This Row],[Close Price]]-Table2[[#This Row],[20D EMA]])/Table2[[#This Row],[20D EMA]]</f>
        <v>-3.5744369820272445E-2</v>
      </c>
      <c r="T144" s="1">
        <f>(Table2[[#This Row],[Close Price]]-Table2[[#This Row],[50D EMA]])/Table2[[#This Row],[50D EMA]]</f>
        <v>-5.1639721869729392E-2</v>
      </c>
      <c r="U144" s="1">
        <f>(Table2[[#This Row],[Close Price]]-Table2[[#This Row],[200D EMA]])/Table2[[#This Row],[200D EMA]]</f>
        <v>7.3314177483583959E-2</v>
      </c>
      <c r="V144">
        <v>1.0279349008955201</v>
      </c>
      <c r="W144">
        <v>10052.5</v>
      </c>
      <c r="X144">
        <v>10270</v>
      </c>
      <c r="Y144">
        <v>9680</v>
      </c>
      <c r="Z144">
        <v>10370.049999999999</v>
      </c>
      <c r="AA144">
        <v>9680</v>
      </c>
      <c r="AB144">
        <v>10533.6</v>
      </c>
      <c r="AC144" s="1">
        <f>(Table2[[#This Row],[Close Price]]/Table2[[#This Row],[Day Low]])-1</f>
        <v>1.5752300422780419E-2</v>
      </c>
      <c r="AD144" s="1">
        <f>(Table2[[#This Row],[Day High]]/Table2[[#This Row],[Close Price]])-1</f>
        <v>5.7928575975554342E-3</v>
      </c>
      <c r="AE144" s="1">
        <f>(Table2[[#This Row],[Close Price]]/Table2[[#This Row],[Current Week Low]])-1</f>
        <v>5.4839876033057955E-2</v>
      </c>
      <c r="AF144" s="1">
        <f>(Table2[[#This Row],[Current Week High]]/Table2[[#This Row],[Close Price]])-1</f>
        <v>1.5591258318357282E-2</v>
      </c>
      <c r="AG144" s="1">
        <f>(Table2[[#This Row],[Close Price]]/Table2[[#This Row],[Current Month Low]])-1</f>
        <v>5.4839876033057955E-2</v>
      </c>
      <c r="AH144" s="1">
        <f>(Table2[[#This Row],[Current Month High]]/Table2[[#This Row],[Close Price]])-1</f>
        <v>3.1608534059358373E-2</v>
      </c>
      <c r="AI144">
        <v>30.2340157773348</v>
      </c>
      <c r="AJ144">
        <v>83.961048905063393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-9.36</v>
      </c>
      <c r="AM144" t="s">
        <v>3216</v>
      </c>
      <c r="AN144">
        <v>0.01</v>
      </c>
      <c r="AO144" t="s">
        <v>3217</v>
      </c>
      <c r="AP144">
        <v>0.15893970416987899</v>
      </c>
      <c r="AQ144">
        <f>(Table2[[#This Row],[Sharpe Ratio]]-AVERAGE(Table2[Sharpe Ratio]))/_xlfn.STDEV.P(Table2[Sharpe Ratio])</f>
        <v>1.1410700318299434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156</v>
      </c>
      <c r="AT144">
        <f>_xlfn.RANK.AVG(Table2[[#This Row],[6M Return vs Nifty Z-Score]],Table2[6M Return vs Nifty Z-Score])</f>
        <v>352</v>
      </c>
      <c r="AU144">
        <f>_xlfn.RANK.AVG(Table2[[#This Row],[Sharpe Ratio Z-Score]],Table2[Sharpe Ratio Z-Score])</f>
        <v>91</v>
      </c>
      <c r="AV144">
        <f>(Table2[[#This Row],[Rank 1Y]]+Table2[[#This Row],[Rank 6M]]+Table2[[#This Row],[Rank Sharpe]])/3</f>
        <v>199.66666666666666</v>
      </c>
    </row>
    <row r="145" spans="1:48" x14ac:dyDescent="0.3">
      <c r="A145" t="s">
        <v>343</v>
      </c>
      <c r="B145" t="s">
        <v>344</v>
      </c>
      <c r="C145" t="s">
        <v>3170</v>
      </c>
      <c r="D145" t="s">
        <v>136</v>
      </c>
      <c r="E145">
        <v>73536.734422064997</v>
      </c>
      <c r="F145">
        <v>2022.45</v>
      </c>
      <c r="G145">
        <v>36.289641517281801</v>
      </c>
      <c r="H145">
        <f>(Table2[[#This Row],[1Y Return vs Nifty]]-AVERAGE(Table2[1Y Return vs Nifty]))/_xlfn.STDEV.P(Table2[1Y Return vs Nifty])</f>
        <v>0.21311319339362322</v>
      </c>
      <c r="I145">
        <v>12.036271521347</v>
      </c>
      <c r="J145">
        <f>(Table2[[#This Row],[1M Return vs Nifty]]-AVERAGE(Table2[1M Return vs Nifty]))/_xlfn.STDEV.P(Table2[1M Return vs Nifty])</f>
        <v>1.458386485898878</v>
      </c>
      <c r="K145">
        <v>25.8511233112676</v>
      </c>
      <c r="L145">
        <f>(Table2[[#This Row],[6M Return vs Nifty]]-AVERAGE(Table2[6M Return vs Nifty]))/_xlfn.STDEV.P(Table2[6M Return vs Nifty])</f>
        <v>0.6105155756173769</v>
      </c>
      <c r="M145">
        <v>1.1759002865347199</v>
      </c>
      <c r="N145">
        <f>(Table2[[#This Row],[1W Return vs Nifty]]-AVERAGE(Table2[1W Return vs Nifty]))/_xlfn.STDEV.P(Table2[1W Return vs Nifty])</f>
        <v>-8.099131385092706E-2</v>
      </c>
      <c r="O145">
        <v>1951.4</v>
      </c>
      <c r="P145">
        <v>1892.5828430732599</v>
      </c>
      <c r="Q145">
        <v>1684.0434339610999</v>
      </c>
      <c r="R145">
        <v>62.167359409739603</v>
      </c>
      <c r="S145" s="1">
        <f>(Table2[[#This Row],[Close Price]]-Table2[[#This Row],[20D EMA]])/Table2[[#This Row],[20D EMA]]</f>
        <v>3.6409757097468458E-2</v>
      </c>
      <c r="T145" s="1">
        <f>(Table2[[#This Row],[Close Price]]-Table2[[#This Row],[50D EMA]])/Table2[[#This Row],[50D EMA]]</f>
        <v>6.8619007829457054E-2</v>
      </c>
      <c r="U145" s="1">
        <f>(Table2[[#This Row],[Close Price]]-Table2[[#This Row],[200D EMA]])/Table2[[#This Row],[200D EMA]]</f>
        <v>0.20094883493766055</v>
      </c>
      <c r="V145">
        <v>0.96126702223996496</v>
      </c>
      <c r="W145">
        <v>2001.25</v>
      </c>
      <c r="X145">
        <v>2043.95</v>
      </c>
      <c r="Y145">
        <v>1913.45</v>
      </c>
      <c r="Z145">
        <v>2043.95</v>
      </c>
      <c r="AA145">
        <v>1913.45</v>
      </c>
      <c r="AB145">
        <v>2043.95</v>
      </c>
      <c r="AC145" s="1">
        <f>(Table2[[#This Row],[Close Price]]/Table2[[#This Row],[Day Low]])-1</f>
        <v>1.0593379138038816E-2</v>
      </c>
      <c r="AD145" s="1">
        <f>(Table2[[#This Row],[Day High]]/Table2[[#This Row],[Close Price]])-1</f>
        <v>1.0630670721154978E-2</v>
      </c>
      <c r="AE145" s="1">
        <f>(Table2[[#This Row],[Close Price]]/Table2[[#This Row],[Current Week Low]])-1</f>
        <v>5.6965167629151603E-2</v>
      </c>
      <c r="AF145" s="1">
        <f>(Table2[[#This Row],[Current Week High]]/Table2[[#This Row],[Close Price]])-1</f>
        <v>1.0630670721154978E-2</v>
      </c>
      <c r="AG145" s="1">
        <f>(Table2[[#This Row],[Close Price]]/Table2[[#This Row],[Current Month Low]])-1</f>
        <v>5.6965167629151603E-2</v>
      </c>
      <c r="AH145" s="1">
        <f>(Table2[[#This Row],[Current Month High]]/Table2[[#This Row],[Close Price]])-1</f>
        <v>1.0630670721154978E-2</v>
      </c>
      <c r="AI145">
        <v>2.1137728992064</v>
      </c>
      <c r="AJ145">
        <v>68.397169025811806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1.35</v>
      </c>
      <c r="AM145" t="s">
        <v>3217</v>
      </c>
      <c r="AN145">
        <v>0.2</v>
      </c>
      <c r="AO145" t="s">
        <v>3217</v>
      </c>
      <c r="AP145">
        <v>9.9496564629554002E-2</v>
      </c>
      <c r="AQ145">
        <f>(Table2[[#This Row],[Sharpe Ratio]]-AVERAGE(Table2[Sharpe Ratio]))/_xlfn.STDEV.P(Table2[Sharpe Ratio])</f>
        <v>0.43191084812805325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2.6329347891870043</v>
      </c>
      <c r="AS145">
        <f>_xlfn.RANK.AVG(Table2[[#This Row],[1Y Return vs Nifty Z-Score]],Table2[1Y Return vs Nifty Z-Score])</f>
        <v>233</v>
      </c>
      <c r="AT145">
        <f>_xlfn.RANK.AVG(Table2[[#This Row],[6M Return vs Nifty Z-Score]],Table2[6M Return vs Nifty Z-Score])</f>
        <v>138</v>
      </c>
      <c r="AU145">
        <f>_xlfn.RANK.AVG(Table2[[#This Row],[Sharpe Ratio Z-Score]],Table2[Sharpe Ratio Z-Score])</f>
        <v>235</v>
      </c>
      <c r="AV145">
        <f>(Table2[[#This Row],[Rank 1Y]]+Table2[[#This Row],[Rank 6M]]+Table2[[#This Row],[Rank Sharpe]])/3</f>
        <v>202</v>
      </c>
    </row>
    <row r="146" spans="1:48" x14ac:dyDescent="0.3">
      <c r="A146" t="s">
        <v>550</v>
      </c>
      <c r="B146" t="s">
        <v>551</v>
      </c>
      <c r="C146" t="s">
        <v>3167</v>
      </c>
      <c r="D146" t="s">
        <v>240</v>
      </c>
      <c r="E146">
        <v>37593.205167150001</v>
      </c>
      <c r="F146">
        <v>5872.95</v>
      </c>
      <c r="G146">
        <v>113.05988209037</v>
      </c>
      <c r="H146">
        <f>(Table2[[#This Row],[1Y Return vs Nifty]]-AVERAGE(Table2[1Y Return vs Nifty]))/_xlfn.STDEV.P(Table2[1Y Return vs Nifty])</f>
        <v>1.531550059850493</v>
      </c>
      <c r="I146">
        <v>6.7882519067614302</v>
      </c>
      <c r="J146">
        <f>(Table2[[#This Row],[1M Return vs Nifty]]-AVERAGE(Table2[1M Return vs Nifty]))/_xlfn.STDEV.P(Table2[1M Return vs Nifty])</f>
        <v>0.89215391004395583</v>
      </c>
      <c r="K146">
        <v>125.779891654417</v>
      </c>
      <c r="L146">
        <f>(Table2[[#This Row],[6M Return vs Nifty]]-AVERAGE(Table2[6M Return vs Nifty]))/_xlfn.STDEV.P(Table2[6M Return vs Nifty])</f>
        <v>3.8936127792496764</v>
      </c>
      <c r="M146">
        <v>-4.5186911657053699</v>
      </c>
      <c r="N146">
        <f>(Table2[[#This Row],[1W Return vs Nifty]]-AVERAGE(Table2[1W Return vs Nifty]))/_xlfn.STDEV.P(Table2[1W Return vs Nifty])</f>
        <v>-1.4423430958140135</v>
      </c>
      <c r="O146">
        <v>5452.36</v>
      </c>
      <c r="P146">
        <v>5247.0064405169296</v>
      </c>
      <c r="Q146">
        <v>4069.6276080972798</v>
      </c>
      <c r="R146">
        <v>69.083420949306898</v>
      </c>
      <c r="S146" s="1">
        <f>(Table2[[#This Row],[Close Price]]-Table2[[#This Row],[20D EMA]])/Table2[[#This Row],[20D EMA]]</f>
        <v>7.7139073722204729E-2</v>
      </c>
      <c r="T146" s="1">
        <f>(Table2[[#This Row],[Close Price]]-Table2[[#This Row],[50D EMA]])/Table2[[#This Row],[50D EMA]]</f>
        <v>0.11929536709724391</v>
      </c>
      <c r="U146" s="1">
        <f>(Table2[[#This Row],[Close Price]]-Table2[[#This Row],[200D EMA]])/Table2[[#This Row],[200D EMA]]</f>
        <v>0.44311729857411897</v>
      </c>
      <c r="V146">
        <v>0.93219222308264305</v>
      </c>
      <c r="W146">
        <v>5376.35</v>
      </c>
      <c r="X146">
        <v>5936.95</v>
      </c>
      <c r="Y146">
        <v>5230.1000000000004</v>
      </c>
      <c r="Z146">
        <v>5936.95</v>
      </c>
      <c r="AA146">
        <v>5230.1000000000004</v>
      </c>
      <c r="AB146">
        <v>5936.95</v>
      </c>
      <c r="AC146" s="1">
        <f>(Table2[[#This Row],[Close Price]]/Table2[[#This Row],[Day Low]])-1</f>
        <v>9.2367498395751646E-2</v>
      </c>
      <c r="AD146" s="1">
        <f>(Table2[[#This Row],[Day High]]/Table2[[#This Row],[Close Price]])-1</f>
        <v>1.0897419525110807E-2</v>
      </c>
      <c r="AE146" s="1">
        <f>(Table2[[#This Row],[Close Price]]/Table2[[#This Row],[Current Week Low]])-1</f>
        <v>0.12291351981797649</v>
      </c>
      <c r="AF146" s="1">
        <f>(Table2[[#This Row],[Current Week High]]/Table2[[#This Row],[Close Price]])-1</f>
        <v>1.0897419525110807E-2</v>
      </c>
      <c r="AG146" s="1">
        <f>(Table2[[#This Row],[Close Price]]/Table2[[#This Row],[Current Month Low]])-1</f>
        <v>0.12291351981797649</v>
      </c>
      <c r="AH146" s="1">
        <f>(Table2[[#This Row],[Current Month High]]/Table2[[#This Row],[Close Price]])-1</f>
        <v>1.0897419525110807E-2</v>
      </c>
      <c r="AI146">
        <v>1.0897419525110801</v>
      </c>
      <c r="AJ146">
        <v>158.05523211107899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3.91</v>
      </c>
      <c r="AM146" t="s">
        <v>3217</v>
      </c>
      <c r="AN146">
        <v>0.15</v>
      </c>
      <c r="AO146" t="s">
        <v>3217</v>
      </c>
      <c r="AQ146">
        <f>(Table2[[#This Row],[Sharpe Ratio]]-AVERAGE(Table2[Sharpe Ratio]))/_xlfn.STDEV.P(Table2[Sharpe Ratio])</f>
        <v>-0.75508740094610904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4.1198862523840027</v>
      </c>
      <c r="AS146">
        <f>_xlfn.RANK.AVG(Table2[[#This Row],[1Y Return vs Nifty Z-Score]],Table2[1Y Return vs Nifty Z-Score])</f>
        <v>52</v>
      </c>
      <c r="AT146">
        <f>_xlfn.RANK.AVG(Table2[[#This Row],[6M Return vs Nifty Z-Score]],Table2[6M Return vs Nifty Z-Score])</f>
        <v>7</v>
      </c>
      <c r="AU146">
        <f>_xlfn.RANK.AVG(Table2[[#This Row],[Sharpe Ratio Z-Score]],Table2[Sharpe Ratio Z-Score])</f>
        <v>547.5</v>
      </c>
      <c r="AV146">
        <f>(Table2[[#This Row],[Rank 1Y]]+Table2[[#This Row],[Rank 6M]]+Table2[[#This Row],[Rank Sharpe]])/3</f>
        <v>202.16666666666666</v>
      </c>
    </row>
    <row r="147" spans="1:48" x14ac:dyDescent="0.3">
      <c r="A147" t="s">
        <v>1123</v>
      </c>
      <c r="B147" t="s">
        <v>1124</v>
      </c>
      <c r="C147" t="s">
        <v>3165</v>
      </c>
      <c r="D147" t="s">
        <v>75</v>
      </c>
      <c r="E147">
        <v>11208.98176017</v>
      </c>
      <c r="F147">
        <v>361.7</v>
      </c>
      <c r="G147">
        <v>42.0633932867364</v>
      </c>
      <c r="H147">
        <f>(Table2[[#This Row],[1Y Return vs Nifty]]-AVERAGE(Table2[1Y Return vs Nifty]))/_xlfn.STDEV.P(Table2[1Y Return vs Nifty])</f>
        <v>0.31227045972226397</v>
      </c>
      <c r="I147">
        <v>1.1048965501085399</v>
      </c>
      <c r="J147">
        <f>(Table2[[#This Row],[1M Return vs Nifty]]-AVERAGE(Table2[1M Return vs Nifty]))/_xlfn.STDEV.P(Table2[1M Return vs Nifty])</f>
        <v>0.27895099171786542</v>
      </c>
      <c r="K147">
        <v>57.894012313068501</v>
      </c>
      <c r="L147">
        <f>(Table2[[#This Row],[6M Return vs Nifty]]-AVERAGE(Table2[6M Return vs Nifty]))/_xlfn.STDEV.P(Table2[6M Return vs Nifty])</f>
        <v>1.663264659013086</v>
      </c>
      <c r="M147">
        <v>0.88972912167061302</v>
      </c>
      <c r="N147">
        <f>(Table2[[#This Row],[1W Return vs Nifty]]-AVERAGE(Table2[1W Return vs Nifty]))/_xlfn.STDEV.P(Table2[1W Return vs Nifty])</f>
        <v>-0.14940353068888029</v>
      </c>
      <c r="O147">
        <v>361.18</v>
      </c>
      <c r="P147">
        <v>357.531564479275</v>
      </c>
      <c r="Q147">
        <v>303.78036099476901</v>
      </c>
      <c r="R147">
        <v>53.206585274762602</v>
      </c>
      <c r="S147" s="1">
        <f>(Table2[[#This Row],[Close Price]]-Table2[[#This Row],[20D EMA]])/Table2[[#This Row],[20D EMA]]</f>
        <v>1.4397253447034216E-3</v>
      </c>
      <c r="T147" s="1">
        <f>(Table2[[#This Row],[Close Price]]-Table2[[#This Row],[50D EMA]])/Table2[[#This Row],[50D EMA]]</f>
        <v>1.1658930105363089E-2</v>
      </c>
      <c r="U147" s="1">
        <f>(Table2[[#This Row],[Close Price]]-Table2[[#This Row],[200D EMA]])/Table2[[#This Row],[200D EMA]]</f>
        <v>0.19066288161474773</v>
      </c>
      <c r="V147">
        <v>0.48289244541832999</v>
      </c>
      <c r="W147">
        <v>360.15</v>
      </c>
      <c r="X147">
        <v>362.9</v>
      </c>
      <c r="Y147">
        <v>358.5</v>
      </c>
      <c r="Z147">
        <v>363.9</v>
      </c>
      <c r="AA147">
        <v>358.5</v>
      </c>
      <c r="AB147">
        <v>366</v>
      </c>
      <c r="AC147" s="1">
        <f>(Table2[[#This Row],[Close Price]]/Table2[[#This Row],[Day Low]])-1</f>
        <v>4.3037623212549558E-3</v>
      </c>
      <c r="AD147" s="1">
        <f>(Table2[[#This Row],[Day High]]/Table2[[#This Row],[Close Price]])-1</f>
        <v>3.3176665745091594E-3</v>
      </c>
      <c r="AE147" s="1">
        <f>(Table2[[#This Row],[Close Price]]/Table2[[#This Row],[Current Week Low]])-1</f>
        <v>8.926080892608157E-3</v>
      </c>
      <c r="AF147" s="1">
        <f>(Table2[[#This Row],[Current Week High]]/Table2[[#This Row],[Close Price]])-1</f>
        <v>6.0823887199337179E-3</v>
      </c>
      <c r="AG147" s="1">
        <f>(Table2[[#This Row],[Close Price]]/Table2[[#This Row],[Current Month Low]])-1</f>
        <v>8.926080892608157E-3</v>
      </c>
      <c r="AH147" s="1">
        <f>(Table2[[#This Row],[Current Month High]]/Table2[[#This Row],[Close Price]])-1</f>
        <v>1.1888305225324913E-2</v>
      </c>
      <c r="AI147">
        <v>6.4418025988388097</v>
      </c>
      <c r="AJ147">
        <v>109.620399884091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3217</v>
      </c>
      <c r="AN147">
        <v>0.03</v>
      </c>
      <c r="AO147" t="s">
        <v>3217</v>
      </c>
      <c r="AP147">
        <v>6.2797092977837005E-2</v>
      </c>
      <c r="AQ147">
        <f>(Table2[[#This Row],[Sharpe Ratio]]-AVERAGE(Table2[Sharpe Ratio]))/_xlfn.STDEV.P(Table2[Sharpe Ratio])</f>
        <v>-5.9154100420244484E-3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2.0991671697223104</v>
      </c>
      <c r="AS147">
        <f>_xlfn.RANK.AVG(Table2[[#This Row],[1Y Return vs Nifty Z-Score]],Table2[1Y Return vs Nifty Z-Score])</f>
        <v>210</v>
      </c>
      <c r="AT147">
        <f>_xlfn.RANK.AVG(Table2[[#This Row],[6M Return vs Nifty Z-Score]],Table2[6M Return vs Nifty Z-Score])</f>
        <v>47</v>
      </c>
      <c r="AU147">
        <f>_xlfn.RANK.AVG(Table2[[#This Row],[Sharpe Ratio Z-Score]],Table2[Sharpe Ratio Z-Score])</f>
        <v>353</v>
      </c>
      <c r="AV147">
        <f>(Table2[[#This Row],[Rank 1Y]]+Table2[[#This Row],[Rank 6M]]+Table2[[#This Row],[Rank Sharpe]])/3</f>
        <v>203.33333333333334</v>
      </c>
    </row>
    <row r="148" spans="1:48" x14ac:dyDescent="0.3">
      <c r="A148" t="s">
        <v>1486</v>
      </c>
      <c r="B148" t="s">
        <v>1487</v>
      </c>
      <c r="C148" t="s">
        <v>3165</v>
      </c>
      <c r="D148" t="s">
        <v>75</v>
      </c>
      <c r="E148">
        <v>6987.0490597999997</v>
      </c>
      <c r="F148">
        <v>341.05</v>
      </c>
      <c r="G148">
        <v>37.954626350839703</v>
      </c>
      <c r="H148">
        <f>(Table2[[#This Row],[1Y Return vs Nifty]]-AVERAGE(Table2[1Y Return vs Nifty]))/_xlfn.STDEV.P(Table2[1Y Return vs Nifty])</f>
        <v>0.2417073122900516</v>
      </c>
      <c r="I148">
        <v>14.9528927456687</v>
      </c>
      <c r="J148">
        <f>(Table2[[#This Row],[1M Return vs Nifty]]-AVERAGE(Table2[1M Return vs Nifty]))/_xlfn.STDEV.P(Table2[1M Return vs Nifty])</f>
        <v>1.7730739432496312</v>
      </c>
      <c r="K148">
        <v>44.253989428329199</v>
      </c>
      <c r="L148">
        <f>(Table2[[#This Row],[6M Return vs Nifty]]-AVERAGE(Table2[6M Return vs Nifty]))/_xlfn.STDEV.P(Table2[6M Return vs Nifty])</f>
        <v>1.2151302355346427</v>
      </c>
      <c r="M148">
        <v>0.31139359587933801</v>
      </c>
      <c r="N148">
        <f>(Table2[[#This Row],[1W Return vs Nifty]]-AVERAGE(Table2[1W Return vs Nifty]))/_xlfn.STDEV.P(Table2[1W Return vs Nifty])</f>
        <v>-0.28766070070918126</v>
      </c>
      <c r="O148">
        <v>332.51</v>
      </c>
      <c r="P148">
        <v>318.65770903372101</v>
      </c>
      <c r="Q148">
        <v>276.14407992782299</v>
      </c>
      <c r="R148">
        <v>56.909354974708002</v>
      </c>
      <c r="S148" s="1">
        <f>(Table2[[#This Row],[Close Price]]-Table2[[#This Row],[20D EMA]])/Table2[[#This Row],[20D EMA]]</f>
        <v>2.5683438092087518E-2</v>
      </c>
      <c r="T148" s="1">
        <f>(Table2[[#This Row],[Close Price]]-Table2[[#This Row],[50D EMA]])/Table2[[#This Row],[50D EMA]]</f>
        <v>7.0270670790234704E-2</v>
      </c>
      <c r="U148" s="1">
        <f>(Table2[[#This Row],[Close Price]]-Table2[[#This Row],[200D EMA]])/Table2[[#This Row],[200D EMA]]</f>
        <v>0.23504367752204491</v>
      </c>
      <c r="V148">
        <v>0.723561311727415</v>
      </c>
      <c r="W148">
        <v>340</v>
      </c>
      <c r="X148">
        <v>346.65</v>
      </c>
      <c r="Y148">
        <v>340</v>
      </c>
      <c r="Z148">
        <v>347.1</v>
      </c>
      <c r="AA148">
        <v>340</v>
      </c>
      <c r="AB148">
        <v>348</v>
      </c>
      <c r="AC148" s="1">
        <f>(Table2[[#This Row],[Close Price]]/Table2[[#This Row],[Day Low]])-1</f>
        <v>3.0882352941177249E-3</v>
      </c>
      <c r="AD148" s="1">
        <f>(Table2[[#This Row],[Day High]]/Table2[[#This Row],[Close Price]])-1</f>
        <v>1.6419879783022839E-2</v>
      </c>
      <c r="AE148" s="1">
        <f>(Table2[[#This Row],[Close Price]]/Table2[[#This Row],[Current Week Low]])-1</f>
        <v>3.0882352941177249E-3</v>
      </c>
      <c r="AF148" s="1">
        <f>(Table2[[#This Row],[Current Week High]]/Table2[[#This Row],[Close Price]])-1</f>
        <v>1.773933440844444E-2</v>
      </c>
      <c r="AG148" s="1">
        <f>(Table2[[#This Row],[Close Price]]/Table2[[#This Row],[Current Month Low]])-1</f>
        <v>3.0882352941177249E-3</v>
      </c>
      <c r="AH148" s="1">
        <f>(Table2[[#This Row],[Current Month High]]/Table2[[#This Row],[Close Price]])-1</f>
        <v>2.0378243659287421E-2</v>
      </c>
      <c r="AI148">
        <v>11.1274006743879</v>
      </c>
      <c r="AJ148">
        <v>87.390109890109898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-3.23</v>
      </c>
      <c r="AM148" t="s">
        <v>3216</v>
      </c>
      <c r="AN148">
        <v>0.08</v>
      </c>
      <c r="AO148" t="s">
        <v>3217</v>
      </c>
      <c r="AP148">
        <v>7.4330562106712003E-2</v>
      </c>
      <c r="AQ148">
        <f>(Table2[[#This Row],[Sharpe Ratio]]-AVERAGE(Table2[Sharpe Ratio]))/_xlfn.STDEV.P(Table2[Sharpe Ratio])</f>
        <v>0.13167936735252139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3.0739301577176659</v>
      </c>
      <c r="AS148">
        <f>_xlfn.RANK.AVG(Table2[[#This Row],[1Y Return vs Nifty Z-Score]],Table2[1Y Return vs Nifty Z-Score])</f>
        <v>228</v>
      </c>
      <c r="AT148">
        <f>_xlfn.RANK.AVG(Table2[[#This Row],[6M Return vs Nifty Z-Score]],Table2[6M Return vs Nifty Z-Score])</f>
        <v>72</v>
      </c>
      <c r="AU148">
        <f>_xlfn.RANK.AVG(Table2[[#This Row],[Sharpe Ratio Z-Score]],Table2[Sharpe Ratio Z-Score])</f>
        <v>310</v>
      </c>
      <c r="AV148">
        <f>(Table2[[#This Row],[Rank 1Y]]+Table2[[#This Row],[Rank 6M]]+Table2[[#This Row],[Rank Sharpe]])/3</f>
        <v>203.33333333333334</v>
      </c>
    </row>
    <row r="149" spans="1:48" x14ac:dyDescent="0.3">
      <c r="A149" t="s">
        <v>754</v>
      </c>
      <c r="B149" t="s">
        <v>755</v>
      </c>
      <c r="C149" t="s">
        <v>3161</v>
      </c>
      <c r="D149" t="s">
        <v>243</v>
      </c>
      <c r="E149">
        <v>22393.775497275001</v>
      </c>
      <c r="F149">
        <v>559.65</v>
      </c>
      <c r="G149">
        <v>24.3377672913787</v>
      </c>
      <c r="H149">
        <f>(Table2[[#This Row],[1Y Return vs Nifty]]-AVERAGE(Table2[1Y Return vs Nifty]))/_xlfn.STDEV.P(Table2[1Y Return vs Nifty])</f>
        <v>7.8540788584239747E-3</v>
      </c>
      <c r="I149">
        <v>3.04537680174221</v>
      </c>
      <c r="J149">
        <f>(Table2[[#This Row],[1M Return vs Nifty]]-AVERAGE(Table2[1M Return vs Nifty]))/_xlfn.STDEV.P(Table2[1M Return vs Nifty])</f>
        <v>0.48831818391059284</v>
      </c>
      <c r="K149">
        <v>26.933044886019399</v>
      </c>
      <c r="L149">
        <f>(Table2[[#This Row],[6M Return vs Nifty]]-AVERAGE(Table2[6M Return vs Nifty]))/_xlfn.STDEV.P(Table2[6M Return vs Nifty])</f>
        <v>0.64606143248633729</v>
      </c>
      <c r="M149">
        <v>4.1127040004606403</v>
      </c>
      <c r="N149">
        <f>(Table2[[#This Row],[1W Return vs Nifty]]-AVERAGE(Table2[1W Return vs Nifty]))/_xlfn.STDEV.P(Table2[1W Return vs Nifty])</f>
        <v>0.62108239991060255</v>
      </c>
      <c r="O149">
        <v>541.23</v>
      </c>
      <c r="P149">
        <v>527.02131879171895</v>
      </c>
      <c r="Q149">
        <v>459.80053033698999</v>
      </c>
      <c r="R149">
        <v>68.721509648722403</v>
      </c>
      <c r="S149" s="1">
        <f>(Table2[[#This Row],[Close Price]]-Table2[[#This Row],[20D EMA]])/Table2[[#This Row],[20D EMA]]</f>
        <v>3.4033590155756258E-2</v>
      </c>
      <c r="T149" s="1">
        <f>(Table2[[#This Row],[Close Price]]-Table2[[#This Row],[50D EMA]])/Table2[[#This Row],[50D EMA]]</f>
        <v>6.1911501574713368E-2</v>
      </c>
      <c r="U149" s="1">
        <f>(Table2[[#This Row],[Close Price]]-Table2[[#This Row],[200D EMA]])/Table2[[#This Row],[200D EMA]]</f>
        <v>0.21715823074373106</v>
      </c>
      <c r="V149">
        <v>0.53643976412058303</v>
      </c>
      <c r="W149">
        <v>555</v>
      </c>
      <c r="X149">
        <v>584</v>
      </c>
      <c r="Y149">
        <v>534</v>
      </c>
      <c r="Z149">
        <v>584</v>
      </c>
      <c r="AA149">
        <v>533.4</v>
      </c>
      <c r="AB149">
        <v>584</v>
      </c>
      <c r="AC149" s="1">
        <f>(Table2[[#This Row],[Close Price]]/Table2[[#This Row],[Day Low]])-1</f>
        <v>8.3783783783784038E-3</v>
      </c>
      <c r="AD149" s="1">
        <f>(Table2[[#This Row],[Day High]]/Table2[[#This Row],[Close Price]])-1</f>
        <v>4.3509336192263159E-2</v>
      </c>
      <c r="AE149" s="1">
        <f>(Table2[[#This Row],[Close Price]]/Table2[[#This Row],[Current Week Low]])-1</f>
        <v>4.8033707865168473E-2</v>
      </c>
      <c r="AF149" s="1">
        <f>(Table2[[#This Row],[Current Week High]]/Table2[[#This Row],[Close Price]])-1</f>
        <v>4.3509336192263159E-2</v>
      </c>
      <c r="AG149" s="1">
        <f>(Table2[[#This Row],[Close Price]]/Table2[[#This Row],[Current Month Low]])-1</f>
        <v>4.9212598425196763E-2</v>
      </c>
      <c r="AH149" s="1">
        <f>(Table2[[#This Row],[Current Month High]]/Table2[[#This Row],[Close Price]])-1</f>
        <v>4.3509336192263159E-2</v>
      </c>
      <c r="AI149">
        <v>4.3509336192263097</v>
      </c>
      <c r="AJ149">
        <v>59.9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2.72</v>
      </c>
      <c r="AM149" t="s">
        <v>3217</v>
      </c>
      <c r="AN149">
        <v>0.15</v>
      </c>
      <c r="AO149" t="s">
        <v>3217</v>
      </c>
      <c r="AP149">
        <v>0.113846418160548</v>
      </c>
      <c r="AQ149">
        <f>(Table2[[#This Row],[Sharpe Ratio]]-AVERAGE(Table2[Sharpe Ratio]))/_xlfn.STDEV.P(Table2[Sharpe Ratio])</f>
        <v>0.60310521126188432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2.3664213064278412</v>
      </c>
      <c r="AS149">
        <f>_xlfn.RANK.AVG(Table2[[#This Row],[1Y Return vs Nifty Z-Score]],Table2[1Y Return vs Nifty Z-Score])</f>
        <v>297</v>
      </c>
      <c r="AT149">
        <f>_xlfn.RANK.AVG(Table2[[#This Row],[6M Return vs Nifty Z-Score]],Table2[6M Return vs Nifty Z-Score])</f>
        <v>132</v>
      </c>
      <c r="AU149">
        <f>_xlfn.RANK.AVG(Table2[[#This Row],[Sharpe Ratio Z-Score]],Table2[Sharpe Ratio Z-Score])</f>
        <v>192</v>
      </c>
      <c r="AV149">
        <f>(Table2[[#This Row],[Rank 1Y]]+Table2[[#This Row],[Rank 6M]]+Table2[[#This Row],[Rank Sharpe]])/3</f>
        <v>207</v>
      </c>
    </row>
    <row r="150" spans="1:48" x14ac:dyDescent="0.3">
      <c r="A150" t="s">
        <v>586</v>
      </c>
      <c r="B150" t="s">
        <v>587</v>
      </c>
      <c r="C150" t="s">
        <v>3159</v>
      </c>
      <c r="D150" t="s">
        <v>202</v>
      </c>
      <c r="E150">
        <v>33282.866495970004</v>
      </c>
      <c r="F150">
        <v>10214.1</v>
      </c>
      <c r="G150">
        <v>36.582219312379799</v>
      </c>
      <c r="H150">
        <f>(Table2[[#This Row],[1Y Return vs Nifty]]-AVERAGE(Table2[1Y Return vs Nifty]))/_xlfn.STDEV.P(Table2[1Y Return vs Nifty])</f>
        <v>0.21813786634611473</v>
      </c>
      <c r="I150">
        <v>24.244266611407699</v>
      </c>
      <c r="J150">
        <f>(Table2[[#This Row],[1M Return vs Nifty]]-AVERAGE(Table2[1M Return vs Nifty]))/_xlfn.STDEV.P(Table2[1M Return vs Nifty])</f>
        <v>2.775562299544382</v>
      </c>
      <c r="K150">
        <v>45.230678312169701</v>
      </c>
      <c r="L150">
        <f>(Table2[[#This Row],[6M Return vs Nifty]]-AVERAGE(Table2[6M Return vs Nifty]))/_xlfn.STDEV.P(Table2[6M Return vs Nifty])</f>
        <v>1.2472187381402624</v>
      </c>
      <c r="M150">
        <v>11.357997305962201</v>
      </c>
      <c r="N150">
        <f>(Table2[[#This Row],[1W Return vs Nifty]]-AVERAGE(Table2[1W Return vs Nifty]))/_xlfn.STDEV.P(Table2[1W Return vs Nifty])</f>
        <v>2.3531457156046178</v>
      </c>
      <c r="O150">
        <v>9368.84</v>
      </c>
      <c r="P150">
        <v>8927.9165713418206</v>
      </c>
      <c r="Q150">
        <v>7760.4558890564704</v>
      </c>
      <c r="R150">
        <v>72.022145596744295</v>
      </c>
      <c r="S150" s="1">
        <f>(Table2[[#This Row],[Close Price]]-Table2[[#This Row],[20D EMA]])/Table2[[#This Row],[20D EMA]]</f>
        <v>9.0220347449630922E-2</v>
      </c>
      <c r="T150" s="1">
        <f>(Table2[[#This Row],[Close Price]]-Table2[[#This Row],[50D EMA]])/Table2[[#This Row],[50D EMA]]</f>
        <v>0.14406311017586859</v>
      </c>
      <c r="U150" s="1">
        <f>(Table2[[#This Row],[Close Price]]-Table2[[#This Row],[200D EMA]])/Table2[[#This Row],[200D EMA]]</f>
        <v>0.316172676711374</v>
      </c>
      <c r="V150">
        <v>2.6375504057432702</v>
      </c>
      <c r="W150">
        <v>10160</v>
      </c>
      <c r="X150">
        <v>10633</v>
      </c>
      <c r="Y150">
        <v>10024.5</v>
      </c>
      <c r="Z150">
        <v>10633</v>
      </c>
      <c r="AA150">
        <v>9800</v>
      </c>
      <c r="AB150">
        <v>10633</v>
      </c>
      <c r="AC150" s="1">
        <f>(Table2[[#This Row],[Close Price]]/Table2[[#This Row],[Day Low]])-1</f>
        <v>5.3248031496062609E-3</v>
      </c>
      <c r="AD150" s="1">
        <f>(Table2[[#This Row],[Day High]]/Table2[[#This Row],[Close Price]])-1</f>
        <v>4.1011934482724888E-2</v>
      </c>
      <c r="AE150" s="1">
        <f>(Table2[[#This Row],[Close Price]]/Table2[[#This Row],[Current Week Low]])-1</f>
        <v>1.8913661529253334E-2</v>
      </c>
      <c r="AF150" s="1">
        <f>(Table2[[#This Row],[Current Week High]]/Table2[[#This Row],[Close Price]])-1</f>
        <v>4.1011934482724888E-2</v>
      </c>
      <c r="AG150" s="1">
        <f>(Table2[[#This Row],[Close Price]]/Table2[[#This Row],[Current Month Low]])-1</f>
        <v>4.2255102040816395E-2</v>
      </c>
      <c r="AH150" s="1">
        <f>(Table2[[#This Row],[Current Month High]]/Table2[[#This Row],[Close Price]])-1</f>
        <v>4.1011934482724888E-2</v>
      </c>
      <c r="AI150">
        <v>4.1011934482724799</v>
      </c>
      <c r="AJ150">
        <v>71.491172841060703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18.04</v>
      </c>
      <c r="AM150" t="s">
        <v>3217</v>
      </c>
      <c r="AN150">
        <v>0.35</v>
      </c>
      <c r="AO150" t="s">
        <v>3217</v>
      </c>
      <c r="AP150">
        <v>6.9524320580475002E-2</v>
      </c>
      <c r="AQ150">
        <f>(Table2[[#This Row],[Sharpe Ratio]]-AVERAGE(Table2[Sharpe Ratio]))/_xlfn.STDEV.P(Table2[Sharpe Ratio])</f>
        <v>7.4340701464792228E-2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6.6684053211001695</v>
      </c>
      <c r="AS150">
        <f>_xlfn.RANK.AVG(Table2[[#This Row],[1Y Return vs Nifty Z-Score]],Table2[1Y Return vs Nifty Z-Score])</f>
        <v>231</v>
      </c>
      <c r="AT150">
        <f>_xlfn.RANK.AVG(Table2[[#This Row],[6M Return vs Nifty Z-Score]],Table2[6M Return vs Nifty Z-Score])</f>
        <v>69</v>
      </c>
      <c r="AU150">
        <f>_xlfn.RANK.AVG(Table2[[#This Row],[Sharpe Ratio Z-Score]],Table2[Sharpe Ratio Z-Score])</f>
        <v>327</v>
      </c>
      <c r="AV150">
        <f>(Table2[[#This Row],[Rank 1Y]]+Table2[[#This Row],[Rank 6M]]+Table2[[#This Row],[Rank Sharpe]])/3</f>
        <v>209</v>
      </c>
    </row>
    <row r="151" spans="1:48" hidden="1" x14ac:dyDescent="0.3">
      <c r="A151" t="s">
        <v>92</v>
      </c>
      <c r="B151" t="s">
        <v>93</v>
      </c>
      <c r="C151" t="s">
        <v>3163</v>
      </c>
      <c r="D151" t="s">
        <v>94</v>
      </c>
      <c r="E151">
        <v>279830.08609639999</v>
      </c>
      <c r="F151">
        <v>10020.5</v>
      </c>
      <c r="G151">
        <v>56.505865453045999</v>
      </c>
      <c r="H151">
        <f>(Table2[[#This Row],[1Y Return vs Nifty]]-AVERAGE(Table2[1Y Return vs Nifty]))/_xlfn.STDEV.P(Table2[1Y Return vs Nifty])</f>
        <v>0.56030260869946524</v>
      </c>
      <c r="I151">
        <v>-14.183939222858299</v>
      </c>
      <c r="J151">
        <f>(Table2[[#This Row],[1M Return vs Nifty]]-AVERAGE(Table2[1M Return vs Nifty]))/_xlfn.STDEV.P(Table2[1M Return vs Nifty])</f>
        <v>-1.3706306595186895</v>
      </c>
      <c r="K151">
        <v>1.59673657211472</v>
      </c>
      <c r="L151">
        <f>(Table2[[#This Row],[6M Return vs Nifty]]-AVERAGE(Table2[6M Return vs Nifty]))/_xlfn.STDEV.P(Table2[6M Return vs Nifty])</f>
        <v>-0.18634713568600059</v>
      </c>
      <c r="M151">
        <v>1.7881941529854499E-2</v>
      </c>
      <c r="N151">
        <f>(Table2[[#This Row],[1W Return vs Nifty]]-AVERAGE(Table2[1W Return vs Nifty]))/_xlfn.STDEV.P(Table2[1W Return vs Nifty])</f>
        <v>-0.35782773850755084</v>
      </c>
      <c r="O151">
        <v>10392.36</v>
      </c>
      <c r="P151">
        <v>10701.929765208301</v>
      </c>
      <c r="Q151">
        <v>9439.20429448908</v>
      </c>
      <c r="R151">
        <v>44.090199300632896</v>
      </c>
      <c r="S151" s="1">
        <f>(Table2[[#This Row],[Close Price]]-Table2[[#This Row],[20D EMA]])/Table2[[#This Row],[20D EMA]]</f>
        <v>-3.5782055279070447E-2</v>
      </c>
      <c r="T151" s="1">
        <f>(Table2[[#This Row],[Close Price]]-Table2[[#This Row],[50D EMA]])/Table2[[#This Row],[50D EMA]]</f>
        <v>-6.3673541142421922E-2</v>
      </c>
      <c r="U151" s="1">
        <f>(Table2[[#This Row],[Close Price]]-Table2[[#This Row],[200D EMA]])/Table2[[#This Row],[200D EMA]]</f>
        <v>6.1583125799099366E-2</v>
      </c>
      <c r="V151">
        <v>1.2046912827310301</v>
      </c>
      <c r="W151">
        <v>9848.7999999999993</v>
      </c>
      <c r="X151">
        <v>10054</v>
      </c>
      <c r="Y151">
        <v>9365</v>
      </c>
      <c r="Z151">
        <v>10054</v>
      </c>
      <c r="AA151">
        <v>9365</v>
      </c>
      <c r="AB151">
        <v>10054</v>
      </c>
      <c r="AC151" s="1">
        <f>(Table2[[#This Row],[Close Price]]/Table2[[#This Row],[Day Low]])-1</f>
        <v>1.7433595971082738E-2</v>
      </c>
      <c r="AD151" s="1">
        <f>(Table2[[#This Row],[Day High]]/Table2[[#This Row],[Close Price]])-1</f>
        <v>3.3431465495734614E-3</v>
      </c>
      <c r="AE151" s="1">
        <f>(Table2[[#This Row],[Close Price]]/Table2[[#This Row],[Current Week Low]])-1</f>
        <v>6.999466097170326E-2</v>
      </c>
      <c r="AF151" s="1">
        <f>(Table2[[#This Row],[Current Week High]]/Table2[[#This Row],[Close Price]])-1</f>
        <v>3.3431465495734614E-3</v>
      </c>
      <c r="AG151" s="1">
        <f>(Table2[[#This Row],[Close Price]]/Table2[[#This Row],[Current Month Low]])-1</f>
        <v>6.999466097170326E-2</v>
      </c>
      <c r="AH151" s="1">
        <f>(Table2[[#This Row],[Current Month High]]/Table2[[#This Row],[Close Price]])-1</f>
        <v>3.3431465495734614E-3</v>
      </c>
      <c r="AI151">
        <v>27.478668729105301</v>
      </c>
      <c r="AJ151">
        <v>87.3323300399136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-4.57</v>
      </c>
      <c r="AM151" t="s">
        <v>3216</v>
      </c>
      <c r="AN151">
        <v>0.08</v>
      </c>
      <c r="AO151" t="s">
        <v>3217</v>
      </c>
      <c r="AP151">
        <v>0.159168897001988</v>
      </c>
      <c r="AQ151">
        <f>(Table2[[#This Row],[Sharpe Ratio]]-AVERAGE(Table2[Sharpe Ratio]))/_xlfn.STDEV.P(Table2[Sharpe Ratio])</f>
        <v>1.1438043120679258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157</v>
      </c>
      <c r="AT151">
        <f>_xlfn.RANK.AVG(Table2[[#This Row],[6M Return vs Nifty Z-Score]],Table2[6M Return vs Nifty Z-Score])</f>
        <v>381</v>
      </c>
      <c r="AU151">
        <f>_xlfn.RANK.AVG(Table2[[#This Row],[Sharpe Ratio Z-Score]],Table2[Sharpe Ratio Z-Score])</f>
        <v>90</v>
      </c>
      <c r="AV151">
        <f>(Table2[[#This Row],[Rank 1Y]]+Table2[[#This Row],[Rank 6M]]+Table2[[#This Row],[Rank Sharpe]])/3</f>
        <v>209.33333333333334</v>
      </c>
    </row>
    <row r="152" spans="1:48" x14ac:dyDescent="0.3">
      <c r="A152" t="s">
        <v>534</v>
      </c>
      <c r="B152" t="s">
        <v>535</v>
      </c>
      <c r="C152" t="s">
        <v>3161</v>
      </c>
      <c r="D152" t="s">
        <v>51</v>
      </c>
      <c r="E152">
        <v>38921.3609274099</v>
      </c>
      <c r="F152">
        <v>3115.9</v>
      </c>
      <c r="G152">
        <v>45.322889621399</v>
      </c>
      <c r="H152">
        <f>(Table2[[#This Row],[1Y Return vs Nifty]]-AVERAGE(Table2[1Y Return vs Nifty]))/_xlfn.STDEV.P(Table2[1Y Return vs Nifty])</f>
        <v>0.36824840249826563</v>
      </c>
      <c r="I152">
        <v>-4.9883121909953196</v>
      </c>
      <c r="J152">
        <f>(Table2[[#This Row],[1M Return vs Nifty]]-AVERAGE(Table2[1M Return vs Nifty]))/_xlfn.STDEV.P(Table2[1M Return vs Nifty])</f>
        <v>-0.37847286224564952</v>
      </c>
      <c r="K152">
        <v>19.9509896029302</v>
      </c>
      <c r="L152">
        <f>(Table2[[#This Row],[6M Return vs Nifty]]-AVERAGE(Table2[6M Return vs Nifty]))/_xlfn.STDEV.P(Table2[6M Return vs Nifty])</f>
        <v>0.4166703716778935</v>
      </c>
      <c r="M152">
        <v>5.3256762255760304</v>
      </c>
      <c r="N152">
        <f>(Table2[[#This Row],[1W Return vs Nifty]]-AVERAGE(Table2[1W Return vs Nifty]))/_xlfn.STDEV.P(Table2[1W Return vs Nifty])</f>
        <v>0.91105612567858518</v>
      </c>
      <c r="O152">
        <v>3094.78</v>
      </c>
      <c r="P152">
        <v>3088.2915948966101</v>
      </c>
      <c r="Q152">
        <v>2630.6120421320502</v>
      </c>
      <c r="R152">
        <v>55.855073390934997</v>
      </c>
      <c r="S152" s="1">
        <f>(Table2[[#This Row],[Close Price]]-Table2[[#This Row],[20D EMA]])/Table2[[#This Row],[20D EMA]]</f>
        <v>6.8243946257891966E-3</v>
      </c>
      <c r="T152" s="1">
        <f>(Table2[[#This Row],[Close Price]]-Table2[[#This Row],[50D EMA]])/Table2[[#This Row],[50D EMA]]</f>
        <v>8.9397015323982761E-3</v>
      </c>
      <c r="U152" s="1">
        <f>(Table2[[#This Row],[Close Price]]-Table2[[#This Row],[200D EMA]])/Table2[[#This Row],[200D EMA]]</f>
        <v>0.18447720534063825</v>
      </c>
      <c r="V152">
        <v>0.58039679329138405</v>
      </c>
      <c r="W152">
        <v>3072.05</v>
      </c>
      <c r="X152">
        <v>3146.7</v>
      </c>
      <c r="Y152">
        <v>2965.15</v>
      </c>
      <c r="Z152">
        <v>3146.7</v>
      </c>
      <c r="AA152">
        <v>2965.15</v>
      </c>
      <c r="AB152">
        <v>3146.7</v>
      </c>
      <c r="AC152" s="1">
        <f>(Table2[[#This Row],[Close Price]]/Table2[[#This Row],[Day Low]])-1</f>
        <v>1.4273856219788161E-2</v>
      </c>
      <c r="AD152" s="1">
        <f>(Table2[[#This Row],[Day High]]/Table2[[#This Row],[Close Price]])-1</f>
        <v>9.8847844924419004E-3</v>
      </c>
      <c r="AE152" s="1">
        <f>(Table2[[#This Row],[Close Price]]/Table2[[#This Row],[Current Week Low]])-1</f>
        <v>5.0840598283392158E-2</v>
      </c>
      <c r="AF152" s="1">
        <f>(Table2[[#This Row],[Current Week High]]/Table2[[#This Row],[Close Price]])-1</f>
        <v>9.8847844924419004E-3</v>
      </c>
      <c r="AG152" s="1">
        <f>(Table2[[#This Row],[Close Price]]/Table2[[#This Row],[Current Month Low]])-1</f>
        <v>5.0840598283392158E-2</v>
      </c>
      <c r="AH152" s="1">
        <f>(Table2[[#This Row],[Current Month High]]/Table2[[#This Row],[Close Price]])-1</f>
        <v>9.8847844924419004E-3</v>
      </c>
      <c r="AI152">
        <v>11.8456946628582</v>
      </c>
      <c r="AJ152">
        <v>74.707036725539595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-0.78</v>
      </c>
      <c r="AM152" t="s">
        <v>3216</v>
      </c>
      <c r="AN152">
        <v>0.03</v>
      </c>
      <c r="AO152" t="s">
        <v>3217</v>
      </c>
      <c r="AP152">
        <v>9.3685811545688003E-2</v>
      </c>
      <c r="AQ152">
        <f>(Table2[[#This Row],[Sharpe Ratio]]-AVERAGE(Table2[Sharpe Ratio]))/_xlfn.STDEV.P(Table2[Sharpe Ratio])</f>
        <v>0.36258831662124713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1.6800903542303418</v>
      </c>
      <c r="AS152">
        <f>_xlfn.RANK.AVG(Table2[[#This Row],[1Y Return vs Nifty Z-Score]],Table2[1Y Return vs Nifty Z-Score])</f>
        <v>192</v>
      </c>
      <c r="AT152">
        <f>_xlfn.RANK.AVG(Table2[[#This Row],[6M Return vs Nifty Z-Score]],Table2[6M Return vs Nifty Z-Score])</f>
        <v>186</v>
      </c>
      <c r="AU152">
        <f>_xlfn.RANK.AVG(Table2[[#This Row],[Sharpe Ratio Z-Score]],Table2[Sharpe Ratio Z-Score])</f>
        <v>251</v>
      </c>
      <c r="AV152">
        <f>(Table2[[#This Row],[Rank 1Y]]+Table2[[#This Row],[Rank 6M]]+Table2[[#This Row],[Rank Sharpe]])/3</f>
        <v>209.66666666666666</v>
      </c>
    </row>
    <row r="153" spans="1:48" hidden="1" x14ac:dyDescent="0.3">
      <c r="A153" t="s">
        <v>1152</v>
      </c>
      <c r="B153" t="s">
        <v>1153</v>
      </c>
      <c r="C153" t="s">
        <v>3170</v>
      </c>
      <c r="D153" t="s">
        <v>467</v>
      </c>
      <c r="E153">
        <v>10795.973136819999</v>
      </c>
      <c r="F153">
        <v>1622.2</v>
      </c>
      <c r="G153">
        <v>16.168108506076099</v>
      </c>
      <c r="H153">
        <f>(Table2[[#This Row],[1Y Return vs Nifty]]-AVERAGE(Table2[1Y Return vs Nifty]))/_xlfn.STDEV.P(Table2[1Y Return vs Nifty])</f>
        <v>-0.13245001877771181</v>
      </c>
      <c r="I153">
        <v>0.27659476076426698</v>
      </c>
      <c r="J153">
        <f>(Table2[[#This Row],[1M Return vs Nifty]]-AVERAGE(Table2[1M Return vs Nifty]))/_xlfn.STDEV.P(Table2[1M Return vs Nifty])</f>
        <v>0.18958176480755667</v>
      </c>
      <c r="K153">
        <v>13.4480716557497</v>
      </c>
      <c r="L153">
        <f>(Table2[[#This Row],[6M Return vs Nifty]]-AVERAGE(Table2[6M Return vs Nifty]))/_xlfn.STDEV.P(Table2[6M Return vs Nifty])</f>
        <v>0.20302106846097639</v>
      </c>
      <c r="M153">
        <v>2.5677615830180498</v>
      </c>
      <c r="N153">
        <f>(Table2[[#This Row],[1W Return vs Nifty]]-AVERAGE(Table2[1W Return vs Nifty]))/_xlfn.STDEV.P(Table2[1W Return vs Nifty])</f>
        <v>0.25174771968723264</v>
      </c>
      <c r="O153">
        <v>1653.28</v>
      </c>
      <c r="P153">
        <v>1722.0376708369399</v>
      </c>
      <c r="Q153">
        <v>1564.80215578559</v>
      </c>
      <c r="R153">
        <v>45.441915858391198</v>
      </c>
      <c r="S153" s="1">
        <f>(Table2[[#This Row],[Close Price]]-Table2[[#This Row],[20D EMA]])/Table2[[#This Row],[20D EMA]]</f>
        <v>-1.8798993515919824E-2</v>
      </c>
      <c r="T153" s="1">
        <f>(Table2[[#This Row],[Close Price]]-Table2[[#This Row],[50D EMA]])/Table2[[#This Row],[50D EMA]]</f>
        <v>-5.7976473179252259E-2</v>
      </c>
      <c r="U153" s="1">
        <f>(Table2[[#This Row],[Close Price]]-Table2[[#This Row],[200D EMA]])/Table2[[#This Row],[200D EMA]]</f>
        <v>3.6680575881232823E-2</v>
      </c>
      <c r="V153">
        <v>0.65933119750161995</v>
      </c>
      <c r="W153">
        <v>1616.3</v>
      </c>
      <c r="X153">
        <v>1668.65</v>
      </c>
      <c r="Y153">
        <v>1325</v>
      </c>
      <c r="Z153">
        <v>1763</v>
      </c>
      <c r="AA153">
        <v>1325</v>
      </c>
      <c r="AB153">
        <v>1763</v>
      </c>
      <c r="AC153" s="1">
        <f>(Table2[[#This Row],[Close Price]]/Table2[[#This Row],[Day Low]])-1</f>
        <v>3.6503124419973165E-3</v>
      </c>
      <c r="AD153" s="1">
        <f>(Table2[[#This Row],[Day High]]/Table2[[#This Row],[Close Price]])-1</f>
        <v>2.8633953889779296E-2</v>
      </c>
      <c r="AE153" s="1">
        <f>(Table2[[#This Row],[Close Price]]/Table2[[#This Row],[Current Week Low]])-1</f>
        <v>0.22430188679245289</v>
      </c>
      <c r="AF153" s="1">
        <f>(Table2[[#This Row],[Current Week High]]/Table2[[#This Row],[Close Price]])-1</f>
        <v>8.6795709530267606E-2</v>
      </c>
      <c r="AG153" s="1">
        <f>(Table2[[#This Row],[Close Price]]/Table2[[#This Row],[Current Month Low]])-1</f>
        <v>0.22430188679245289</v>
      </c>
      <c r="AH153" s="1">
        <f>(Table2[[#This Row],[Current Month High]]/Table2[[#This Row],[Close Price]])-1</f>
        <v>8.6795709530267606E-2</v>
      </c>
      <c r="AI153">
        <v>46.714338552582902</v>
      </c>
      <c r="AJ153">
        <v>80.570203010151502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-4.04</v>
      </c>
      <c r="AM153" t="s">
        <v>3216</v>
      </c>
      <c r="AN153">
        <v>-0.1</v>
      </c>
      <c r="AO153" t="s">
        <v>3216</v>
      </c>
      <c r="AP153">
        <v>0.18241512785807901</v>
      </c>
      <c r="AQ153">
        <f>(Table2[[#This Row],[Sharpe Ratio]]-AVERAGE(Table2[Sharpe Ratio]))/_xlfn.STDEV.P(Table2[Sharpe Ratio])</f>
        <v>1.4211328351831614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333</v>
      </c>
      <c r="AT153">
        <f>_xlfn.RANK.AVG(Table2[[#This Row],[6M Return vs Nifty Z-Score]],Table2[6M Return vs Nifty Z-Score])</f>
        <v>240</v>
      </c>
      <c r="AU153">
        <f>_xlfn.RANK.AVG(Table2[[#This Row],[Sharpe Ratio Z-Score]],Table2[Sharpe Ratio Z-Score])</f>
        <v>57</v>
      </c>
      <c r="AV153">
        <f>(Table2[[#This Row],[Rank 1Y]]+Table2[[#This Row],[Rank 6M]]+Table2[[#This Row],[Rank Sharpe]])/3</f>
        <v>210</v>
      </c>
    </row>
    <row r="154" spans="1:48" hidden="1" x14ac:dyDescent="0.3">
      <c r="A154" t="s">
        <v>408</v>
      </c>
      <c r="B154" t="s">
        <v>409</v>
      </c>
      <c r="C154" t="s">
        <v>3163</v>
      </c>
      <c r="D154" t="s">
        <v>199</v>
      </c>
      <c r="E154">
        <v>56021.166356649999</v>
      </c>
      <c r="F154">
        <v>975.7</v>
      </c>
      <c r="G154">
        <v>41.9057718251834</v>
      </c>
      <c r="H154">
        <f>(Table2[[#This Row],[1Y Return vs Nifty]]-AVERAGE(Table2[1Y Return vs Nifty]))/_xlfn.STDEV.P(Table2[1Y Return vs Nifty])</f>
        <v>0.30956350004225042</v>
      </c>
      <c r="I154">
        <v>-7.36456149379043</v>
      </c>
      <c r="J154">
        <f>(Table2[[#This Row],[1M Return vs Nifty]]-AVERAGE(Table2[1M Return vs Nifty]))/_xlfn.STDEV.P(Table2[1M Return vs Nifty])</f>
        <v>-0.63485714858780173</v>
      </c>
      <c r="K154">
        <v>24.07826332662</v>
      </c>
      <c r="L154">
        <f>(Table2[[#This Row],[6M Return vs Nifty]]-AVERAGE(Table2[6M Return vs Nifty]))/_xlfn.STDEV.P(Table2[6M Return vs Nifty])</f>
        <v>0.5522693692992825</v>
      </c>
      <c r="M154">
        <v>-2.8265001917428698</v>
      </c>
      <c r="N154">
        <f>(Table2[[#This Row],[1W Return vs Nifty]]-AVERAGE(Table2[1W Return vs Nifty]))/_xlfn.STDEV.P(Table2[1W Return vs Nifty])</f>
        <v>-1.0378071045763098</v>
      </c>
      <c r="O154">
        <v>976.61</v>
      </c>
      <c r="P154">
        <v>1009.90985602737</v>
      </c>
      <c r="Q154">
        <v>912.50815066159203</v>
      </c>
      <c r="R154">
        <v>53.7824987926452</v>
      </c>
      <c r="S154" s="1">
        <f>(Table2[[#This Row],[Close Price]]-Table2[[#This Row],[20D EMA]])/Table2[[#This Row],[20D EMA]]</f>
        <v>-9.3179467750685347E-4</v>
      </c>
      <c r="T154" s="1">
        <f>(Table2[[#This Row],[Close Price]]-Table2[[#This Row],[50D EMA]])/Table2[[#This Row],[50D EMA]]</f>
        <v>-3.3874167900429721E-2</v>
      </c>
      <c r="U154" s="1">
        <f>(Table2[[#This Row],[Close Price]]-Table2[[#This Row],[200D EMA]])/Table2[[#This Row],[200D EMA]]</f>
        <v>6.9250723177203724E-2</v>
      </c>
      <c r="V154">
        <v>0.44070961346726101</v>
      </c>
      <c r="W154">
        <v>950.05</v>
      </c>
      <c r="X154">
        <v>980.35</v>
      </c>
      <c r="Y154">
        <v>938.7</v>
      </c>
      <c r="Z154">
        <v>998</v>
      </c>
      <c r="AA154">
        <v>938.7</v>
      </c>
      <c r="AB154">
        <v>998</v>
      </c>
      <c r="AC154" s="1">
        <f>(Table2[[#This Row],[Close Price]]/Table2[[#This Row],[Day Low]])-1</f>
        <v>2.6998579022156743E-2</v>
      </c>
      <c r="AD154" s="1">
        <f>(Table2[[#This Row],[Day High]]/Table2[[#This Row],[Close Price]])-1</f>
        <v>4.7658091626523458E-3</v>
      </c>
      <c r="AE154" s="1">
        <f>(Table2[[#This Row],[Close Price]]/Table2[[#This Row],[Current Week Low]])-1</f>
        <v>3.9416213912858211E-2</v>
      </c>
      <c r="AF154" s="1">
        <f>(Table2[[#This Row],[Current Week High]]/Table2[[#This Row],[Close Price]])-1</f>
        <v>2.2855385876806356E-2</v>
      </c>
      <c r="AG154" s="1">
        <f>(Table2[[#This Row],[Close Price]]/Table2[[#This Row],[Current Month Low]])-1</f>
        <v>3.9416213912858211E-2</v>
      </c>
      <c r="AH154" s="1">
        <f>(Table2[[#This Row],[Current Month High]]/Table2[[#This Row],[Close Price]])-1</f>
        <v>2.2855385876806356E-2</v>
      </c>
      <c r="AI154">
        <v>28.6256021318028</v>
      </c>
      <c r="AJ154">
        <v>69.054838430217401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3.78</v>
      </c>
      <c r="AM154" t="s">
        <v>3217</v>
      </c>
      <c r="AN154">
        <v>-0.11</v>
      </c>
      <c r="AO154" t="s">
        <v>3216</v>
      </c>
      <c r="AP154">
        <v>8.6952494396452001E-2</v>
      </c>
      <c r="AQ154">
        <f>(Table2[[#This Row],[Sharpe Ratio]]-AVERAGE(Table2[Sharpe Ratio]))/_xlfn.STDEV.P(Table2[Sharpe Ratio])</f>
        <v>0.2822595565644388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211</v>
      </c>
      <c r="AT154">
        <f>_xlfn.RANK.AVG(Table2[[#This Row],[6M Return vs Nifty Z-Score]],Table2[6M Return vs Nifty Z-Score])</f>
        <v>149</v>
      </c>
      <c r="AU154">
        <f>_xlfn.RANK.AVG(Table2[[#This Row],[Sharpe Ratio Z-Score]],Table2[Sharpe Ratio Z-Score])</f>
        <v>271</v>
      </c>
      <c r="AV154">
        <f>(Table2[[#This Row],[Rank 1Y]]+Table2[[#This Row],[Rank 6M]]+Table2[[#This Row],[Rank Sharpe]])/3</f>
        <v>210.33333333333334</v>
      </c>
    </row>
    <row r="155" spans="1:48" hidden="1" x14ac:dyDescent="0.3">
      <c r="A155" t="s">
        <v>1480</v>
      </c>
      <c r="B155" t="s">
        <v>1481</v>
      </c>
      <c r="C155" t="s">
        <v>3167</v>
      </c>
      <c r="D155" t="s">
        <v>264</v>
      </c>
      <c r="E155">
        <v>7058.6088373499997</v>
      </c>
      <c r="F155">
        <v>3113.25</v>
      </c>
      <c r="G155">
        <v>13.034493283534299</v>
      </c>
      <c r="H155">
        <f>(Table2[[#This Row],[1Y Return vs Nifty]]-AVERAGE(Table2[1Y Return vs Nifty]))/_xlfn.STDEV.P(Table2[1Y Return vs Nifty])</f>
        <v>-0.18626610433180402</v>
      </c>
      <c r="I155">
        <v>-2.8981712944946301</v>
      </c>
      <c r="J155">
        <f>(Table2[[#This Row],[1M Return vs Nifty]]-AVERAGE(Table2[1M Return vs Nifty]))/_xlfn.STDEV.P(Table2[1M Return vs Nifty])</f>
        <v>-0.1529581060820025</v>
      </c>
      <c r="K155">
        <v>29.8823399018275</v>
      </c>
      <c r="L155">
        <f>(Table2[[#This Row],[6M Return vs Nifty]]-AVERAGE(Table2[6M Return vs Nifty]))/_xlfn.STDEV.P(Table2[6M Return vs Nifty])</f>
        <v>0.74295867618933198</v>
      </c>
      <c r="M155">
        <v>2.6560559988077102</v>
      </c>
      <c r="N155">
        <f>(Table2[[#This Row],[1W Return vs Nifty]]-AVERAGE(Table2[1W Return vs Nifty]))/_xlfn.STDEV.P(Table2[1W Return vs Nifty])</f>
        <v>0.27285542535510116</v>
      </c>
      <c r="O155">
        <v>3034.54</v>
      </c>
      <c r="P155">
        <v>3115.4821040645302</v>
      </c>
      <c r="Q155">
        <v>2789.5743405102298</v>
      </c>
      <c r="R155">
        <v>65.150749069841098</v>
      </c>
      <c r="S155" s="1">
        <f>(Table2[[#This Row],[Close Price]]-Table2[[#This Row],[20D EMA]])/Table2[[#This Row],[20D EMA]]</f>
        <v>2.593803344164191E-2</v>
      </c>
      <c r="T155" s="1">
        <f>(Table2[[#This Row],[Close Price]]-Table2[[#This Row],[50D EMA]])/Table2[[#This Row],[50D EMA]]</f>
        <v>-7.1645542807584155E-4</v>
      </c>
      <c r="U155" s="1">
        <f>(Table2[[#This Row],[Close Price]]-Table2[[#This Row],[200D EMA]])/Table2[[#This Row],[200D EMA]]</f>
        <v>0.11603048350042106</v>
      </c>
      <c r="V155">
        <v>0.30626094949702598</v>
      </c>
      <c r="W155">
        <v>2964.35</v>
      </c>
      <c r="X155">
        <v>3125</v>
      </c>
      <c r="Y155">
        <v>2915.1</v>
      </c>
      <c r="Z155">
        <v>3125</v>
      </c>
      <c r="AA155">
        <v>2915.1</v>
      </c>
      <c r="AB155">
        <v>3125</v>
      </c>
      <c r="AC155" s="1">
        <f>(Table2[[#This Row],[Close Price]]/Table2[[#This Row],[Day Low]])-1</f>
        <v>5.0230235970786241E-2</v>
      </c>
      <c r="AD155" s="1">
        <f>(Table2[[#This Row],[Day High]]/Table2[[#This Row],[Close Price]])-1</f>
        <v>3.7741909580020216E-3</v>
      </c>
      <c r="AE155" s="1">
        <f>(Table2[[#This Row],[Close Price]]/Table2[[#This Row],[Current Week Low]])-1</f>
        <v>6.7973654420088625E-2</v>
      </c>
      <c r="AF155" s="1">
        <f>(Table2[[#This Row],[Current Week High]]/Table2[[#This Row],[Close Price]])-1</f>
        <v>3.7741909580020216E-3</v>
      </c>
      <c r="AG155" s="1">
        <f>(Table2[[#This Row],[Close Price]]/Table2[[#This Row],[Current Month Low]])-1</f>
        <v>6.7973654420088625E-2</v>
      </c>
      <c r="AH155" s="1">
        <f>(Table2[[#This Row],[Current Month High]]/Table2[[#This Row],[Close Price]])-1</f>
        <v>3.7741909580020216E-3</v>
      </c>
      <c r="AI155">
        <v>26.331004577210301</v>
      </c>
      <c r="AJ155">
        <v>103.148450244698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1.04</v>
      </c>
      <c r="AM155" t="s">
        <v>3217</v>
      </c>
      <c r="AN155">
        <v>-0.21</v>
      </c>
      <c r="AO155" t="s">
        <v>3216</v>
      </c>
      <c r="AP155">
        <v>0.12567249784001899</v>
      </c>
      <c r="AQ155">
        <f>(Table2[[#This Row],[Sharpe Ratio]]-AVERAGE(Table2[Sharpe Ratio]))/_xlfn.STDEV.P(Table2[Sharpe Ratio])</f>
        <v>0.7441908449740452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351</v>
      </c>
      <c r="AT155">
        <f>_xlfn.RANK.AVG(Table2[[#This Row],[6M Return vs Nifty Z-Score]],Table2[6M Return vs Nifty Z-Score])</f>
        <v>121</v>
      </c>
      <c r="AU155">
        <f>_xlfn.RANK.AVG(Table2[[#This Row],[Sharpe Ratio Z-Score]],Table2[Sharpe Ratio Z-Score])</f>
        <v>159</v>
      </c>
      <c r="AV155">
        <f>(Table2[[#This Row],[Rank 1Y]]+Table2[[#This Row],[Rank 6M]]+Table2[[#This Row],[Rank Sharpe]])/3</f>
        <v>210.33333333333334</v>
      </c>
    </row>
    <row r="156" spans="1:48" hidden="1" x14ac:dyDescent="0.3">
      <c r="A156" t="s">
        <v>120</v>
      </c>
      <c r="B156" t="s">
        <v>121</v>
      </c>
      <c r="C156" t="s">
        <v>3169</v>
      </c>
      <c r="D156" t="s">
        <v>122</v>
      </c>
      <c r="E156">
        <v>222006.56361009</v>
      </c>
      <c r="F156">
        <v>254.94</v>
      </c>
      <c r="G156">
        <v>80.633940169116997</v>
      </c>
      <c r="H156">
        <f>(Table2[[#This Row],[1Y Return vs Nifty]]-AVERAGE(Table2[1Y Return vs Nifty]))/_xlfn.STDEV.P(Table2[1Y Return vs Nifty])</f>
        <v>0.97467337248531349</v>
      </c>
      <c r="I156">
        <v>-10.450880318642801</v>
      </c>
      <c r="J156">
        <f>(Table2[[#This Row],[1M Return vs Nifty]]-AVERAGE(Table2[1M Return vs Nifty]))/_xlfn.STDEV.P(Table2[1M Return vs Nifty])</f>
        <v>-0.96785404769403693</v>
      </c>
      <c r="K156">
        <v>21.174991972231801</v>
      </c>
      <c r="L156">
        <f>(Table2[[#This Row],[6M Return vs Nifty]]-AVERAGE(Table2[6M Return vs Nifty]))/_xlfn.STDEV.P(Table2[6M Return vs Nifty])</f>
        <v>0.45688420421602755</v>
      </c>
      <c r="M156">
        <v>-3.7240743343685101</v>
      </c>
      <c r="N156">
        <f>(Table2[[#This Row],[1W Return vs Nifty]]-AVERAGE(Table2[1W Return vs Nifty]))/_xlfn.STDEV.P(Table2[1W Return vs Nifty])</f>
        <v>-1.2523816124677825</v>
      </c>
      <c r="O156">
        <v>256.77999999999997</v>
      </c>
      <c r="P156">
        <v>259.03825441413397</v>
      </c>
      <c r="Q156">
        <v>213.920011810755</v>
      </c>
      <c r="R156">
        <v>51.747205878094299</v>
      </c>
      <c r="S156" s="1">
        <f>(Table2[[#This Row],[Close Price]]-Table2[[#This Row],[20D EMA]])/Table2[[#This Row],[20D EMA]]</f>
        <v>-7.1656671080301236E-3</v>
      </c>
      <c r="T156" s="1">
        <f>(Table2[[#This Row],[Close Price]]-Table2[[#This Row],[50D EMA]])/Table2[[#This Row],[50D EMA]]</f>
        <v>-1.5821039341864719E-2</v>
      </c>
      <c r="U156" s="1">
        <f>(Table2[[#This Row],[Close Price]]-Table2[[#This Row],[200D EMA]])/Table2[[#This Row],[200D EMA]]</f>
        <v>0.19175386090354865</v>
      </c>
      <c r="V156">
        <v>0.94336652461305304</v>
      </c>
      <c r="W156">
        <v>243.3</v>
      </c>
      <c r="X156">
        <v>256.14</v>
      </c>
      <c r="Y156">
        <v>239.45</v>
      </c>
      <c r="Z156">
        <v>256.14</v>
      </c>
      <c r="AA156">
        <v>239.45</v>
      </c>
      <c r="AB156">
        <v>256.14</v>
      </c>
      <c r="AC156" s="1">
        <f>(Table2[[#This Row],[Close Price]]/Table2[[#This Row],[Day Low]])-1</f>
        <v>4.7842170160295794E-2</v>
      </c>
      <c r="AD156" s="1">
        <f>(Table2[[#This Row],[Day High]]/Table2[[#This Row],[Close Price]])-1</f>
        <v>4.7069898799716459E-3</v>
      </c>
      <c r="AE156" s="1">
        <f>(Table2[[#This Row],[Close Price]]/Table2[[#This Row],[Current Week Low]])-1</f>
        <v>6.4689914387137337E-2</v>
      </c>
      <c r="AF156" s="1">
        <f>(Table2[[#This Row],[Current Week High]]/Table2[[#This Row],[Close Price]])-1</f>
        <v>4.7069898799716459E-3</v>
      </c>
      <c r="AG156" s="1">
        <f>(Table2[[#This Row],[Close Price]]/Table2[[#This Row],[Current Month Low]])-1</f>
        <v>6.4689914387137337E-2</v>
      </c>
      <c r="AH156" s="1">
        <f>(Table2[[#This Row],[Current Month High]]/Table2[[#This Row],[Close Price]])-1</f>
        <v>4.7069898799716459E-3</v>
      </c>
      <c r="AI156">
        <v>16.988310975131402</v>
      </c>
      <c r="AJ156">
        <v>126.613333333333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-4.05</v>
      </c>
      <c r="AM156" t="s">
        <v>3216</v>
      </c>
      <c r="AN156">
        <v>-0.04</v>
      </c>
      <c r="AO156" t="s">
        <v>3216</v>
      </c>
      <c r="AP156">
        <v>5.7777048766995E-2</v>
      </c>
      <c r="AQ156">
        <f>(Table2[[#This Row],[Sharpe Ratio]]-AVERAGE(Table2[Sharpe Ratio]))/_xlfn.STDEV.P(Table2[Sharpe Ratio])</f>
        <v>-6.5804751053245403E-2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101</v>
      </c>
      <c r="AT156">
        <f>_xlfn.RANK.AVG(Table2[[#This Row],[6M Return vs Nifty Z-Score]],Table2[6M Return vs Nifty Z-Score])</f>
        <v>169</v>
      </c>
      <c r="AU156">
        <f>_xlfn.RANK.AVG(Table2[[#This Row],[Sharpe Ratio Z-Score]],Table2[Sharpe Ratio Z-Score])</f>
        <v>364</v>
      </c>
      <c r="AV156">
        <f>(Table2[[#This Row],[Rank 1Y]]+Table2[[#This Row],[Rank 6M]]+Table2[[#This Row],[Rank Sharpe]])/3</f>
        <v>211.33333333333334</v>
      </c>
    </row>
    <row r="157" spans="1:48" x14ac:dyDescent="0.3">
      <c r="A157" t="s">
        <v>742</v>
      </c>
      <c r="B157" t="s">
        <v>743</v>
      </c>
      <c r="C157" t="s">
        <v>3157</v>
      </c>
      <c r="D157" t="s">
        <v>405</v>
      </c>
      <c r="E157">
        <v>23028.199033544999</v>
      </c>
      <c r="F157">
        <v>4672.6499999999996</v>
      </c>
      <c r="G157">
        <v>67.322380140774996</v>
      </c>
      <c r="H157">
        <f>(Table2[[#This Row],[1Y Return vs Nifty]]-AVERAGE(Table2[1Y Return vs Nifty]))/_xlfn.STDEV.P(Table2[1Y Return vs Nifty])</f>
        <v>0.74606328398740074</v>
      </c>
      <c r="I157">
        <v>8.9539572744501896</v>
      </c>
      <c r="J157">
        <f>(Table2[[#This Row],[1M Return vs Nifty]]-AVERAGE(Table2[1M Return vs Nifty]))/_xlfn.STDEV.P(Table2[1M Return vs Nifty])</f>
        <v>1.1258216588231449</v>
      </c>
      <c r="K157">
        <v>33.495603392380097</v>
      </c>
      <c r="L157">
        <f>(Table2[[#This Row],[6M Return vs Nifty]]-AVERAGE(Table2[6M Return vs Nifty]))/_xlfn.STDEV.P(Table2[6M Return vs Nifty])</f>
        <v>0.86167018898496794</v>
      </c>
      <c r="M157">
        <v>5.2084205315298897</v>
      </c>
      <c r="N157">
        <f>(Table2[[#This Row],[1W Return vs Nifty]]-AVERAGE(Table2[1W Return vs Nifty]))/_xlfn.STDEV.P(Table2[1W Return vs Nifty])</f>
        <v>0.88302492284800471</v>
      </c>
      <c r="O157">
        <v>4504.3999999999996</v>
      </c>
      <c r="P157">
        <v>4429.8758815391402</v>
      </c>
      <c r="Q157">
        <v>3807.7886047352099</v>
      </c>
      <c r="R157">
        <v>65.872148978774504</v>
      </c>
      <c r="S157" s="1">
        <f>(Table2[[#This Row],[Close Price]]-Table2[[#This Row],[20D EMA]])/Table2[[#This Row],[20D EMA]]</f>
        <v>3.7352366574904539E-2</v>
      </c>
      <c r="T157" s="1">
        <f>(Table2[[#This Row],[Close Price]]-Table2[[#This Row],[50D EMA]])/Table2[[#This Row],[50D EMA]]</f>
        <v>5.4803819554535387E-2</v>
      </c>
      <c r="U157" s="1">
        <f>(Table2[[#This Row],[Close Price]]-Table2[[#This Row],[200D EMA]])/Table2[[#This Row],[200D EMA]]</f>
        <v>0.22712957179116602</v>
      </c>
      <c r="V157">
        <v>0.838809940579475</v>
      </c>
      <c r="W157">
        <v>4564</v>
      </c>
      <c r="X157">
        <v>4690.5</v>
      </c>
      <c r="Y157">
        <v>4505</v>
      </c>
      <c r="Z157">
        <v>4787.25</v>
      </c>
      <c r="AA157">
        <v>4460.25</v>
      </c>
      <c r="AB157">
        <v>4787.25</v>
      </c>
      <c r="AC157" s="1">
        <f>(Table2[[#This Row],[Close Price]]/Table2[[#This Row],[Day Low]])-1</f>
        <v>2.3805872042068188E-2</v>
      </c>
      <c r="AD157" s="1">
        <f>(Table2[[#This Row],[Day High]]/Table2[[#This Row],[Close Price]])-1</f>
        <v>3.8201020834003341E-3</v>
      </c>
      <c r="AE157" s="1">
        <f>(Table2[[#This Row],[Close Price]]/Table2[[#This Row],[Current Week Low]])-1</f>
        <v>3.7214206437291786E-2</v>
      </c>
      <c r="AF157" s="1">
        <f>(Table2[[#This Row],[Current Week High]]/Table2[[#This Row],[Close Price]])-1</f>
        <v>2.4525697409393032E-2</v>
      </c>
      <c r="AG157" s="1">
        <f>(Table2[[#This Row],[Close Price]]/Table2[[#This Row],[Current Month Low]])-1</f>
        <v>4.7620649066756338E-2</v>
      </c>
      <c r="AH157" s="1">
        <f>(Table2[[#This Row],[Current Month High]]/Table2[[#This Row],[Close Price]])-1</f>
        <v>2.4525697409393032E-2</v>
      </c>
      <c r="AI157">
        <v>6.3604164660310696</v>
      </c>
      <c r="AJ157">
        <v>98.751595065929394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0.6</v>
      </c>
      <c r="AM157" t="s">
        <v>3217</v>
      </c>
      <c r="AN157">
        <v>0.02</v>
      </c>
      <c r="AO157" t="s">
        <v>3217</v>
      </c>
      <c r="AP157">
        <v>4.5188989078453999E-2</v>
      </c>
      <c r="AQ157">
        <f>(Table2[[#This Row],[Sharpe Ratio]]-AVERAGE(Table2[Sharpe Ratio]))/_xlfn.STDEV.P(Table2[Sharpe Ratio])</f>
        <v>-0.2159808386917618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3.4005992159517566</v>
      </c>
      <c r="AS157">
        <f>_xlfn.RANK.AVG(Table2[[#This Row],[1Y Return vs Nifty Z-Score]],Table2[1Y Return vs Nifty Z-Score])</f>
        <v>124</v>
      </c>
      <c r="AT157">
        <f>_xlfn.RANK.AVG(Table2[[#This Row],[6M Return vs Nifty Z-Score]],Table2[6M Return vs Nifty Z-Score])</f>
        <v>109</v>
      </c>
      <c r="AU157">
        <f>_xlfn.RANK.AVG(Table2[[#This Row],[Sharpe Ratio Z-Score]],Table2[Sharpe Ratio Z-Score])</f>
        <v>401</v>
      </c>
      <c r="AV157">
        <f>(Table2[[#This Row],[Rank 1Y]]+Table2[[#This Row],[Rank 6M]]+Table2[[#This Row],[Rank Sharpe]])/3</f>
        <v>211.33333333333334</v>
      </c>
    </row>
    <row r="158" spans="1:48" x14ac:dyDescent="0.3">
      <c r="A158" t="s">
        <v>968</v>
      </c>
      <c r="B158" t="s">
        <v>969</v>
      </c>
      <c r="C158" t="s">
        <v>3166</v>
      </c>
      <c r="D158" t="s">
        <v>693</v>
      </c>
      <c r="E158">
        <v>15430.763213265</v>
      </c>
      <c r="F158">
        <v>3284.85</v>
      </c>
      <c r="G158">
        <v>34.647689610742503</v>
      </c>
      <c r="H158">
        <f>(Table2[[#This Row],[1Y Return vs Nifty]]-AVERAGE(Table2[1Y Return vs Nifty]))/_xlfn.STDEV.P(Table2[1Y Return vs Nifty])</f>
        <v>0.18491463741190042</v>
      </c>
      <c r="I158">
        <v>2.6467550093602399</v>
      </c>
      <c r="J158">
        <f>(Table2[[#This Row],[1M Return vs Nifty]]-AVERAGE(Table2[1M Return vs Nifty]))/_xlfn.STDEV.P(Table2[1M Return vs Nifty])</f>
        <v>0.44530907554807142</v>
      </c>
      <c r="K158">
        <v>29.449899898755099</v>
      </c>
      <c r="L158">
        <f>(Table2[[#This Row],[6M Return vs Nifty]]-AVERAGE(Table2[6M Return vs Nifty]))/_xlfn.STDEV.P(Table2[6M Return vs Nifty])</f>
        <v>0.72875113027071892</v>
      </c>
      <c r="M158">
        <v>5.8265451438871398</v>
      </c>
      <c r="N158">
        <f>(Table2[[#This Row],[1W Return vs Nifty]]-AVERAGE(Table2[1W Return vs Nifty]))/_xlfn.STDEV.P(Table2[1W Return vs Nifty])</f>
        <v>1.0307940911132307</v>
      </c>
      <c r="O158">
        <v>2966.13</v>
      </c>
      <c r="P158">
        <v>2881.3230474089901</v>
      </c>
      <c r="Q158">
        <v>2573.5846499315799</v>
      </c>
      <c r="R158">
        <v>78.278963073090495</v>
      </c>
      <c r="S158" s="1">
        <f>(Table2[[#This Row],[Close Price]]-Table2[[#This Row],[20D EMA]])/Table2[[#This Row],[20D EMA]]</f>
        <v>0.10745314601854936</v>
      </c>
      <c r="T158" s="1">
        <f>(Table2[[#This Row],[Close Price]]-Table2[[#This Row],[50D EMA]])/Table2[[#This Row],[50D EMA]]</f>
        <v>0.14004918780415082</v>
      </c>
      <c r="U158" s="1">
        <f>(Table2[[#This Row],[Close Price]]-Table2[[#This Row],[200D EMA]])/Table2[[#This Row],[200D EMA]]</f>
        <v>0.27637146113974898</v>
      </c>
      <c r="V158">
        <v>1.1169810467802499</v>
      </c>
      <c r="W158">
        <v>2968.6</v>
      </c>
      <c r="X158">
        <v>3345.3</v>
      </c>
      <c r="Y158">
        <v>2901</v>
      </c>
      <c r="Z158">
        <v>3345.3</v>
      </c>
      <c r="AA158">
        <v>2901</v>
      </c>
      <c r="AB158">
        <v>3345.3</v>
      </c>
      <c r="AC158" s="1">
        <f>(Table2[[#This Row],[Close Price]]/Table2[[#This Row],[Day Low]])-1</f>
        <v>0.1065316984437108</v>
      </c>
      <c r="AD158" s="1">
        <f>(Table2[[#This Row],[Day High]]/Table2[[#This Row],[Close Price]])-1</f>
        <v>1.8402666788437827E-2</v>
      </c>
      <c r="AE158" s="1">
        <f>(Table2[[#This Row],[Close Price]]/Table2[[#This Row],[Current Week Low]])-1</f>
        <v>0.13231644260599795</v>
      </c>
      <c r="AF158" s="1">
        <f>(Table2[[#This Row],[Current Week High]]/Table2[[#This Row],[Close Price]])-1</f>
        <v>1.8402666788437827E-2</v>
      </c>
      <c r="AG158" s="1">
        <f>(Table2[[#This Row],[Close Price]]/Table2[[#This Row],[Current Month Low]])-1</f>
        <v>0.13231644260599795</v>
      </c>
      <c r="AH158" s="1">
        <f>(Table2[[#This Row],[Current Month High]]/Table2[[#This Row],[Close Price]])-1</f>
        <v>1.8402666788437827E-2</v>
      </c>
      <c r="AI158">
        <v>1.84026667884378</v>
      </c>
      <c r="AJ158">
        <v>67.338257768721306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12.15</v>
      </c>
      <c r="AM158" t="s">
        <v>3217</v>
      </c>
      <c r="AN158">
        <v>0.21</v>
      </c>
      <c r="AO158" t="s">
        <v>3217</v>
      </c>
      <c r="AP158">
        <v>8.7677355444638005E-2</v>
      </c>
      <c r="AQ158">
        <f>(Table2[[#This Row],[Sharpe Ratio]]-AVERAGE(Table2[Sharpe Ratio]))/_xlfn.STDEV.P(Table2[Sharpe Ratio])</f>
        <v>0.29090717970823604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2.6806761140521576</v>
      </c>
      <c r="AS158">
        <f>_xlfn.RANK.AVG(Table2[[#This Row],[1Y Return vs Nifty Z-Score]],Table2[1Y Return vs Nifty Z-Score])</f>
        <v>243</v>
      </c>
      <c r="AT158">
        <f>_xlfn.RANK.AVG(Table2[[#This Row],[6M Return vs Nifty Z-Score]],Table2[6M Return vs Nifty Z-Score])</f>
        <v>123</v>
      </c>
      <c r="AU158">
        <f>_xlfn.RANK.AVG(Table2[[#This Row],[Sharpe Ratio Z-Score]],Table2[Sharpe Ratio Z-Score])</f>
        <v>269</v>
      </c>
      <c r="AV158">
        <f>(Table2[[#This Row],[Rank 1Y]]+Table2[[#This Row],[Rank 6M]]+Table2[[#This Row],[Rank Sharpe]])/3</f>
        <v>211.66666666666666</v>
      </c>
    </row>
    <row r="159" spans="1:48" hidden="1" x14ac:dyDescent="0.3">
      <c r="A159" t="s">
        <v>349</v>
      </c>
      <c r="B159" t="s">
        <v>350</v>
      </c>
      <c r="C159" t="s">
        <v>3170</v>
      </c>
      <c r="D159" t="s">
        <v>136</v>
      </c>
      <c r="E159">
        <v>72106.394487960002</v>
      </c>
      <c r="F159">
        <v>1674.05</v>
      </c>
      <c r="G159">
        <v>82.969375332403999</v>
      </c>
      <c r="H159">
        <f>(Table2[[#This Row],[1Y Return vs Nifty]]-AVERAGE(Table2[1Y Return vs Nifty]))/_xlfn.STDEV.P(Table2[1Y Return vs Nifty])</f>
        <v>1.0147816722055139</v>
      </c>
      <c r="I159">
        <v>-5.6533893375793696</v>
      </c>
      <c r="J159">
        <f>(Table2[[#This Row],[1M Return vs Nifty]]-AVERAGE(Table2[1M Return vs Nifty]))/_xlfn.STDEV.P(Table2[1M Return vs Nifty])</f>
        <v>-0.45023104409502651</v>
      </c>
      <c r="K159">
        <v>-1.61268464813988</v>
      </c>
      <c r="L159">
        <f>(Table2[[#This Row],[6M Return vs Nifty]]-AVERAGE(Table2[6M Return vs Nifty]))/_xlfn.STDEV.P(Table2[6M Return vs Nifty])</f>
        <v>-0.29179066319264568</v>
      </c>
      <c r="M159">
        <v>1.11231479302491</v>
      </c>
      <c r="N159">
        <f>(Table2[[#This Row],[1W Return vs Nifty]]-AVERAGE(Table2[1W Return vs Nifty]))/_xlfn.STDEV.P(Table2[1W Return vs Nifty])</f>
        <v>-9.6192092628925419E-2</v>
      </c>
      <c r="O159">
        <v>1699.75</v>
      </c>
      <c r="P159">
        <v>1749.07351388608</v>
      </c>
      <c r="Q159">
        <v>1556.5536213645501</v>
      </c>
      <c r="R159">
        <v>49.674095355609303</v>
      </c>
      <c r="S159" s="1">
        <f>(Table2[[#This Row],[Close Price]]-Table2[[#This Row],[20D EMA]])/Table2[[#This Row],[20D EMA]]</f>
        <v>-1.5119870569201379E-2</v>
      </c>
      <c r="T159" s="1">
        <f>(Table2[[#This Row],[Close Price]]-Table2[[#This Row],[50D EMA]])/Table2[[#This Row],[50D EMA]]</f>
        <v>-4.2893287955286297E-2</v>
      </c>
      <c r="U159" s="1">
        <f>(Table2[[#This Row],[Close Price]]-Table2[[#This Row],[200D EMA]])/Table2[[#This Row],[200D EMA]]</f>
        <v>7.5484954082370062E-2</v>
      </c>
      <c r="V159">
        <v>0.42396029960375797</v>
      </c>
      <c r="W159">
        <v>1606.3</v>
      </c>
      <c r="X159">
        <v>1713</v>
      </c>
      <c r="Y159">
        <v>1555.15</v>
      </c>
      <c r="Z159">
        <v>1713</v>
      </c>
      <c r="AA159">
        <v>1555.15</v>
      </c>
      <c r="AB159">
        <v>1713</v>
      </c>
      <c r="AC159" s="1">
        <f>(Table2[[#This Row],[Close Price]]/Table2[[#This Row],[Day Low]])-1</f>
        <v>4.2177675403100245E-2</v>
      </c>
      <c r="AD159" s="1">
        <f>(Table2[[#This Row],[Day High]]/Table2[[#This Row],[Close Price]])-1</f>
        <v>2.326692751112569E-2</v>
      </c>
      <c r="AE159" s="1">
        <f>(Table2[[#This Row],[Close Price]]/Table2[[#This Row],[Current Week Low]])-1</f>
        <v>7.6455647365205825E-2</v>
      </c>
      <c r="AF159" s="1">
        <f>(Table2[[#This Row],[Current Week High]]/Table2[[#This Row],[Close Price]])-1</f>
        <v>2.326692751112569E-2</v>
      </c>
      <c r="AG159" s="1">
        <f>(Table2[[#This Row],[Close Price]]/Table2[[#This Row],[Current Month Low]])-1</f>
        <v>7.6455647365205825E-2</v>
      </c>
      <c r="AH159" s="1">
        <f>(Table2[[#This Row],[Current Month High]]/Table2[[#This Row],[Close Price]])-1</f>
        <v>2.326692751112569E-2</v>
      </c>
      <c r="AI159">
        <v>23.938950449508599</v>
      </c>
      <c r="AJ159">
        <v>116.56532988357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-4.47</v>
      </c>
      <c r="AM159" t="s">
        <v>3216</v>
      </c>
      <c r="AN159">
        <v>-0.02</v>
      </c>
      <c r="AO159" t="s">
        <v>3216</v>
      </c>
      <c r="AP159">
        <v>0.144312064418709</v>
      </c>
      <c r="AQ159">
        <f>(Table2[[#This Row],[Sharpe Ratio]]-AVERAGE(Table2[Sharpe Ratio]))/_xlfn.STDEV.P(Table2[Sharpe Ratio])</f>
        <v>0.96656166727110338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96</v>
      </c>
      <c r="AT159">
        <f>_xlfn.RANK.AVG(Table2[[#This Row],[6M Return vs Nifty Z-Score]],Table2[6M Return vs Nifty Z-Score])</f>
        <v>416</v>
      </c>
      <c r="AU159">
        <f>_xlfn.RANK.AVG(Table2[[#This Row],[Sharpe Ratio Z-Score]],Table2[Sharpe Ratio Z-Score])</f>
        <v>124</v>
      </c>
      <c r="AV159">
        <f>(Table2[[#This Row],[Rank 1Y]]+Table2[[#This Row],[Rank 6M]]+Table2[[#This Row],[Rank Sharpe]])/3</f>
        <v>212</v>
      </c>
    </row>
    <row r="160" spans="1:48" x14ac:dyDescent="0.3">
      <c r="A160" t="s">
        <v>49</v>
      </c>
      <c r="B160" t="s">
        <v>50</v>
      </c>
      <c r="C160" t="s">
        <v>3161</v>
      </c>
      <c r="D160" t="s">
        <v>51</v>
      </c>
      <c r="E160">
        <v>438466.46909264999</v>
      </c>
      <c r="F160">
        <v>1827.45</v>
      </c>
      <c r="G160">
        <v>32.778645553651103</v>
      </c>
      <c r="H160">
        <f>(Table2[[#This Row],[1Y Return vs Nifty]]-AVERAGE(Table2[1Y Return vs Nifty]))/_xlfn.STDEV.P(Table2[1Y Return vs Nifty])</f>
        <v>0.15281604593288331</v>
      </c>
      <c r="I160">
        <v>-3.5238202265759599</v>
      </c>
      <c r="J160">
        <f>(Table2[[#This Row],[1M Return vs Nifty]]-AVERAGE(Table2[1M Return vs Nifty]))/_xlfn.STDEV.P(Table2[1M Return vs Nifty])</f>
        <v>-0.2204621995134956</v>
      </c>
      <c r="K160">
        <v>10.411738849235199</v>
      </c>
      <c r="L160">
        <f>(Table2[[#This Row],[6M Return vs Nifty]]-AVERAGE(Table2[6M Return vs Nifty]))/_xlfn.STDEV.P(Table2[6M Return vs Nifty])</f>
        <v>0.10326425256454427</v>
      </c>
      <c r="M160">
        <v>-3.8286547665094099</v>
      </c>
      <c r="N160">
        <f>(Table2[[#This Row],[1W Return vs Nifty]]-AVERAGE(Table2[1W Return vs Nifty]))/_xlfn.STDEV.P(Table2[1W Return vs Nifty])</f>
        <v>-1.2773826610675865</v>
      </c>
      <c r="O160">
        <v>1859.09</v>
      </c>
      <c r="P160">
        <v>1840.71723656483</v>
      </c>
      <c r="Q160">
        <v>1635.30275852667</v>
      </c>
      <c r="R160">
        <v>40.507537857833903</v>
      </c>
      <c r="S160" s="1">
        <f>(Table2[[#This Row],[Close Price]]-Table2[[#This Row],[20D EMA]])/Table2[[#This Row],[20D EMA]]</f>
        <v>-1.7019079226933541E-2</v>
      </c>
      <c r="T160" s="1">
        <f>(Table2[[#This Row],[Close Price]]-Table2[[#This Row],[50D EMA]])/Table2[[#This Row],[50D EMA]]</f>
        <v>-7.2076450968588121E-3</v>
      </c>
      <c r="U160" s="1">
        <f>(Table2[[#This Row],[Close Price]]-Table2[[#This Row],[200D EMA]])/Table2[[#This Row],[200D EMA]]</f>
        <v>0.11749949082605693</v>
      </c>
      <c r="V160">
        <v>1.1416819524711399</v>
      </c>
      <c r="W160">
        <v>1802.2</v>
      </c>
      <c r="X160">
        <v>1840</v>
      </c>
      <c r="Y160">
        <v>1760.1</v>
      </c>
      <c r="Z160">
        <v>1845</v>
      </c>
      <c r="AA160">
        <v>1760.1</v>
      </c>
      <c r="AB160">
        <v>1864.95</v>
      </c>
      <c r="AC160" s="1">
        <f>(Table2[[#This Row],[Close Price]]/Table2[[#This Row],[Day Low]])-1</f>
        <v>1.4010653645544435E-2</v>
      </c>
      <c r="AD160" s="1">
        <f>(Table2[[#This Row],[Day High]]/Table2[[#This Row],[Close Price]])-1</f>
        <v>6.86749295466349E-3</v>
      </c>
      <c r="AE160" s="1">
        <f>(Table2[[#This Row],[Close Price]]/Table2[[#This Row],[Current Week Low]])-1</f>
        <v>3.8264871314130033E-2</v>
      </c>
      <c r="AF160" s="1">
        <f>(Table2[[#This Row],[Current Week High]]/Table2[[#This Row],[Close Price]])-1</f>
        <v>9.6035459246490706E-3</v>
      </c>
      <c r="AG160" s="1">
        <f>(Table2[[#This Row],[Close Price]]/Table2[[#This Row],[Current Month Low]])-1</f>
        <v>3.8264871314130033E-2</v>
      </c>
      <c r="AH160" s="1">
        <f>(Table2[[#This Row],[Current Month High]]/Table2[[#This Row],[Close Price]])-1</f>
        <v>2.05203972748913E-2</v>
      </c>
      <c r="AI160">
        <v>7.2724287942214501</v>
      </c>
      <c r="AJ160">
        <v>60.302631578947299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-3.67</v>
      </c>
      <c r="AM160" t="s">
        <v>3216</v>
      </c>
      <c r="AN160">
        <v>0.01</v>
      </c>
      <c r="AO160" t="s">
        <v>3217</v>
      </c>
      <c r="AP160">
        <v>0.14438761941322301</v>
      </c>
      <c r="AQ160">
        <f>(Table2[[#This Row],[Sharpe Ratio]]-AVERAGE(Table2[Sharpe Ratio]))/_xlfn.STDEV.P(Table2[Sharpe Ratio])</f>
        <v>0.96746304157011398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-0.27430152051354062</v>
      </c>
      <c r="AS160">
        <f>_xlfn.RANK.AVG(Table2[[#This Row],[1Y Return vs Nifty Z-Score]],Table2[1Y Return vs Nifty Z-Score])</f>
        <v>248</v>
      </c>
      <c r="AT160">
        <f>_xlfn.RANK.AVG(Table2[[#This Row],[6M Return vs Nifty Z-Score]],Table2[6M Return vs Nifty Z-Score])</f>
        <v>270</v>
      </c>
      <c r="AU160">
        <f>_xlfn.RANK.AVG(Table2[[#This Row],[Sharpe Ratio Z-Score]],Table2[Sharpe Ratio Z-Score])</f>
        <v>123</v>
      </c>
      <c r="AV160">
        <f>(Table2[[#This Row],[Rank 1Y]]+Table2[[#This Row],[Rank 6M]]+Table2[[#This Row],[Rank Sharpe]])/3</f>
        <v>213.66666666666666</v>
      </c>
    </row>
    <row r="161" spans="1:48" hidden="1" x14ac:dyDescent="0.3">
      <c r="A161" t="s">
        <v>167</v>
      </c>
      <c r="B161" t="s">
        <v>168</v>
      </c>
      <c r="C161" t="s">
        <v>3157</v>
      </c>
      <c r="D161" t="s">
        <v>141</v>
      </c>
      <c r="E161">
        <v>154296.25778879999</v>
      </c>
      <c r="F161">
        <v>467.55</v>
      </c>
      <c r="G161">
        <v>53.1796335064628</v>
      </c>
      <c r="H161">
        <f>(Table2[[#This Row],[1Y Return vs Nifty]]-AVERAGE(Table2[1Y Return vs Nifty]))/_xlfn.STDEV.P(Table2[1Y Return vs Nifty])</f>
        <v>0.50317856177679343</v>
      </c>
      <c r="I161">
        <v>0.93265175574034198</v>
      </c>
      <c r="J161">
        <f>(Table2[[#This Row],[1M Return vs Nifty]]-AVERAGE(Table2[1M Return vs Nifty]))/_xlfn.STDEV.P(Table2[1M Return vs Nifty])</f>
        <v>0.26036672169691427</v>
      </c>
      <c r="K161">
        <v>-2.3004903775017</v>
      </c>
      <c r="L161">
        <f>(Table2[[#This Row],[6M Return vs Nifty]]-AVERAGE(Table2[6M Return vs Nifty]))/_xlfn.STDEV.P(Table2[6M Return vs Nifty])</f>
        <v>-0.31438809038153859</v>
      </c>
      <c r="M161">
        <v>-3.0196010594618898</v>
      </c>
      <c r="N161">
        <f>(Table2[[#This Row],[1W Return vs Nifty]]-AVERAGE(Table2[1W Return vs Nifty]))/_xlfn.STDEV.P(Table2[1W Return vs Nifty])</f>
        <v>-1.0839698912437354</v>
      </c>
      <c r="O161">
        <v>462.83</v>
      </c>
      <c r="P161">
        <v>477.48402533863799</v>
      </c>
      <c r="Q161">
        <v>449.94329606143498</v>
      </c>
      <c r="R161">
        <v>55.857073691702801</v>
      </c>
      <c r="S161" s="1">
        <f>(Table2[[#This Row],[Close Price]]-Table2[[#This Row],[20D EMA]])/Table2[[#This Row],[20D EMA]]</f>
        <v>1.0198128902620892E-2</v>
      </c>
      <c r="T161" s="1">
        <f>(Table2[[#This Row],[Close Price]]-Table2[[#This Row],[50D EMA]])/Table2[[#This Row],[50D EMA]]</f>
        <v>-2.0804937571665644E-2</v>
      </c>
      <c r="U161" s="1">
        <f>(Table2[[#This Row],[Close Price]]-Table2[[#This Row],[200D EMA]])/Table2[[#This Row],[200D EMA]]</f>
        <v>3.9130939593243826E-2</v>
      </c>
      <c r="V161">
        <v>0.84400425242055099</v>
      </c>
      <c r="W161">
        <v>459.35</v>
      </c>
      <c r="X161">
        <v>469.4</v>
      </c>
      <c r="Y161">
        <v>436.65</v>
      </c>
      <c r="Z161">
        <v>469.4</v>
      </c>
      <c r="AA161">
        <v>436.65</v>
      </c>
      <c r="AB161">
        <v>469.4</v>
      </c>
      <c r="AC161" s="1">
        <f>(Table2[[#This Row],[Close Price]]/Table2[[#This Row],[Day Low]])-1</f>
        <v>1.7851311636007283E-2</v>
      </c>
      <c r="AD161" s="1">
        <f>(Table2[[#This Row],[Day High]]/Table2[[#This Row],[Close Price]])-1</f>
        <v>3.9567960645918721E-3</v>
      </c>
      <c r="AE161" s="1">
        <f>(Table2[[#This Row],[Close Price]]/Table2[[#This Row],[Current Week Low]])-1</f>
        <v>7.0766059773273771E-2</v>
      </c>
      <c r="AF161" s="1">
        <f>(Table2[[#This Row],[Current Week High]]/Table2[[#This Row],[Close Price]])-1</f>
        <v>3.9567960645918721E-3</v>
      </c>
      <c r="AG161" s="1">
        <f>(Table2[[#This Row],[Close Price]]/Table2[[#This Row],[Current Month Low]])-1</f>
        <v>7.0766059773273771E-2</v>
      </c>
      <c r="AH161" s="1">
        <f>(Table2[[#This Row],[Current Month High]]/Table2[[#This Row],[Close Price]])-1</f>
        <v>3.9567960645918721E-3</v>
      </c>
      <c r="AI161">
        <v>24.050903646668701</v>
      </c>
      <c r="AJ161">
        <v>81.361520558572494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0.78</v>
      </c>
      <c r="AM161" t="s">
        <v>3217</v>
      </c>
      <c r="AN161">
        <v>-0.14000000000000001</v>
      </c>
      <c r="AO161" t="s">
        <v>3216</v>
      </c>
      <c r="AP161">
        <v>0.185130827412084</v>
      </c>
      <c r="AQ161">
        <f>(Table2[[#This Row],[Sharpe Ratio]]-AVERAGE(Table2[Sharpe Ratio]))/_xlfn.STDEV.P(Table2[Sharpe Ratio])</f>
        <v>1.4535312464008479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168</v>
      </c>
      <c r="AT161">
        <f>_xlfn.RANK.AVG(Table2[[#This Row],[6M Return vs Nifty Z-Score]],Table2[6M Return vs Nifty Z-Score])</f>
        <v>422</v>
      </c>
      <c r="AU161">
        <f>_xlfn.RANK.AVG(Table2[[#This Row],[Sharpe Ratio Z-Score]],Table2[Sharpe Ratio Z-Score])</f>
        <v>52</v>
      </c>
      <c r="AV161">
        <f>(Table2[[#This Row],[Rank 1Y]]+Table2[[#This Row],[Rank 6M]]+Table2[[#This Row],[Rank Sharpe]])/3</f>
        <v>214</v>
      </c>
    </row>
    <row r="162" spans="1:48" hidden="1" x14ac:dyDescent="0.3">
      <c r="A162" t="s">
        <v>197</v>
      </c>
      <c r="B162" t="s">
        <v>198</v>
      </c>
      <c r="C162" t="s">
        <v>3163</v>
      </c>
      <c r="D162" t="s">
        <v>199</v>
      </c>
      <c r="E162">
        <v>132120.512473059</v>
      </c>
      <c r="F162">
        <v>187.77</v>
      </c>
      <c r="G162">
        <v>78.078759036876804</v>
      </c>
      <c r="H162">
        <f>(Table2[[#This Row],[1Y Return vs Nifty]]-AVERAGE(Table2[1Y Return vs Nifty]))/_xlfn.STDEV.P(Table2[1Y Return vs Nifty])</f>
        <v>0.93079119913178321</v>
      </c>
      <c r="I162">
        <v>-6.7147974771922501</v>
      </c>
      <c r="J162">
        <f>(Table2[[#This Row],[1M Return vs Nifty]]-AVERAGE(Table2[1M Return vs Nifty]))/_xlfn.STDEV.P(Table2[1M Return vs Nifty])</f>
        <v>-0.56475116960218741</v>
      </c>
      <c r="K162">
        <v>37.771592045492497</v>
      </c>
      <c r="L162">
        <f>(Table2[[#This Row],[6M Return vs Nifty]]-AVERAGE(Table2[6M Return vs Nifty]))/_xlfn.STDEV.P(Table2[6M Return vs Nifty])</f>
        <v>1.0021551226287955</v>
      </c>
      <c r="M162">
        <v>-4.0074734095354101</v>
      </c>
      <c r="N162">
        <f>(Table2[[#This Row],[1W Return vs Nifty]]-AVERAGE(Table2[1W Return vs Nifty]))/_xlfn.STDEV.P(Table2[1W Return vs Nifty])</f>
        <v>-1.3201311322043359</v>
      </c>
      <c r="O162">
        <v>192.48</v>
      </c>
      <c r="P162">
        <v>194.81389548579901</v>
      </c>
      <c r="Q162">
        <v>166.010764642558</v>
      </c>
      <c r="R162">
        <v>43.795988935133799</v>
      </c>
      <c r="S162" s="1">
        <f>(Table2[[#This Row],[Close Price]]-Table2[[#This Row],[20D EMA]])/Table2[[#This Row],[20D EMA]]</f>
        <v>-2.4470074812967476E-2</v>
      </c>
      <c r="T162" s="1">
        <f>(Table2[[#This Row],[Close Price]]-Table2[[#This Row],[50D EMA]])/Table2[[#This Row],[50D EMA]]</f>
        <v>-3.6157048593653651E-2</v>
      </c>
      <c r="U162" s="1">
        <f>(Table2[[#This Row],[Close Price]]-Table2[[#This Row],[200D EMA]])/Table2[[#This Row],[200D EMA]]</f>
        <v>0.13107123146075722</v>
      </c>
      <c r="V162">
        <v>0.66466938556016197</v>
      </c>
      <c r="W162">
        <v>184.76</v>
      </c>
      <c r="X162">
        <v>188.88</v>
      </c>
      <c r="Y162">
        <v>180.7</v>
      </c>
      <c r="Z162">
        <v>188.88</v>
      </c>
      <c r="AA162">
        <v>180.7</v>
      </c>
      <c r="AB162">
        <v>188.88</v>
      </c>
      <c r="AC162" s="1">
        <f>(Table2[[#This Row],[Close Price]]/Table2[[#This Row],[Day Low]])-1</f>
        <v>1.6291405066031661E-2</v>
      </c>
      <c r="AD162" s="1">
        <f>(Table2[[#This Row],[Day High]]/Table2[[#This Row],[Close Price]])-1</f>
        <v>5.9114874580603605E-3</v>
      </c>
      <c r="AE162" s="1">
        <f>(Table2[[#This Row],[Close Price]]/Table2[[#This Row],[Current Week Low]])-1</f>
        <v>3.9125622578860098E-2</v>
      </c>
      <c r="AF162" s="1">
        <f>(Table2[[#This Row],[Current Week High]]/Table2[[#This Row],[Close Price]])-1</f>
        <v>5.9114874580603605E-3</v>
      </c>
      <c r="AG162" s="1">
        <f>(Table2[[#This Row],[Close Price]]/Table2[[#This Row],[Current Month Low]])-1</f>
        <v>3.9125622578860098E-2</v>
      </c>
      <c r="AH162" s="1">
        <f>(Table2[[#This Row],[Current Month High]]/Table2[[#This Row],[Close Price]])-1</f>
        <v>5.9114874580603605E-3</v>
      </c>
      <c r="AI162">
        <v>15.5615913085157</v>
      </c>
      <c r="AJ162">
        <v>116.32488479262599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-5.82</v>
      </c>
      <c r="AM162" t="s">
        <v>3216</v>
      </c>
      <c r="AN162">
        <v>0.05</v>
      </c>
      <c r="AO162" t="s">
        <v>3217</v>
      </c>
      <c r="AP162">
        <v>3.1514853670252002E-2</v>
      </c>
      <c r="AQ162">
        <f>(Table2[[#This Row],[Sharpe Ratio]]-AVERAGE(Table2[Sharpe Ratio]))/_xlfn.STDEV.P(Table2[Sharpe Ratio])</f>
        <v>-0.37911385587251323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105</v>
      </c>
      <c r="AT162">
        <f>_xlfn.RANK.AVG(Table2[[#This Row],[6M Return vs Nifty Z-Score]],Table2[6M Return vs Nifty Z-Score])</f>
        <v>98</v>
      </c>
      <c r="AU162">
        <f>_xlfn.RANK.AVG(Table2[[#This Row],[Sharpe Ratio Z-Score]],Table2[Sharpe Ratio Z-Score])</f>
        <v>440</v>
      </c>
      <c r="AV162">
        <f>(Table2[[#This Row],[Rank 1Y]]+Table2[[#This Row],[Rank 6M]]+Table2[[#This Row],[Rank Sharpe]])/3</f>
        <v>214.33333333333334</v>
      </c>
    </row>
    <row r="163" spans="1:48" hidden="1" x14ac:dyDescent="0.3">
      <c r="A163" t="s">
        <v>1297</v>
      </c>
      <c r="B163" t="s">
        <v>1298</v>
      </c>
      <c r="C163" t="s">
        <v>3163</v>
      </c>
      <c r="D163" t="s">
        <v>199</v>
      </c>
      <c r="E163">
        <v>9133.5107572800007</v>
      </c>
      <c r="F163">
        <v>2073.4499999999998</v>
      </c>
      <c r="G163">
        <v>80.265530231956902</v>
      </c>
      <c r="H163">
        <f>(Table2[[#This Row],[1Y Return vs Nifty]]-AVERAGE(Table2[1Y Return vs Nifty]))/_xlfn.STDEV.P(Table2[1Y Return vs Nifty])</f>
        <v>0.96834637338390384</v>
      </c>
      <c r="I163">
        <v>0.88713868134039298</v>
      </c>
      <c r="J163">
        <f>(Table2[[#This Row],[1M Return vs Nifty]]-AVERAGE(Table2[1M Return vs Nifty]))/_xlfn.STDEV.P(Table2[1M Return vs Nifty])</f>
        <v>0.25545611021959891</v>
      </c>
      <c r="K163">
        <v>-3.38576928141251</v>
      </c>
      <c r="L163">
        <f>(Table2[[#This Row],[6M Return vs Nifty]]-AVERAGE(Table2[6M Return vs Nifty]))/_xlfn.STDEV.P(Table2[6M Return vs Nifty])</f>
        <v>-0.35004425020085428</v>
      </c>
      <c r="M163">
        <v>-2.2235164206734601</v>
      </c>
      <c r="N163">
        <f>(Table2[[#This Row],[1W Return vs Nifty]]-AVERAGE(Table2[1W Return vs Nifty]))/_xlfn.STDEV.P(Table2[1W Return vs Nifty])</f>
        <v>-0.89365751313946384</v>
      </c>
      <c r="O163">
        <v>2090.87</v>
      </c>
      <c r="P163">
        <v>2103.86252015029</v>
      </c>
      <c r="Q163">
        <v>1889.5531526597599</v>
      </c>
      <c r="R163">
        <v>48.981887904946902</v>
      </c>
      <c r="S163" s="1">
        <f>(Table2[[#This Row],[Close Price]]-Table2[[#This Row],[20D EMA]])/Table2[[#This Row],[20D EMA]]</f>
        <v>-8.331460109906437E-3</v>
      </c>
      <c r="T163" s="1">
        <f>(Table2[[#This Row],[Close Price]]-Table2[[#This Row],[50D EMA]])/Table2[[#This Row],[50D EMA]]</f>
        <v>-1.4455564400718395E-2</v>
      </c>
      <c r="U163" s="1">
        <f>(Table2[[#This Row],[Close Price]]-Table2[[#This Row],[200D EMA]])/Table2[[#This Row],[200D EMA]]</f>
        <v>9.7322929011753004E-2</v>
      </c>
      <c r="V163">
        <v>0.400875411207536</v>
      </c>
      <c r="W163">
        <v>2032.05</v>
      </c>
      <c r="X163">
        <v>2099</v>
      </c>
      <c r="Y163">
        <v>2032.05</v>
      </c>
      <c r="Z163">
        <v>2145</v>
      </c>
      <c r="AA163">
        <v>2032.05</v>
      </c>
      <c r="AB163">
        <v>2170</v>
      </c>
      <c r="AC163" s="1">
        <f>(Table2[[#This Row],[Close Price]]/Table2[[#This Row],[Day Low]])-1</f>
        <v>2.0373514431239359E-2</v>
      </c>
      <c r="AD163" s="1">
        <f>(Table2[[#This Row],[Day High]]/Table2[[#This Row],[Close Price]])-1</f>
        <v>1.2322457739516457E-2</v>
      </c>
      <c r="AE163" s="1">
        <f>(Table2[[#This Row],[Close Price]]/Table2[[#This Row],[Current Week Low]])-1</f>
        <v>2.0373514431239359E-2</v>
      </c>
      <c r="AF163" s="1">
        <f>(Table2[[#This Row],[Current Week High]]/Table2[[#This Row],[Close Price]])-1</f>
        <v>3.4507704550387208E-2</v>
      </c>
      <c r="AG163" s="1">
        <f>(Table2[[#This Row],[Close Price]]/Table2[[#This Row],[Current Month Low]])-1</f>
        <v>2.0373514431239359E-2</v>
      </c>
      <c r="AH163" s="1">
        <f>(Table2[[#This Row],[Current Month High]]/Table2[[#This Row],[Close Price]])-1</f>
        <v>4.6564903904121158E-2</v>
      </c>
      <c r="AI163">
        <v>15.7008849984325</v>
      </c>
      <c r="AJ163">
        <v>108.806646525679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-1.64</v>
      </c>
      <c r="AM163" t="s">
        <v>3216</v>
      </c>
      <c r="AN163">
        <v>7.0000000000000007E-2</v>
      </c>
      <c r="AO163" t="s">
        <v>3217</v>
      </c>
      <c r="AP163">
        <v>0.15281835357965601</v>
      </c>
      <c r="AQ163">
        <f>(Table2[[#This Row],[Sharpe Ratio]]-AVERAGE(Table2[Sharpe Ratio]))/_xlfn.STDEV.P(Table2[Sharpe Ratio])</f>
        <v>1.0680420588580453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102</v>
      </c>
      <c r="AT163">
        <f>_xlfn.RANK.AVG(Table2[[#This Row],[6M Return vs Nifty Z-Score]],Table2[6M Return vs Nifty Z-Score])</f>
        <v>438</v>
      </c>
      <c r="AU163">
        <f>_xlfn.RANK.AVG(Table2[[#This Row],[Sharpe Ratio Z-Score]],Table2[Sharpe Ratio Z-Score])</f>
        <v>103</v>
      </c>
      <c r="AV163">
        <f>(Table2[[#This Row],[Rank 1Y]]+Table2[[#This Row],[Rank 6M]]+Table2[[#This Row],[Rank Sharpe]])/3</f>
        <v>214.33333333333334</v>
      </c>
    </row>
    <row r="164" spans="1:48" x14ac:dyDescent="0.3">
      <c r="A164" t="s">
        <v>1881</v>
      </c>
      <c r="B164" t="s">
        <v>1882</v>
      </c>
      <c r="C164" t="s">
        <v>3171</v>
      </c>
      <c r="D164" t="s">
        <v>294</v>
      </c>
      <c r="E164">
        <v>4026.543075</v>
      </c>
      <c r="F164">
        <v>1300.5</v>
      </c>
      <c r="G164">
        <v>58.468956288986</v>
      </c>
      <c r="H164">
        <f>(Table2[[#This Row],[1Y Return vs Nifty]]-AVERAGE(Table2[1Y Return vs Nifty]))/_xlfn.STDEV.P(Table2[1Y Return vs Nifty])</f>
        <v>0.59401634088248279</v>
      </c>
      <c r="I164">
        <v>-4.5378046587654399</v>
      </c>
      <c r="J164">
        <f>(Table2[[#This Row],[1M Return vs Nifty]]-AVERAGE(Table2[1M Return vs Nifty]))/_xlfn.STDEV.P(Table2[1M Return vs Nifty])</f>
        <v>-0.32986556670361228</v>
      </c>
      <c r="K164">
        <v>53.121956486639696</v>
      </c>
      <c r="L164">
        <f>(Table2[[#This Row],[6M Return vs Nifty]]-AVERAGE(Table2[6M Return vs Nifty]))/_xlfn.STDEV.P(Table2[6M Return vs Nifty])</f>
        <v>1.5064817485550519</v>
      </c>
      <c r="M164">
        <v>4.5861168902604303</v>
      </c>
      <c r="N164">
        <f>(Table2[[#This Row],[1W Return vs Nifty]]-AVERAGE(Table2[1W Return vs Nifty]))/_xlfn.STDEV.P(Table2[1W Return vs Nifty])</f>
        <v>0.73425671391335989</v>
      </c>
      <c r="O164">
        <v>1273.45</v>
      </c>
      <c r="P164">
        <v>1268.1674620466899</v>
      </c>
      <c r="Q164">
        <v>1062.20537175396</v>
      </c>
      <c r="R164">
        <v>60.592901539396699</v>
      </c>
      <c r="S164" s="1">
        <f>(Table2[[#This Row],[Close Price]]-Table2[[#This Row],[20D EMA]])/Table2[[#This Row],[20D EMA]]</f>
        <v>2.1241509285798384E-2</v>
      </c>
      <c r="T164" s="1">
        <f>(Table2[[#This Row],[Close Price]]-Table2[[#This Row],[50D EMA]])/Table2[[#This Row],[50D EMA]]</f>
        <v>2.549547983286744E-2</v>
      </c>
      <c r="U164" s="1">
        <f>(Table2[[#This Row],[Close Price]]-Table2[[#This Row],[200D EMA]])/Table2[[#This Row],[200D EMA]]</f>
        <v>0.22433950588345972</v>
      </c>
      <c r="V164">
        <v>0.47060687078554098</v>
      </c>
      <c r="W164">
        <v>1260.3499999999999</v>
      </c>
      <c r="X164">
        <v>1324.45</v>
      </c>
      <c r="Y164">
        <v>1186</v>
      </c>
      <c r="Z164">
        <v>1324.45</v>
      </c>
      <c r="AA164">
        <v>1186</v>
      </c>
      <c r="AB164">
        <v>1324.45</v>
      </c>
      <c r="AC164" s="1">
        <f>(Table2[[#This Row],[Close Price]]/Table2[[#This Row],[Day Low]])-1</f>
        <v>3.1856230412187214E-2</v>
      </c>
      <c r="AD164" s="1">
        <f>(Table2[[#This Row],[Day High]]/Table2[[#This Row],[Close Price]])-1</f>
        <v>1.8415993848519774E-2</v>
      </c>
      <c r="AE164" s="1">
        <f>(Table2[[#This Row],[Close Price]]/Table2[[#This Row],[Current Week Low]])-1</f>
        <v>9.6543001686340668E-2</v>
      </c>
      <c r="AF164" s="1">
        <f>(Table2[[#This Row],[Current Week High]]/Table2[[#This Row],[Close Price]])-1</f>
        <v>1.8415993848519774E-2</v>
      </c>
      <c r="AG164" s="1">
        <f>(Table2[[#This Row],[Close Price]]/Table2[[#This Row],[Current Month Low]])-1</f>
        <v>9.6543001686340668E-2</v>
      </c>
      <c r="AH164" s="1">
        <f>(Table2[[#This Row],[Current Month High]]/Table2[[#This Row],[Close Price]])-1</f>
        <v>1.8415993848519774E-2</v>
      </c>
      <c r="AI164">
        <v>19.104190695886199</v>
      </c>
      <c r="AJ164">
        <v>91.658683958440804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-1.43</v>
      </c>
      <c r="AM164" t="s">
        <v>3216</v>
      </c>
      <c r="AN164">
        <v>0.06</v>
      </c>
      <c r="AO164" t="s">
        <v>3217</v>
      </c>
      <c r="AP164">
        <v>3.0429360169522E-2</v>
      </c>
      <c r="AQ164">
        <f>(Table2[[#This Row],[Sharpe Ratio]]-AVERAGE(Table2[Sharpe Ratio]))/_xlfn.STDEV.P(Table2[Sharpe Ratio])</f>
        <v>-0.39206383951813123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2.1128253971291509</v>
      </c>
      <c r="AS164">
        <f>_xlfn.RANK.AVG(Table2[[#This Row],[1Y Return vs Nifty Z-Score]],Table2[1Y Return vs Nifty Z-Score])</f>
        <v>147</v>
      </c>
      <c r="AT164">
        <f>_xlfn.RANK.AVG(Table2[[#This Row],[6M Return vs Nifty Z-Score]],Table2[6M Return vs Nifty Z-Score])</f>
        <v>53</v>
      </c>
      <c r="AU164">
        <f>_xlfn.RANK.AVG(Table2[[#This Row],[Sharpe Ratio Z-Score]],Table2[Sharpe Ratio Z-Score])</f>
        <v>445</v>
      </c>
      <c r="AV164">
        <f>(Table2[[#This Row],[Rank 1Y]]+Table2[[#This Row],[Rank 6M]]+Table2[[#This Row],[Rank Sharpe]])/3</f>
        <v>215</v>
      </c>
    </row>
    <row r="165" spans="1:48" hidden="1" x14ac:dyDescent="0.3">
      <c r="A165" t="s">
        <v>820</v>
      </c>
      <c r="B165" t="s">
        <v>821</v>
      </c>
      <c r="C165" t="s">
        <v>3167</v>
      </c>
      <c r="D165" t="s">
        <v>173</v>
      </c>
      <c r="E165">
        <v>19351.885072724999</v>
      </c>
      <c r="F165">
        <v>809.35</v>
      </c>
      <c r="G165">
        <v>112.75719901599901</v>
      </c>
      <c r="H165">
        <f>(Table2[[#This Row],[1Y Return vs Nifty]]-AVERAGE(Table2[1Y Return vs Nifty]))/_xlfn.STDEV.P(Table2[1Y Return vs Nifty])</f>
        <v>1.526351840838488</v>
      </c>
      <c r="I165">
        <v>2.8040725647219399E-2</v>
      </c>
      <c r="J165">
        <f>(Table2[[#This Row],[1M Return vs Nifty]]-AVERAGE(Table2[1M Return vs Nifty]))/_xlfn.STDEV.P(Table2[1M Return vs Nifty])</f>
        <v>0.16276414561415462</v>
      </c>
      <c r="K165">
        <v>-12.1850961169804</v>
      </c>
      <c r="L165">
        <f>(Table2[[#This Row],[6M Return vs Nifty]]-AVERAGE(Table2[6M Return vs Nifty]))/_xlfn.STDEV.P(Table2[6M Return vs Nifty])</f>
        <v>-0.63914063162023027</v>
      </c>
      <c r="M165">
        <v>3.4162422542031199</v>
      </c>
      <c r="N165">
        <f>(Table2[[#This Row],[1W Return vs Nifty]]-AVERAGE(Table2[1W Return vs Nifty]))/_xlfn.STDEV.P(Table2[1W Return vs Nifty])</f>
        <v>0.45458591859343422</v>
      </c>
      <c r="O165">
        <v>785.38</v>
      </c>
      <c r="P165">
        <v>796.82590016562995</v>
      </c>
      <c r="Q165">
        <v>720.90177229300798</v>
      </c>
      <c r="R165">
        <v>61.425695146437</v>
      </c>
      <c r="S165" s="1">
        <f>(Table2[[#This Row],[Close Price]]-Table2[[#This Row],[20D EMA]])/Table2[[#This Row],[20D EMA]]</f>
        <v>3.0520257709643773E-2</v>
      </c>
      <c r="T165" s="1">
        <f>(Table2[[#This Row],[Close Price]]-Table2[[#This Row],[50D EMA]])/Table2[[#This Row],[50D EMA]]</f>
        <v>1.5717485879621622E-2</v>
      </c>
      <c r="U165" s="1">
        <f>(Table2[[#This Row],[Close Price]]-Table2[[#This Row],[200D EMA]])/Table2[[#This Row],[200D EMA]]</f>
        <v>0.12269109482927248</v>
      </c>
      <c r="V165">
        <v>0.41261204683199498</v>
      </c>
      <c r="W165">
        <v>779.05</v>
      </c>
      <c r="X165">
        <v>817.8</v>
      </c>
      <c r="Y165">
        <v>751.3</v>
      </c>
      <c r="Z165">
        <v>817.8</v>
      </c>
      <c r="AA165">
        <v>751.3</v>
      </c>
      <c r="AB165">
        <v>817.8</v>
      </c>
      <c r="AC165" s="1">
        <f>(Table2[[#This Row],[Close Price]]/Table2[[#This Row],[Day Low]])-1</f>
        <v>3.8893524164046012E-2</v>
      </c>
      <c r="AD165" s="1">
        <f>(Table2[[#This Row],[Day High]]/Table2[[#This Row],[Close Price]])-1</f>
        <v>1.0440476925928088E-2</v>
      </c>
      <c r="AE165" s="1">
        <f>(Table2[[#This Row],[Close Price]]/Table2[[#This Row],[Current Week Low]])-1</f>
        <v>7.7266072141621178E-2</v>
      </c>
      <c r="AF165" s="1">
        <f>(Table2[[#This Row],[Current Week High]]/Table2[[#This Row],[Close Price]])-1</f>
        <v>1.0440476925928088E-2</v>
      </c>
      <c r="AG165" s="1">
        <f>(Table2[[#This Row],[Close Price]]/Table2[[#This Row],[Current Month Low]])-1</f>
        <v>7.7266072141621178E-2</v>
      </c>
      <c r="AH165" s="1">
        <f>(Table2[[#This Row],[Current Month High]]/Table2[[#This Row],[Close Price]])-1</f>
        <v>1.0440476925928088E-2</v>
      </c>
      <c r="AI165">
        <v>21.0848211527769</v>
      </c>
      <c r="AJ165">
        <v>148.610044540009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0.97</v>
      </c>
      <c r="AM165" t="s">
        <v>3217</v>
      </c>
      <c r="AN165">
        <v>0.05</v>
      </c>
      <c r="AO165" t="s">
        <v>3217</v>
      </c>
      <c r="AP165">
        <v>0.19403142648643301</v>
      </c>
      <c r="AQ165">
        <f>(Table2[[#This Row],[Sharpe Ratio]]-AVERAGE(Table2[Sharpe Ratio]))/_xlfn.STDEV.P(Table2[Sharpe Ratio])</f>
        <v>1.5597157720304413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54</v>
      </c>
      <c r="AT165">
        <f>_xlfn.RANK.AVG(Table2[[#This Row],[6M Return vs Nifty Z-Score]],Table2[6M Return vs Nifty Z-Score])</f>
        <v>554</v>
      </c>
      <c r="AU165">
        <f>_xlfn.RANK.AVG(Table2[[#This Row],[Sharpe Ratio Z-Score]],Table2[Sharpe Ratio Z-Score])</f>
        <v>38</v>
      </c>
      <c r="AV165">
        <f>(Table2[[#This Row],[Rank 1Y]]+Table2[[#This Row],[Rank 6M]]+Table2[[#This Row],[Rank Sharpe]])/3</f>
        <v>215.33333333333334</v>
      </c>
    </row>
    <row r="166" spans="1:48" x14ac:dyDescent="0.3">
      <c r="A166" t="s">
        <v>1180</v>
      </c>
      <c r="B166" t="s">
        <v>1181</v>
      </c>
      <c r="C166" t="s">
        <v>3167</v>
      </c>
      <c r="D166" t="s">
        <v>264</v>
      </c>
      <c r="E166">
        <v>10431.6667352</v>
      </c>
      <c r="F166">
        <v>1608.8</v>
      </c>
      <c r="G166">
        <v>164.188455721201</v>
      </c>
      <c r="H166">
        <f>(Table2[[#This Row],[1Y Return vs Nifty]]-AVERAGE(Table2[1Y Return vs Nifty]))/_xlfn.STDEV.P(Table2[1Y Return vs Nifty])</f>
        <v>2.4096220302003246</v>
      </c>
      <c r="I166">
        <v>28.6950244398123</v>
      </c>
      <c r="J166">
        <f>(Table2[[#This Row],[1M Return vs Nifty]]-AVERAGE(Table2[1M Return vs Nifty]))/_xlfn.STDEV.P(Table2[1M Return vs Nifty])</f>
        <v>3.2557746948410431</v>
      </c>
      <c r="K166">
        <v>43.585198040257197</v>
      </c>
      <c r="L166">
        <f>(Table2[[#This Row],[6M Return vs Nifty]]-AVERAGE(Table2[6M Return vs Nifty]))/_xlfn.STDEV.P(Table2[6M Return vs Nifty])</f>
        <v>1.1931575126401444</v>
      </c>
      <c r="M166">
        <v>1.32024362334769</v>
      </c>
      <c r="N166">
        <f>(Table2[[#This Row],[1W Return vs Nifty]]-AVERAGE(Table2[1W Return vs Nifty]))/_xlfn.STDEV.P(Table2[1W Return vs Nifty])</f>
        <v>-4.6484526062395462E-2</v>
      </c>
      <c r="O166">
        <v>1505.85</v>
      </c>
      <c r="P166">
        <v>1411.21918281939</v>
      </c>
      <c r="Q166">
        <v>1153.38990523803</v>
      </c>
      <c r="R166">
        <v>62.2897404004094</v>
      </c>
      <c r="S166" s="1">
        <f>(Table2[[#This Row],[Close Price]]-Table2[[#This Row],[20D EMA]])/Table2[[#This Row],[20D EMA]]</f>
        <v>6.8366703190888903E-2</v>
      </c>
      <c r="T166" s="1">
        <f>(Table2[[#This Row],[Close Price]]-Table2[[#This Row],[50D EMA]])/Table2[[#This Row],[50D EMA]]</f>
        <v>0.14000717931418361</v>
      </c>
      <c r="U166" s="1">
        <f>(Table2[[#This Row],[Close Price]]-Table2[[#This Row],[200D EMA]])/Table2[[#This Row],[200D EMA]]</f>
        <v>0.39484487656234951</v>
      </c>
      <c r="V166">
        <v>2.4230860503184499</v>
      </c>
      <c r="W166">
        <v>1597</v>
      </c>
      <c r="X166">
        <v>1649</v>
      </c>
      <c r="Y166">
        <v>1584.05</v>
      </c>
      <c r="Z166">
        <v>1718</v>
      </c>
      <c r="AA166">
        <v>1584.05</v>
      </c>
      <c r="AB166">
        <v>1734.85</v>
      </c>
      <c r="AC166" s="1">
        <f>(Table2[[#This Row],[Close Price]]/Table2[[#This Row],[Day Low]])-1</f>
        <v>7.3888541014401898E-3</v>
      </c>
      <c r="AD166" s="1">
        <f>(Table2[[#This Row],[Day High]]/Table2[[#This Row],[Close Price]])-1</f>
        <v>2.4987568373943336E-2</v>
      </c>
      <c r="AE166" s="1">
        <f>(Table2[[#This Row],[Close Price]]/Table2[[#This Row],[Current Week Low]])-1</f>
        <v>1.5624506802184301E-2</v>
      </c>
      <c r="AF166" s="1">
        <f>(Table2[[#This Row],[Current Week High]]/Table2[[#This Row],[Close Price]])-1</f>
        <v>6.787667826951771E-2</v>
      </c>
      <c r="AG166" s="1">
        <f>(Table2[[#This Row],[Close Price]]/Table2[[#This Row],[Current Month Low]])-1</f>
        <v>1.5624506802184301E-2</v>
      </c>
      <c r="AH166" s="1">
        <f>(Table2[[#This Row],[Current Month High]]/Table2[[#This Row],[Close Price]])-1</f>
        <v>7.8350323222277529E-2</v>
      </c>
      <c r="AI166">
        <v>7.8350323222277503</v>
      </c>
      <c r="AJ166">
        <v>195.463728191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10.94</v>
      </c>
      <c r="AM166" t="s">
        <v>3217</v>
      </c>
      <c r="AN166">
        <v>0.25</v>
      </c>
      <c r="AO166" t="s">
        <v>3217</v>
      </c>
      <c r="AQ166">
        <f>(Table2[[#This Row],[Sharpe Ratio]]-AVERAGE(Table2[Sharpe Ratio]))/_xlfn.STDEV.P(Table2[Sharpe Ratio])</f>
        <v>-0.75508740094610904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6.0569823106730079</v>
      </c>
      <c r="AS166">
        <f>_xlfn.RANK.AVG(Table2[[#This Row],[1Y Return vs Nifty Z-Score]],Table2[1Y Return vs Nifty Z-Score])</f>
        <v>26</v>
      </c>
      <c r="AT166">
        <f>_xlfn.RANK.AVG(Table2[[#This Row],[6M Return vs Nifty Z-Score]],Table2[6M Return vs Nifty Z-Score])</f>
        <v>74</v>
      </c>
      <c r="AU166">
        <f>_xlfn.RANK.AVG(Table2[[#This Row],[Sharpe Ratio Z-Score]],Table2[Sharpe Ratio Z-Score])</f>
        <v>547.5</v>
      </c>
      <c r="AV166">
        <f>(Table2[[#This Row],[Rank 1Y]]+Table2[[#This Row],[Rank 6M]]+Table2[[#This Row],[Rank Sharpe]])/3</f>
        <v>215.83333333333334</v>
      </c>
    </row>
    <row r="167" spans="1:48" hidden="1" x14ac:dyDescent="0.3">
      <c r="A167" t="s">
        <v>578</v>
      </c>
      <c r="B167" t="s">
        <v>579</v>
      </c>
      <c r="C167" t="s">
        <v>3157</v>
      </c>
      <c r="D167" t="s">
        <v>220</v>
      </c>
      <c r="E167">
        <v>34178.387330400001</v>
      </c>
      <c r="F167">
        <v>6755.25</v>
      </c>
      <c r="G167">
        <v>84.0160045592053</v>
      </c>
      <c r="H167">
        <f>(Table2[[#This Row],[1Y Return vs Nifty]]-AVERAGE(Table2[1Y Return vs Nifty]))/_xlfn.STDEV.P(Table2[1Y Return vs Nifty])</f>
        <v>1.0327562747054546</v>
      </c>
      <c r="I167">
        <v>2.1015296609835898</v>
      </c>
      <c r="J167">
        <f>(Table2[[#This Row],[1M Return vs Nifty]]-AVERAGE(Table2[1M Return vs Nifty]))/_xlfn.STDEV.P(Table2[1M Return vs Nifty])</f>
        <v>0.38648224636193707</v>
      </c>
      <c r="K167">
        <v>-2.6267536760902201</v>
      </c>
      <c r="L167">
        <f>(Table2[[#This Row],[6M Return vs Nifty]]-AVERAGE(Table2[6M Return vs Nifty]))/_xlfn.STDEV.P(Table2[6M Return vs Nifty])</f>
        <v>-0.32510726706112641</v>
      </c>
      <c r="M167">
        <v>-0.306452348405157</v>
      </c>
      <c r="N167">
        <f>(Table2[[#This Row],[1W Return vs Nifty]]-AVERAGE(Table2[1W Return vs Nifty]))/_xlfn.STDEV.P(Table2[1W Return vs Nifty])</f>
        <v>-0.43536325045039159</v>
      </c>
      <c r="O167">
        <v>6766.89</v>
      </c>
      <c r="P167">
        <v>6751.38886021291</v>
      </c>
      <c r="Q167">
        <v>6178.0575971483204</v>
      </c>
      <c r="R167">
        <v>49.873534066600499</v>
      </c>
      <c r="S167" s="1">
        <f>(Table2[[#This Row],[Close Price]]-Table2[[#This Row],[20D EMA]])/Table2[[#This Row],[20D EMA]]</f>
        <v>-1.7201402712324757E-3</v>
      </c>
      <c r="T167" s="1">
        <f>(Table2[[#This Row],[Close Price]]-Table2[[#This Row],[50D EMA]])/Table2[[#This Row],[50D EMA]]</f>
        <v>5.7190303610629722E-4</v>
      </c>
      <c r="U167" s="1">
        <f>(Table2[[#This Row],[Close Price]]-Table2[[#This Row],[200D EMA]])/Table2[[#This Row],[200D EMA]]</f>
        <v>9.3426193229098606E-2</v>
      </c>
      <c r="V167">
        <v>0.32771047647671903</v>
      </c>
      <c r="W167">
        <v>6682.7</v>
      </c>
      <c r="X167">
        <v>6799.95</v>
      </c>
      <c r="Y167">
        <v>6600</v>
      </c>
      <c r="Z167">
        <v>6876.85</v>
      </c>
      <c r="AA167">
        <v>6600</v>
      </c>
      <c r="AB167">
        <v>6949.95</v>
      </c>
      <c r="AC167" s="1">
        <f>(Table2[[#This Row],[Close Price]]/Table2[[#This Row],[Day Low]])-1</f>
        <v>1.0856390381133396E-2</v>
      </c>
      <c r="AD167" s="1">
        <f>(Table2[[#This Row],[Day High]]/Table2[[#This Row],[Close Price]])-1</f>
        <v>6.617075607860512E-3</v>
      </c>
      <c r="AE167" s="1">
        <f>(Table2[[#This Row],[Close Price]]/Table2[[#This Row],[Current Week Low]])-1</f>
        <v>2.3522727272727195E-2</v>
      </c>
      <c r="AF167" s="1">
        <f>(Table2[[#This Row],[Current Week High]]/Table2[[#This Row],[Close Price]])-1</f>
        <v>1.800081418156263E-2</v>
      </c>
      <c r="AG167" s="1">
        <f>(Table2[[#This Row],[Close Price]]/Table2[[#This Row],[Current Month Low]])-1</f>
        <v>2.3522727272727195E-2</v>
      </c>
      <c r="AH167" s="1">
        <f>(Table2[[#This Row],[Current Month High]]/Table2[[#This Row],[Close Price]])-1</f>
        <v>2.8822027312090492E-2</v>
      </c>
      <c r="AI167">
        <v>44.433588690277901</v>
      </c>
      <c r="AJ167">
        <v>113.324806972668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-4.13</v>
      </c>
      <c r="AM167" t="s">
        <v>3216</v>
      </c>
      <c r="AN167">
        <v>0.05</v>
      </c>
      <c r="AO167" t="s">
        <v>3217</v>
      </c>
      <c r="AP167">
        <v>0.13768556849042701</v>
      </c>
      <c r="AQ167">
        <f>(Table2[[#This Row],[Sharpe Ratio]]-AVERAGE(Table2[Sharpe Ratio]))/_xlfn.STDEV.P(Table2[Sharpe Ratio])</f>
        <v>0.88750728892494479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1.5462752924808187</v>
      </c>
      <c r="AS167">
        <f>_xlfn.RANK.AVG(Table2[[#This Row],[1Y Return vs Nifty Z-Score]],Table2[1Y Return vs Nifty Z-Score])</f>
        <v>92</v>
      </c>
      <c r="AT167">
        <f>_xlfn.RANK.AVG(Table2[[#This Row],[6M Return vs Nifty Z-Score]],Table2[6M Return vs Nifty Z-Score])</f>
        <v>426</v>
      </c>
      <c r="AU167">
        <f>_xlfn.RANK.AVG(Table2[[#This Row],[Sharpe Ratio Z-Score]],Table2[Sharpe Ratio Z-Score])</f>
        <v>134</v>
      </c>
      <c r="AV167">
        <f>(Table2[[#This Row],[Rank 1Y]]+Table2[[#This Row],[Rank 6M]]+Table2[[#This Row],[Rank Sharpe]])/3</f>
        <v>217.33333333333334</v>
      </c>
    </row>
    <row r="168" spans="1:48" hidden="1" x14ac:dyDescent="0.3">
      <c r="A168" t="s">
        <v>855</v>
      </c>
      <c r="B168" t="s">
        <v>856</v>
      </c>
      <c r="C168" t="s">
        <v>3158</v>
      </c>
      <c r="D168" t="s">
        <v>723</v>
      </c>
      <c r="E168">
        <v>18447.017460915999</v>
      </c>
      <c r="F168">
        <v>127.93</v>
      </c>
      <c r="G168">
        <v>68.144817023724698</v>
      </c>
      <c r="H168">
        <f>(Table2[[#This Row],[1Y Return vs Nifty]]-AVERAGE(Table2[1Y Return vs Nifty]))/_xlfn.STDEV.P(Table2[1Y Return vs Nifty])</f>
        <v>0.76018765169447378</v>
      </c>
      <c r="I168">
        <v>-6.7281544429165798</v>
      </c>
      <c r="J168">
        <f>(Table2[[#This Row],[1M Return vs Nifty]]-AVERAGE(Table2[1M Return vs Nifty]))/_xlfn.STDEV.P(Table2[1M Return vs Nifty])</f>
        <v>-0.56619231305498119</v>
      </c>
      <c r="K168">
        <v>21.444985610974999</v>
      </c>
      <c r="L168">
        <f>(Table2[[#This Row],[6M Return vs Nifty]]-AVERAGE(Table2[6M Return vs Nifty]))/_xlfn.STDEV.P(Table2[6M Return vs Nifty])</f>
        <v>0.46575467640390045</v>
      </c>
      <c r="M168">
        <v>9.13701046954208</v>
      </c>
      <c r="N168">
        <f>(Table2[[#This Row],[1W Return vs Nifty]]-AVERAGE(Table2[1W Return vs Nifty]))/_xlfn.STDEV.P(Table2[1W Return vs Nifty])</f>
        <v>1.8221955301812698</v>
      </c>
      <c r="O168">
        <v>126.58</v>
      </c>
      <c r="P168">
        <v>132.701510858484</v>
      </c>
      <c r="Q168">
        <v>118.022586696464</v>
      </c>
      <c r="R168">
        <v>58.3979316731795</v>
      </c>
      <c r="S168" s="1">
        <f>(Table2[[#This Row],[Close Price]]-Table2[[#This Row],[20D EMA]])/Table2[[#This Row],[20D EMA]]</f>
        <v>1.066519197345559E-2</v>
      </c>
      <c r="T168" s="1">
        <f>(Table2[[#This Row],[Close Price]]-Table2[[#This Row],[50D EMA]])/Table2[[#This Row],[50D EMA]]</f>
        <v>-3.595671840972816E-2</v>
      </c>
      <c r="U168" s="1">
        <f>(Table2[[#This Row],[Close Price]]-Table2[[#This Row],[200D EMA]])/Table2[[#This Row],[200D EMA]]</f>
        <v>8.3945061541621277E-2</v>
      </c>
      <c r="V168">
        <v>0.53731400668588702</v>
      </c>
      <c r="W168">
        <v>127.22</v>
      </c>
      <c r="X168">
        <v>131.5</v>
      </c>
      <c r="Y168">
        <v>117.35</v>
      </c>
      <c r="Z168">
        <v>131.5</v>
      </c>
      <c r="AA168">
        <v>117.35</v>
      </c>
      <c r="AB168">
        <v>131.5</v>
      </c>
      <c r="AC168" s="1">
        <f>(Table2[[#This Row],[Close Price]]/Table2[[#This Row],[Day Low]])-1</f>
        <v>5.5808835088824171E-3</v>
      </c>
      <c r="AD168" s="1">
        <f>(Table2[[#This Row],[Day High]]/Table2[[#This Row],[Close Price]])-1</f>
        <v>2.790588603142341E-2</v>
      </c>
      <c r="AE168" s="1">
        <f>(Table2[[#This Row],[Close Price]]/Table2[[#This Row],[Current Week Low]])-1</f>
        <v>9.0157648061355067E-2</v>
      </c>
      <c r="AF168" s="1">
        <f>(Table2[[#This Row],[Current Week High]]/Table2[[#This Row],[Close Price]])-1</f>
        <v>2.790588603142341E-2</v>
      </c>
      <c r="AG168" s="1">
        <f>(Table2[[#This Row],[Close Price]]/Table2[[#This Row],[Current Month Low]])-1</f>
        <v>9.0157648061355067E-2</v>
      </c>
      <c r="AH168" s="1">
        <f>(Table2[[#This Row],[Current Month High]]/Table2[[#This Row],[Close Price]])-1</f>
        <v>2.790588603142341E-2</v>
      </c>
      <c r="AI168">
        <v>33.666849058078597</v>
      </c>
      <c r="AJ168">
        <v>96.664104534973106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2.37</v>
      </c>
      <c r="AM168" t="s">
        <v>3217</v>
      </c>
      <c r="AN168">
        <v>-0.11</v>
      </c>
      <c r="AO168" t="s">
        <v>3216</v>
      </c>
      <c r="AP168">
        <v>5.8274355742202001E-2</v>
      </c>
      <c r="AQ168">
        <f>(Table2[[#This Row],[Sharpe Ratio]]-AVERAGE(Table2[Sharpe Ratio]))/_xlfn.STDEV.P(Table2[Sharpe Ratio])</f>
        <v>-5.9871857681289345E-2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123</v>
      </c>
      <c r="AT168">
        <f>_xlfn.RANK.AVG(Table2[[#This Row],[6M Return vs Nifty Z-Score]],Table2[6M Return vs Nifty Z-Score])</f>
        <v>168</v>
      </c>
      <c r="AU168">
        <f>_xlfn.RANK.AVG(Table2[[#This Row],[Sharpe Ratio Z-Score]],Table2[Sharpe Ratio Z-Score])</f>
        <v>362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931</v>
      </c>
      <c r="B169" t="s">
        <v>932</v>
      </c>
      <c r="C169" t="s">
        <v>3157</v>
      </c>
      <c r="D169" t="s">
        <v>220</v>
      </c>
      <c r="E169">
        <v>16564.276895679999</v>
      </c>
      <c r="F169">
        <v>3990.4</v>
      </c>
      <c r="G169">
        <v>68.675651912803104</v>
      </c>
      <c r="H169">
        <f>(Table2[[#This Row],[1Y Return vs Nifty]]-AVERAGE(Table2[1Y Return vs Nifty]))/_xlfn.STDEV.P(Table2[1Y Return vs Nifty])</f>
        <v>0.76930410466554677</v>
      </c>
      <c r="I169">
        <v>5.51947874097967</v>
      </c>
      <c r="J169">
        <f>(Table2[[#This Row],[1M Return vs Nifty]]-AVERAGE(Table2[1M Return vs Nifty]))/_xlfn.STDEV.P(Table2[1M Return vs Nifty])</f>
        <v>0.75526023383902352</v>
      </c>
      <c r="K169">
        <v>-10.5650027938785</v>
      </c>
      <c r="L169">
        <f>(Table2[[#This Row],[6M Return vs Nifty]]-AVERAGE(Table2[6M Return vs Nifty]))/_xlfn.STDEV.P(Table2[6M Return vs Nifty])</f>
        <v>-0.58591347845014086</v>
      </c>
      <c r="M169">
        <v>2.0324184785080601</v>
      </c>
      <c r="N169">
        <f>(Table2[[#This Row],[1W Return vs Nifty]]-AVERAGE(Table2[1W Return vs Nifty]))/_xlfn.STDEV.P(Table2[1W Return vs Nifty])</f>
        <v>0.12376833865549244</v>
      </c>
      <c r="O169">
        <v>4025.45</v>
      </c>
      <c r="P169">
        <v>3967.4495943516399</v>
      </c>
      <c r="Q169">
        <v>3587.1182846850502</v>
      </c>
      <c r="R169">
        <v>45.412323230665599</v>
      </c>
      <c r="S169" s="1">
        <f>(Table2[[#This Row],[Close Price]]-Table2[[#This Row],[20D EMA]])/Table2[[#This Row],[20D EMA]]</f>
        <v>-8.7071010694455848E-3</v>
      </c>
      <c r="T169" s="1">
        <f>(Table2[[#This Row],[Close Price]]-Table2[[#This Row],[50D EMA]])/Table2[[#This Row],[50D EMA]]</f>
        <v>5.7846747898282315E-3</v>
      </c>
      <c r="U169" s="1">
        <f>(Table2[[#This Row],[Close Price]]-Table2[[#This Row],[200D EMA]])/Table2[[#This Row],[200D EMA]]</f>
        <v>0.11242498387542248</v>
      </c>
      <c r="V169">
        <v>0.81593993830127198</v>
      </c>
      <c r="W169">
        <v>3980</v>
      </c>
      <c r="X169">
        <v>4074.15</v>
      </c>
      <c r="Y169">
        <v>3978</v>
      </c>
      <c r="Z169">
        <v>4139.8999999999996</v>
      </c>
      <c r="AA169">
        <v>3978</v>
      </c>
      <c r="AB169">
        <v>4189.8999999999996</v>
      </c>
      <c r="AC169" s="1">
        <f>(Table2[[#This Row],[Close Price]]/Table2[[#This Row],[Day Low]])-1</f>
        <v>2.6130653266331905E-3</v>
      </c>
      <c r="AD169" s="1">
        <f>(Table2[[#This Row],[Day High]]/Table2[[#This Row],[Close Price]])-1</f>
        <v>2.0987870890136318E-2</v>
      </c>
      <c r="AE169" s="1">
        <f>(Table2[[#This Row],[Close Price]]/Table2[[#This Row],[Current Week Low]])-1</f>
        <v>3.1171442936148708E-3</v>
      </c>
      <c r="AF169" s="1">
        <f>(Table2[[#This Row],[Current Week High]]/Table2[[#This Row],[Close Price]])-1</f>
        <v>3.7464915797914777E-2</v>
      </c>
      <c r="AG169" s="1">
        <f>(Table2[[#This Row],[Close Price]]/Table2[[#This Row],[Current Month Low]])-1</f>
        <v>3.1171442936148708E-3</v>
      </c>
      <c r="AH169" s="1">
        <f>(Table2[[#This Row],[Current Month High]]/Table2[[#This Row],[Close Price]])-1</f>
        <v>4.9994987971130556E-2</v>
      </c>
      <c r="AI169">
        <v>9.8135525260625496</v>
      </c>
      <c r="AJ169">
        <v>101.18987597055499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-3.72</v>
      </c>
      <c r="AM169" t="s">
        <v>3216</v>
      </c>
      <c r="AN169">
        <v>7.0000000000000007E-2</v>
      </c>
      <c r="AO169" t="s">
        <v>3217</v>
      </c>
      <c r="AP169">
        <v>0.26426823260391302</v>
      </c>
      <c r="AQ169">
        <f>(Table2[[#This Row],[Sharpe Ratio]]-AVERAGE(Table2[Sharpe Ratio]))/_xlfn.STDEV.P(Table2[Sharpe Ratio])</f>
        <v>2.3976438572102392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3.4600630559201613</v>
      </c>
      <c r="AS169">
        <f>_xlfn.RANK.AVG(Table2[[#This Row],[1Y Return vs Nifty Z-Score]],Table2[1Y Return vs Nifty Z-Score])</f>
        <v>121</v>
      </c>
      <c r="AT169">
        <f>_xlfn.RANK.AVG(Table2[[#This Row],[6M Return vs Nifty Z-Score]],Table2[6M Return vs Nifty Z-Score])</f>
        <v>530</v>
      </c>
      <c r="AU169">
        <f>_xlfn.RANK.AVG(Table2[[#This Row],[Sharpe Ratio Z-Score]],Table2[Sharpe Ratio Z-Score])</f>
        <v>4</v>
      </c>
      <c r="AV169">
        <f>(Table2[[#This Row],[Rank 1Y]]+Table2[[#This Row],[Rank 6M]]+Table2[[#This Row],[Rank Sharpe]])/3</f>
        <v>218.33333333333334</v>
      </c>
    </row>
    <row r="170" spans="1:48" x14ac:dyDescent="0.3">
      <c r="A170" t="s">
        <v>859</v>
      </c>
      <c r="B170" t="s">
        <v>860</v>
      </c>
      <c r="C170" t="s">
        <v>3157</v>
      </c>
      <c r="D170" t="s">
        <v>24</v>
      </c>
      <c r="E170">
        <v>18208.225960960001</v>
      </c>
      <c r="F170">
        <v>226.24</v>
      </c>
      <c r="G170">
        <v>27.149082692805099</v>
      </c>
      <c r="H170">
        <f>(Table2[[#This Row],[1Y Return vs Nifty]]-AVERAGE(Table2[1Y Return vs Nifty]))/_xlfn.STDEV.P(Table2[1Y Return vs Nifty])</f>
        <v>5.6135051287444677E-2</v>
      </c>
      <c r="I170">
        <v>10.967431975300199</v>
      </c>
      <c r="J170">
        <f>(Table2[[#This Row],[1M Return vs Nifty]]-AVERAGE(Table2[1M Return vs Nifty]))/_xlfn.STDEV.P(Table2[1M Return vs Nifty])</f>
        <v>1.343064552335282</v>
      </c>
      <c r="K170">
        <v>6.8058086287066901</v>
      </c>
      <c r="L170">
        <f>(Table2[[#This Row],[6M Return vs Nifty]]-AVERAGE(Table2[6M Return vs Nifty]))/_xlfn.STDEV.P(Table2[6M Return vs Nifty])</f>
        <v>-1.5206330229564025E-2</v>
      </c>
      <c r="M170">
        <v>0.38696948000647102</v>
      </c>
      <c r="N170">
        <f>(Table2[[#This Row],[1W Return vs Nifty]]-AVERAGE(Table2[1W Return vs Nifty]))/_xlfn.STDEV.P(Table2[1W Return vs Nifty])</f>
        <v>-0.26959349336115701</v>
      </c>
      <c r="O170">
        <v>219.3</v>
      </c>
      <c r="P170">
        <v>216.14389376740701</v>
      </c>
      <c r="Q170">
        <v>198.42230750895001</v>
      </c>
      <c r="R170">
        <v>63.0122265444192</v>
      </c>
      <c r="S170" s="1">
        <f>(Table2[[#This Row],[Close Price]]-Table2[[#This Row],[20D EMA]])/Table2[[#This Row],[20D EMA]]</f>
        <v>3.1646146830825339E-2</v>
      </c>
      <c r="T170" s="1">
        <f>(Table2[[#This Row],[Close Price]]-Table2[[#This Row],[50D EMA]])/Table2[[#This Row],[50D EMA]]</f>
        <v>4.671011545418649E-2</v>
      </c>
      <c r="U170" s="1">
        <f>(Table2[[#This Row],[Close Price]]-Table2[[#This Row],[200D EMA]])/Table2[[#This Row],[200D EMA]]</f>
        <v>0.14019438056275629</v>
      </c>
      <c r="V170">
        <v>0.95307184504656595</v>
      </c>
      <c r="W170">
        <v>223.17</v>
      </c>
      <c r="X170">
        <v>227.95</v>
      </c>
      <c r="Y170">
        <v>221.2</v>
      </c>
      <c r="Z170">
        <v>227.95</v>
      </c>
      <c r="AA170">
        <v>221.2</v>
      </c>
      <c r="AB170">
        <v>229</v>
      </c>
      <c r="AC170" s="1">
        <f>(Table2[[#This Row],[Close Price]]/Table2[[#This Row],[Day Low]])-1</f>
        <v>1.3756329255724342E-2</v>
      </c>
      <c r="AD170" s="1">
        <f>(Table2[[#This Row],[Day High]]/Table2[[#This Row],[Close Price]])-1</f>
        <v>7.5583451202261287E-3</v>
      </c>
      <c r="AE170" s="1">
        <f>(Table2[[#This Row],[Close Price]]/Table2[[#This Row],[Current Week Low]])-1</f>
        <v>2.27848101265824E-2</v>
      </c>
      <c r="AF170" s="1">
        <f>(Table2[[#This Row],[Current Week High]]/Table2[[#This Row],[Close Price]])-1</f>
        <v>7.5583451202261287E-3</v>
      </c>
      <c r="AG170" s="1">
        <f>(Table2[[#This Row],[Close Price]]/Table2[[#This Row],[Current Month Low]])-1</f>
        <v>2.27848101265824E-2</v>
      </c>
      <c r="AH170" s="1">
        <f>(Table2[[#This Row],[Current Month High]]/Table2[[#This Row],[Close Price]])-1</f>
        <v>1.2199434229137163E-2</v>
      </c>
      <c r="AI170">
        <v>2.87747524752475</v>
      </c>
      <c r="AJ170">
        <v>54.061967994552198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1.39</v>
      </c>
      <c r="AM170" t="s">
        <v>3217</v>
      </c>
      <c r="AN170">
        <v>0</v>
      </c>
      <c r="AO170" t="s">
        <v>3218</v>
      </c>
      <c r="AP170">
        <v>0.17273052751323401</v>
      </c>
      <c r="AQ170">
        <f>(Table2[[#This Row],[Sharpe Ratio]]-AVERAGE(Table2[Sharpe Ratio]))/_xlfn.STDEV.P(Table2[Sharpe Ratio])</f>
        <v>1.3055951410415141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2.4199949210735197</v>
      </c>
      <c r="AS170">
        <f>_xlfn.RANK.AVG(Table2[[#This Row],[1Y Return vs Nifty Z-Score]],Table2[1Y Return vs Nifty Z-Score])</f>
        <v>273</v>
      </c>
      <c r="AT170">
        <f>_xlfn.RANK.AVG(Table2[[#This Row],[6M Return vs Nifty Z-Score]],Table2[6M Return vs Nifty Z-Score])</f>
        <v>313</v>
      </c>
      <c r="AU170">
        <f>_xlfn.RANK.AVG(Table2[[#This Row],[Sharpe Ratio Z-Score]],Table2[Sharpe Ratio Z-Score])</f>
        <v>70</v>
      </c>
      <c r="AV170">
        <f>(Table2[[#This Row],[Rank 1Y]]+Table2[[#This Row],[Rank 6M]]+Table2[[#This Row],[Rank Sharpe]])/3</f>
        <v>218.66666666666666</v>
      </c>
    </row>
    <row r="171" spans="1:48" x14ac:dyDescent="0.3">
      <c r="A171" t="s">
        <v>949</v>
      </c>
      <c r="B171" t="s">
        <v>950</v>
      </c>
      <c r="C171" t="s">
        <v>3156</v>
      </c>
      <c r="D171" t="s">
        <v>21</v>
      </c>
      <c r="E171">
        <v>15779.6049457799</v>
      </c>
      <c r="F171">
        <v>2799.45</v>
      </c>
      <c r="G171">
        <v>231.810111006195</v>
      </c>
      <c r="H171">
        <f>(Table2[[#This Row],[1Y Return vs Nifty]]-AVERAGE(Table2[1Y Return vs Nifty]))/_xlfn.STDEV.P(Table2[1Y Return vs Nifty])</f>
        <v>3.5709429096587559</v>
      </c>
      <c r="I171">
        <v>6.5563579872717703</v>
      </c>
      <c r="J171">
        <f>(Table2[[#This Row],[1M Return vs Nifty]]-AVERAGE(Table2[1M Return vs Nifty]))/_xlfn.STDEV.P(Table2[1M Return vs Nifty])</f>
        <v>0.86713382608832579</v>
      </c>
      <c r="K171">
        <v>35.791988553134601</v>
      </c>
      <c r="L171">
        <f>(Table2[[#This Row],[6M Return vs Nifty]]-AVERAGE(Table2[6M Return vs Nifty]))/_xlfn.STDEV.P(Table2[6M Return vs Nifty])</f>
        <v>0.93711648763088407</v>
      </c>
      <c r="M171">
        <v>4.3507165867430597</v>
      </c>
      <c r="N171">
        <f>(Table2[[#This Row],[1W Return vs Nifty]]-AVERAGE(Table2[1W Return vs Nifty]))/_xlfn.STDEV.P(Table2[1W Return vs Nifty])</f>
        <v>0.67798180370150218</v>
      </c>
      <c r="O171">
        <v>2634.51</v>
      </c>
      <c r="P171">
        <v>2589.0085259982502</v>
      </c>
      <c r="Q171">
        <v>2134.4041290085402</v>
      </c>
      <c r="R171">
        <v>68.500526543821493</v>
      </c>
      <c r="S171" s="1">
        <f>(Table2[[#This Row],[Close Price]]-Table2[[#This Row],[20D EMA]])/Table2[[#This Row],[20D EMA]]</f>
        <v>6.2607467802361566E-2</v>
      </c>
      <c r="T171" s="1">
        <f>(Table2[[#This Row],[Close Price]]-Table2[[#This Row],[50D EMA]])/Table2[[#This Row],[50D EMA]]</f>
        <v>8.1282650052536695E-2</v>
      </c>
      <c r="U171" s="1">
        <f>(Table2[[#This Row],[Close Price]]-Table2[[#This Row],[200D EMA]])/Table2[[#This Row],[200D EMA]]</f>
        <v>0.31158385703666275</v>
      </c>
      <c r="V171">
        <v>0.85098894368907096</v>
      </c>
      <c r="W171">
        <v>2679.8</v>
      </c>
      <c r="X171">
        <v>2848.45</v>
      </c>
      <c r="Y171">
        <v>2620</v>
      </c>
      <c r="Z171">
        <v>2848.45</v>
      </c>
      <c r="AA171">
        <v>2620</v>
      </c>
      <c r="AB171">
        <v>2848.45</v>
      </c>
      <c r="AC171" s="1">
        <f>(Table2[[#This Row],[Close Price]]/Table2[[#This Row],[Day Low]])-1</f>
        <v>4.4648854392118631E-2</v>
      </c>
      <c r="AD171" s="1">
        <f>(Table2[[#This Row],[Day High]]/Table2[[#This Row],[Close Price]])-1</f>
        <v>1.7503438175355823E-2</v>
      </c>
      <c r="AE171" s="1">
        <f>(Table2[[#This Row],[Close Price]]/Table2[[#This Row],[Current Week Low]])-1</f>
        <v>6.8492366412213679E-2</v>
      </c>
      <c r="AF171" s="1">
        <f>(Table2[[#This Row],[Current Week High]]/Table2[[#This Row],[Close Price]])-1</f>
        <v>1.7503438175355823E-2</v>
      </c>
      <c r="AG171" s="1">
        <f>(Table2[[#This Row],[Close Price]]/Table2[[#This Row],[Current Month Low]])-1</f>
        <v>6.8492366412213679E-2</v>
      </c>
      <c r="AH171" s="1">
        <f>(Table2[[#This Row],[Current Month High]]/Table2[[#This Row],[Close Price]])-1</f>
        <v>1.7503438175355823E-2</v>
      </c>
      <c r="AI171">
        <v>5.3706978156423597</v>
      </c>
      <c r="AJ171">
        <v>265.58276199804101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1.96</v>
      </c>
      <c r="AM171" t="s">
        <v>3217</v>
      </c>
      <c r="AN171">
        <v>0.12</v>
      </c>
      <c r="AO171" t="s">
        <v>3217</v>
      </c>
      <c r="AQ171">
        <f>(Table2[[#This Row],[Sharpe Ratio]]-AVERAGE(Table2[Sharpe Ratio]))/_xlfn.STDEV.P(Table2[Sharpe Ratio])</f>
        <v>-0.75508740094610904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5.2980876261333592</v>
      </c>
      <c r="AS171">
        <f>_xlfn.RANK.AVG(Table2[[#This Row],[1Y Return vs Nifty Z-Score]],Table2[1Y Return vs Nifty Z-Score])</f>
        <v>6</v>
      </c>
      <c r="AT171">
        <f>_xlfn.RANK.AVG(Table2[[#This Row],[6M Return vs Nifty Z-Score]],Table2[6M Return vs Nifty Z-Score])</f>
        <v>103</v>
      </c>
      <c r="AU171">
        <f>_xlfn.RANK.AVG(Table2[[#This Row],[Sharpe Ratio Z-Score]],Table2[Sharpe Ratio Z-Score])</f>
        <v>547.5</v>
      </c>
      <c r="AV171">
        <f>(Table2[[#This Row],[Rank 1Y]]+Table2[[#This Row],[Rank 6M]]+Table2[[#This Row],[Rank Sharpe]])/3</f>
        <v>218.83333333333334</v>
      </c>
    </row>
    <row r="172" spans="1:48" hidden="1" x14ac:dyDescent="0.3">
      <c r="A172" t="s">
        <v>873</v>
      </c>
      <c r="B172" t="s">
        <v>874</v>
      </c>
      <c r="C172" t="s">
        <v>3167</v>
      </c>
      <c r="D172" t="s">
        <v>117</v>
      </c>
      <c r="E172">
        <v>17947.609886279999</v>
      </c>
      <c r="F172">
        <v>11996.6</v>
      </c>
      <c r="G172">
        <v>110.08161615793701</v>
      </c>
      <c r="H172">
        <f>(Table2[[#This Row],[1Y Return vs Nifty]]-AVERAGE(Table2[1Y Return vs Nifty]))/_xlfn.STDEV.P(Table2[1Y Return vs Nifty])</f>
        <v>1.480401912155243</v>
      </c>
      <c r="I172">
        <v>-10.345202174549</v>
      </c>
      <c r="J172">
        <f>(Table2[[#This Row],[1M Return vs Nifty]]-AVERAGE(Table2[1M Return vs Nifty]))/_xlfn.STDEV.P(Table2[1M Return vs Nifty])</f>
        <v>-0.95645195468823063</v>
      </c>
      <c r="K172">
        <v>52.637907066715997</v>
      </c>
      <c r="L172">
        <f>(Table2[[#This Row],[6M Return vs Nifty]]-AVERAGE(Table2[6M Return vs Nifty]))/_xlfn.STDEV.P(Table2[6M Return vs Nifty])</f>
        <v>1.490578607514484</v>
      </c>
      <c r="M172">
        <v>-2.16677125229837</v>
      </c>
      <c r="N172">
        <f>(Table2[[#This Row],[1W Return vs Nifty]]-AVERAGE(Table2[1W Return vs Nifty]))/_xlfn.STDEV.P(Table2[1W Return vs Nifty])</f>
        <v>-0.88009198579073089</v>
      </c>
      <c r="O172">
        <v>12421.88</v>
      </c>
      <c r="P172">
        <v>12977.5106571121</v>
      </c>
      <c r="Q172">
        <v>11144.6555882796</v>
      </c>
      <c r="R172">
        <v>31.8684438680657</v>
      </c>
      <c r="S172" s="1">
        <f>(Table2[[#This Row],[Close Price]]-Table2[[#This Row],[20D EMA]])/Table2[[#This Row],[20D EMA]]</f>
        <v>-3.4236363577815829E-2</v>
      </c>
      <c r="T172" s="1">
        <f>(Table2[[#This Row],[Close Price]]-Table2[[#This Row],[50D EMA]])/Table2[[#This Row],[50D EMA]]</f>
        <v>-7.5585424896147405E-2</v>
      </c>
      <c r="U172" s="1">
        <f>(Table2[[#This Row],[Close Price]]-Table2[[#This Row],[200D EMA]])/Table2[[#This Row],[200D EMA]]</f>
        <v>7.6444211754408714E-2</v>
      </c>
      <c r="V172">
        <v>1.1309227182086901</v>
      </c>
      <c r="W172">
        <v>11894.95</v>
      </c>
      <c r="X172">
        <v>12386.3</v>
      </c>
      <c r="Y172">
        <v>11388.7</v>
      </c>
      <c r="Z172">
        <v>12386.3</v>
      </c>
      <c r="AA172">
        <v>11388.7</v>
      </c>
      <c r="AB172">
        <v>12599</v>
      </c>
      <c r="AC172" s="1">
        <f>(Table2[[#This Row],[Close Price]]/Table2[[#This Row],[Day Low]])-1</f>
        <v>8.5456433192236947E-3</v>
      </c>
      <c r="AD172" s="1">
        <f>(Table2[[#This Row],[Day High]]/Table2[[#This Row],[Close Price]])-1</f>
        <v>3.2484203857759519E-2</v>
      </c>
      <c r="AE172" s="1">
        <f>(Table2[[#This Row],[Close Price]]/Table2[[#This Row],[Current Week Low]])-1</f>
        <v>5.3377470650732617E-2</v>
      </c>
      <c r="AF172" s="1">
        <f>(Table2[[#This Row],[Current Week High]]/Table2[[#This Row],[Close Price]])-1</f>
        <v>3.2484203857759519E-2</v>
      </c>
      <c r="AG172" s="1">
        <f>(Table2[[#This Row],[Close Price]]/Table2[[#This Row],[Current Month Low]])-1</f>
        <v>5.3377470650732617E-2</v>
      </c>
      <c r="AH172" s="1">
        <f>(Table2[[#This Row],[Current Month High]]/Table2[[#This Row],[Close Price]])-1</f>
        <v>5.0214227364419939E-2</v>
      </c>
      <c r="AI172">
        <v>30.887918243502298</v>
      </c>
      <c r="AJ172">
        <v>168.41934509492401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-8.52</v>
      </c>
      <c r="AM172" t="s">
        <v>3216</v>
      </c>
      <c r="AN172">
        <v>-7.0000000000000007E-2</v>
      </c>
      <c r="AO172" t="s">
        <v>3216</v>
      </c>
      <c r="AQ172">
        <f>(Table2[[#This Row],[Sharpe Ratio]]-AVERAGE(Table2[Sharpe Ratio]))/_xlfn.STDEV.P(Table2[Sharpe Ratio])</f>
        <v>-0.75508740094610904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58</v>
      </c>
      <c r="AT172">
        <f>_xlfn.RANK.AVG(Table2[[#This Row],[6M Return vs Nifty Z-Score]],Table2[6M Return vs Nifty Z-Score])</f>
        <v>54</v>
      </c>
      <c r="AU172">
        <f>_xlfn.RANK.AVG(Table2[[#This Row],[Sharpe Ratio Z-Score]],Table2[Sharpe Ratio Z-Score])</f>
        <v>547.5</v>
      </c>
      <c r="AV172">
        <f>(Table2[[#This Row],[Rank 1Y]]+Table2[[#This Row],[Rank 6M]]+Table2[[#This Row],[Rank Sharpe]])/3</f>
        <v>219.83333333333334</v>
      </c>
    </row>
    <row r="173" spans="1:48" hidden="1" x14ac:dyDescent="0.3">
      <c r="A173" t="s">
        <v>1211</v>
      </c>
      <c r="B173" t="s">
        <v>1212</v>
      </c>
      <c r="C173" t="s">
        <v>590</v>
      </c>
      <c r="D173" t="s">
        <v>467</v>
      </c>
      <c r="E173">
        <v>9873.7821316499994</v>
      </c>
      <c r="F173">
        <v>377.25</v>
      </c>
      <c r="G173">
        <v>58.5248691378942</v>
      </c>
      <c r="H173">
        <f>(Table2[[#This Row],[1Y Return vs Nifty]]-AVERAGE(Table2[1Y Return vs Nifty]))/_xlfn.STDEV.P(Table2[1Y Return vs Nifty])</f>
        <v>0.59497657704637796</v>
      </c>
      <c r="I173">
        <v>8.3655532247333202</v>
      </c>
      <c r="J173">
        <f>(Table2[[#This Row],[1M Return vs Nifty]]-AVERAGE(Table2[1M Return vs Nifty]))/_xlfn.STDEV.P(Table2[1M Return vs Nifty])</f>
        <v>1.0623360842287439</v>
      </c>
      <c r="K173">
        <v>4.19245757273268</v>
      </c>
      <c r="L173">
        <f>(Table2[[#This Row],[6M Return vs Nifty]]-AVERAGE(Table2[6M Return vs Nifty]))/_xlfn.STDEV.P(Table2[6M Return vs Nifty])</f>
        <v>-0.10106634518056369</v>
      </c>
      <c r="M173">
        <v>2.90986222541218</v>
      </c>
      <c r="N173">
        <f>(Table2[[#This Row],[1W Return vs Nifty]]-AVERAGE(Table2[1W Return vs Nifty]))/_xlfn.STDEV.P(Table2[1W Return vs Nifty])</f>
        <v>0.33353046442667572</v>
      </c>
      <c r="O173">
        <v>362.52</v>
      </c>
      <c r="P173">
        <v>369.228044887701</v>
      </c>
      <c r="Q173">
        <v>338.26879468236501</v>
      </c>
      <c r="R173">
        <v>61.019984315172898</v>
      </c>
      <c r="S173" s="1">
        <f>(Table2[[#This Row],[Close Price]]-Table2[[#This Row],[20D EMA]])/Table2[[#This Row],[20D EMA]]</f>
        <v>4.0632240979808061E-2</v>
      </c>
      <c r="T173" s="1">
        <f>(Table2[[#This Row],[Close Price]]-Table2[[#This Row],[50D EMA]])/Table2[[#This Row],[50D EMA]]</f>
        <v>2.1726288735025089E-2</v>
      </c>
      <c r="U173" s="1">
        <f>(Table2[[#This Row],[Close Price]]-Table2[[#This Row],[200D EMA]])/Table2[[#This Row],[200D EMA]]</f>
        <v>0.11523736723701755</v>
      </c>
      <c r="V173">
        <v>1.04232633751112</v>
      </c>
      <c r="W173">
        <v>367.5</v>
      </c>
      <c r="X173">
        <v>381.5</v>
      </c>
      <c r="Y173">
        <v>356.3</v>
      </c>
      <c r="Z173">
        <v>381.5</v>
      </c>
      <c r="AA173">
        <v>356.3</v>
      </c>
      <c r="AB173">
        <v>381.5</v>
      </c>
      <c r="AC173" s="1">
        <f>(Table2[[#This Row],[Close Price]]/Table2[[#This Row],[Day Low]])-1</f>
        <v>2.6530612244898055E-2</v>
      </c>
      <c r="AD173" s="1">
        <f>(Table2[[#This Row],[Day High]]/Table2[[#This Row],[Close Price]])-1</f>
        <v>1.1265738899933764E-2</v>
      </c>
      <c r="AE173" s="1">
        <f>(Table2[[#This Row],[Close Price]]/Table2[[#This Row],[Current Week Low]])-1</f>
        <v>5.879876508560189E-2</v>
      </c>
      <c r="AF173" s="1">
        <f>(Table2[[#This Row],[Current Week High]]/Table2[[#This Row],[Close Price]])-1</f>
        <v>1.1265738899933764E-2</v>
      </c>
      <c r="AG173" s="1">
        <f>(Table2[[#This Row],[Close Price]]/Table2[[#This Row],[Current Month Low]])-1</f>
        <v>5.879876508560189E-2</v>
      </c>
      <c r="AH173" s="1">
        <f>(Table2[[#This Row],[Current Month High]]/Table2[[#This Row],[Close Price]])-1</f>
        <v>1.1265738899933764E-2</v>
      </c>
      <c r="AI173">
        <v>11.6766070245195</v>
      </c>
      <c r="AJ173">
        <v>89.906871381827301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6.39</v>
      </c>
      <c r="AM173" t="s">
        <v>3217</v>
      </c>
      <c r="AN173">
        <v>-0.05</v>
      </c>
      <c r="AO173" t="s">
        <v>3216</v>
      </c>
      <c r="AP173">
        <v>0.123383015393877</v>
      </c>
      <c r="AQ173">
        <f>(Table2[[#This Row],[Sharpe Ratio]]-AVERAGE(Table2[Sharpe Ratio]))/_xlfn.STDEV.P(Table2[Sharpe Ratio])</f>
        <v>0.71687722198640946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146</v>
      </c>
      <c r="AT173">
        <f>_xlfn.RANK.AVG(Table2[[#This Row],[6M Return vs Nifty Z-Score]],Table2[6M Return vs Nifty Z-Score])</f>
        <v>350</v>
      </c>
      <c r="AU173">
        <f>_xlfn.RANK.AVG(Table2[[#This Row],[Sharpe Ratio Z-Score]],Table2[Sharpe Ratio Z-Score])</f>
        <v>164</v>
      </c>
      <c r="AV173">
        <f>(Table2[[#This Row],[Rank 1Y]]+Table2[[#This Row],[Rank 6M]]+Table2[[#This Row],[Rank Sharpe]])/3</f>
        <v>220</v>
      </c>
    </row>
    <row r="174" spans="1:48" x14ac:dyDescent="0.3">
      <c r="A174" t="s">
        <v>700</v>
      </c>
      <c r="B174" t="s">
        <v>701</v>
      </c>
      <c r="C174" t="s">
        <v>3160</v>
      </c>
      <c r="D174" t="s">
        <v>46</v>
      </c>
      <c r="E174">
        <v>25985.113000000001</v>
      </c>
      <c r="F174">
        <v>976.15</v>
      </c>
      <c r="G174">
        <v>41.6509743084899</v>
      </c>
      <c r="H174">
        <f>(Table2[[#This Row],[1Y Return vs Nifty]]-AVERAGE(Table2[1Y Return vs Nifty]))/_xlfn.STDEV.P(Table2[1Y Return vs Nifty])</f>
        <v>0.30518765808861542</v>
      </c>
      <c r="I174">
        <v>-5.3339386901901102</v>
      </c>
      <c r="J174">
        <f>(Table2[[#This Row],[1M Return vs Nifty]]-AVERAGE(Table2[1M Return vs Nifty]))/_xlfn.STDEV.P(Table2[1M Return vs Nifty])</f>
        <v>-0.41576406869977023</v>
      </c>
      <c r="K174">
        <v>20.711350135508201</v>
      </c>
      <c r="L174">
        <f>(Table2[[#This Row],[6M Return vs Nifty]]-AVERAGE(Table2[6M Return vs Nifty]))/_xlfn.STDEV.P(Table2[6M Return vs Nifty])</f>
        <v>0.44165154156169445</v>
      </c>
      <c r="M174">
        <v>2.0560753429730201</v>
      </c>
      <c r="N174">
        <f>(Table2[[#This Row],[1W Return vs Nifty]]-AVERAGE(Table2[1W Return vs Nifty]))/_xlfn.STDEV.P(Table2[1W Return vs Nifty])</f>
        <v>0.12942376009619366</v>
      </c>
      <c r="O174">
        <v>966.37</v>
      </c>
      <c r="P174">
        <v>957.33108955601699</v>
      </c>
      <c r="Q174">
        <v>839.97293051088695</v>
      </c>
      <c r="R174">
        <v>54.347430987927098</v>
      </c>
      <c r="S174" s="1">
        <f>(Table2[[#This Row],[Close Price]]-Table2[[#This Row],[20D EMA]])/Table2[[#This Row],[20D EMA]]</f>
        <v>1.0120347278992491E-2</v>
      </c>
      <c r="T174" s="1">
        <f>(Table2[[#This Row],[Close Price]]-Table2[[#This Row],[50D EMA]])/Table2[[#This Row],[50D EMA]]</f>
        <v>1.9657682330896264E-2</v>
      </c>
      <c r="U174" s="1">
        <f>(Table2[[#This Row],[Close Price]]-Table2[[#This Row],[200D EMA]])/Table2[[#This Row],[200D EMA]]</f>
        <v>0.16212078335225355</v>
      </c>
      <c r="V174">
        <v>0.40316327623883202</v>
      </c>
      <c r="W174">
        <v>946.1</v>
      </c>
      <c r="X174">
        <v>978.85</v>
      </c>
      <c r="Y174">
        <v>941.05</v>
      </c>
      <c r="Z174">
        <v>1015.9</v>
      </c>
      <c r="AA174">
        <v>941.05</v>
      </c>
      <c r="AB174">
        <v>1020.7</v>
      </c>
      <c r="AC174" s="1">
        <f>(Table2[[#This Row],[Close Price]]/Table2[[#This Row],[Day Low]])-1</f>
        <v>3.1761970193425526E-2</v>
      </c>
      <c r="AD174" s="1">
        <f>(Table2[[#This Row],[Day High]]/Table2[[#This Row],[Close Price]])-1</f>
        <v>2.7659683450289574E-3</v>
      </c>
      <c r="AE174" s="1">
        <f>(Table2[[#This Row],[Close Price]]/Table2[[#This Row],[Current Week Low]])-1</f>
        <v>3.7298762021146681E-2</v>
      </c>
      <c r="AF174" s="1">
        <f>(Table2[[#This Row],[Current Week High]]/Table2[[#This Row],[Close Price]])-1</f>
        <v>4.072120063514828E-2</v>
      </c>
      <c r="AG174" s="1">
        <f>(Table2[[#This Row],[Close Price]]/Table2[[#This Row],[Current Month Low]])-1</f>
        <v>3.7298762021146681E-2</v>
      </c>
      <c r="AH174" s="1">
        <f>(Table2[[#This Row],[Current Month High]]/Table2[[#This Row],[Close Price]])-1</f>
        <v>4.5638477692977686E-2</v>
      </c>
      <c r="AI174">
        <v>9.4094145367003001</v>
      </c>
      <c r="AJ174">
        <v>77.465684937732902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-0.52</v>
      </c>
      <c r="AM174" t="s">
        <v>3216</v>
      </c>
      <c r="AN174">
        <v>0.2</v>
      </c>
      <c r="AO174" t="s">
        <v>3217</v>
      </c>
      <c r="AP174">
        <v>8.5812618788701001E-2</v>
      </c>
      <c r="AQ174">
        <f>(Table2[[#This Row],[Sharpe Ratio]]-AVERAGE(Table2[Sharpe Ratio]))/_xlfn.STDEV.P(Table2[Sharpe Ratio])</f>
        <v>0.26866079206839422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0.72915968311512747</v>
      </c>
      <c r="AS174">
        <f>_xlfn.RANK.AVG(Table2[[#This Row],[1Y Return vs Nifty Z-Score]],Table2[1Y Return vs Nifty Z-Score])</f>
        <v>213</v>
      </c>
      <c r="AT174">
        <f>_xlfn.RANK.AVG(Table2[[#This Row],[6M Return vs Nifty Z-Score]],Table2[6M Return vs Nifty Z-Score])</f>
        <v>179</v>
      </c>
      <c r="AU174">
        <f>_xlfn.RANK.AVG(Table2[[#This Row],[Sharpe Ratio Z-Score]],Table2[Sharpe Ratio Z-Score])</f>
        <v>275</v>
      </c>
      <c r="AV174">
        <f>(Table2[[#This Row],[Rank 1Y]]+Table2[[#This Row],[Rank 6M]]+Table2[[#This Row],[Rank Sharpe]])/3</f>
        <v>222.33333333333334</v>
      </c>
    </row>
    <row r="175" spans="1:48" hidden="1" x14ac:dyDescent="0.3">
      <c r="A175" t="s">
        <v>732</v>
      </c>
      <c r="B175" t="s">
        <v>733</v>
      </c>
      <c r="C175" t="s">
        <v>3163</v>
      </c>
      <c r="D175" t="s">
        <v>547</v>
      </c>
      <c r="E175">
        <v>24373.48772388</v>
      </c>
      <c r="F175">
        <v>1331.7</v>
      </c>
      <c r="G175">
        <v>85.586961030252994</v>
      </c>
      <c r="H175">
        <f>(Table2[[#This Row],[1Y Return vs Nifty]]-AVERAGE(Table2[1Y Return vs Nifty]))/_xlfn.STDEV.P(Table2[1Y Return vs Nifty])</f>
        <v>1.0597355691764208</v>
      </c>
      <c r="I175">
        <v>-2.39785195547103</v>
      </c>
      <c r="J175">
        <f>(Table2[[#This Row],[1M Return vs Nifty]]-AVERAGE(Table2[1M Return vs Nifty]))/_xlfn.STDEV.P(Table2[1M Return vs Nifty])</f>
        <v>-9.8976389379189317E-2</v>
      </c>
      <c r="K175">
        <v>9.5834313822966397</v>
      </c>
      <c r="L175">
        <f>(Table2[[#This Row],[6M Return vs Nifty]]-AVERAGE(Table2[6M Return vs Nifty]))/_xlfn.STDEV.P(Table2[6M Return vs Nifty])</f>
        <v>7.6050728636025175E-2</v>
      </c>
      <c r="M175">
        <v>-1.1871814753670999</v>
      </c>
      <c r="N175">
        <f>(Table2[[#This Row],[1W Return vs Nifty]]-AVERAGE(Table2[1W Return vs Nifty]))/_xlfn.STDEV.P(Table2[1W Return vs Nifty])</f>
        <v>-0.64591078076440367</v>
      </c>
      <c r="O175">
        <v>1347.7</v>
      </c>
      <c r="P175">
        <v>1382.05140264436</v>
      </c>
      <c r="Q175">
        <v>1243.8625117684801</v>
      </c>
      <c r="R175">
        <v>46.769039838188498</v>
      </c>
      <c r="S175" s="1">
        <f>(Table2[[#This Row],[Close Price]]-Table2[[#This Row],[20D EMA]])/Table2[[#This Row],[20D EMA]]</f>
        <v>-1.1872078355717148E-2</v>
      </c>
      <c r="T175" s="1">
        <f>(Table2[[#This Row],[Close Price]]-Table2[[#This Row],[50D EMA]])/Table2[[#This Row],[50D EMA]]</f>
        <v>-3.6432366081333628E-2</v>
      </c>
      <c r="U175" s="1">
        <f>(Table2[[#This Row],[Close Price]]-Table2[[#This Row],[200D EMA]])/Table2[[#This Row],[200D EMA]]</f>
        <v>7.0616718005783202E-2</v>
      </c>
      <c r="V175">
        <v>1.29346786274116</v>
      </c>
      <c r="W175">
        <v>1324.05</v>
      </c>
      <c r="X175">
        <v>1344.65</v>
      </c>
      <c r="Y175">
        <v>1310.1500000000001</v>
      </c>
      <c r="Z175">
        <v>1409</v>
      </c>
      <c r="AA175">
        <v>1310.1500000000001</v>
      </c>
      <c r="AB175">
        <v>1422</v>
      </c>
      <c r="AC175" s="1">
        <f>(Table2[[#This Row],[Close Price]]/Table2[[#This Row],[Day Low]])-1</f>
        <v>5.7777274272119428E-3</v>
      </c>
      <c r="AD175" s="1">
        <f>(Table2[[#This Row],[Day High]]/Table2[[#This Row],[Close Price]])-1</f>
        <v>9.7244124051965031E-3</v>
      </c>
      <c r="AE175" s="1">
        <f>(Table2[[#This Row],[Close Price]]/Table2[[#This Row],[Current Week Low]])-1</f>
        <v>1.6448498263557543E-2</v>
      </c>
      <c r="AF175" s="1">
        <f>(Table2[[#This Row],[Current Week High]]/Table2[[#This Row],[Close Price]])-1</f>
        <v>5.8046106480438509E-2</v>
      </c>
      <c r="AG175" s="1">
        <f>(Table2[[#This Row],[Close Price]]/Table2[[#This Row],[Current Month Low]])-1</f>
        <v>1.6448498263557543E-2</v>
      </c>
      <c r="AH175" s="1">
        <f>(Table2[[#This Row],[Current Month High]]/Table2[[#This Row],[Close Price]])-1</f>
        <v>6.7808064879477215E-2</v>
      </c>
      <c r="AI175">
        <v>33.359615529023003</v>
      </c>
      <c r="AJ175">
        <v>114.09967845659099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0.11</v>
      </c>
      <c r="AM175" t="s">
        <v>3217</v>
      </c>
      <c r="AN175">
        <v>-0.09</v>
      </c>
      <c r="AO175" t="s">
        <v>3216</v>
      </c>
      <c r="AP175">
        <v>7.9331772798442002E-2</v>
      </c>
      <c r="AQ175">
        <f>(Table2[[#This Row],[Sharpe Ratio]]-AVERAGE(Table2[Sharpe Ratio]))/_xlfn.STDEV.P(Table2[Sharpe Ratio])</f>
        <v>0.1913440236794712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89</v>
      </c>
      <c r="AT175">
        <f>_xlfn.RANK.AVG(Table2[[#This Row],[6M Return vs Nifty Z-Score]],Table2[6M Return vs Nifty Z-Score])</f>
        <v>281</v>
      </c>
      <c r="AU175">
        <f>_xlfn.RANK.AVG(Table2[[#This Row],[Sharpe Ratio Z-Score]],Table2[Sharpe Ratio Z-Score])</f>
        <v>297</v>
      </c>
      <c r="AV175">
        <f>(Table2[[#This Row],[Rank 1Y]]+Table2[[#This Row],[Rank 6M]]+Table2[[#This Row],[Rank Sharpe]])/3</f>
        <v>222.33333333333334</v>
      </c>
    </row>
    <row r="176" spans="1:48" hidden="1" x14ac:dyDescent="0.3">
      <c r="A176" t="s">
        <v>783</v>
      </c>
      <c r="B176" t="s">
        <v>784</v>
      </c>
      <c r="C176" t="s">
        <v>3160</v>
      </c>
      <c r="D176" t="s">
        <v>205</v>
      </c>
      <c r="E176">
        <v>20733.814610519999</v>
      </c>
      <c r="F176">
        <v>1276.3499999999999</v>
      </c>
      <c r="G176">
        <v>81.322205082297899</v>
      </c>
      <c r="H176">
        <f>(Table2[[#This Row],[1Y Return vs Nifty]]-AVERAGE(Table2[1Y Return vs Nifty]))/_xlfn.STDEV.P(Table2[1Y Return vs Nifty])</f>
        <v>0.98649349742764092</v>
      </c>
      <c r="I176">
        <v>-7.3786707238469296</v>
      </c>
      <c r="J176">
        <f>(Table2[[#This Row],[1M Return vs Nifty]]-AVERAGE(Table2[1M Return vs Nifty]))/_xlfn.STDEV.P(Table2[1M Return vs Nifty])</f>
        <v>-0.63637945724229261</v>
      </c>
      <c r="K176">
        <v>-6.96331891272294</v>
      </c>
      <c r="L176">
        <f>(Table2[[#This Row],[6M Return vs Nifty]]-AVERAGE(Table2[6M Return vs Nifty]))/_xlfn.STDEV.P(Table2[6M Return vs Nifty])</f>
        <v>-0.46758240648111465</v>
      </c>
      <c r="M176">
        <v>-2.1923755814364201</v>
      </c>
      <c r="N176">
        <f>(Table2[[#This Row],[1W Return vs Nifty]]-AVERAGE(Table2[1W Return vs Nifty]))/_xlfn.STDEV.P(Table2[1W Return vs Nifty])</f>
        <v>-0.88621296907643121</v>
      </c>
      <c r="O176">
        <v>1268.67</v>
      </c>
      <c r="P176">
        <v>1289.6399449299399</v>
      </c>
      <c r="Q176">
        <v>1160.1372762518299</v>
      </c>
      <c r="R176">
        <v>54.4032105951853</v>
      </c>
      <c r="S176" s="1">
        <f>(Table2[[#This Row],[Close Price]]-Table2[[#This Row],[20D EMA]])/Table2[[#This Row],[20D EMA]]</f>
        <v>6.0535836742413992E-3</v>
      </c>
      <c r="T176" s="1">
        <f>(Table2[[#This Row],[Close Price]]-Table2[[#This Row],[50D EMA]])/Table2[[#This Row],[50D EMA]]</f>
        <v>-1.0305159189731829E-2</v>
      </c>
      <c r="U176" s="1">
        <f>(Table2[[#This Row],[Close Price]]-Table2[[#This Row],[200D EMA]])/Table2[[#This Row],[200D EMA]]</f>
        <v>0.10017152808297818</v>
      </c>
      <c r="V176">
        <v>0.76477075946625095</v>
      </c>
      <c r="W176">
        <v>1222</v>
      </c>
      <c r="X176">
        <v>1281.8499999999999</v>
      </c>
      <c r="Y176">
        <v>1222</v>
      </c>
      <c r="Z176">
        <v>1289.05</v>
      </c>
      <c r="AA176">
        <v>1222</v>
      </c>
      <c r="AB176">
        <v>1320</v>
      </c>
      <c r="AC176" s="1">
        <f>(Table2[[#This Row],[Close Price]]/Table2[[#This Row],[Day Low]])-1</f>
        <v>4.4476268412438458E-2</v>
      </c>
      <c r="AD176" s="1">
        <f>(Table2[[#This Row],[Day High]]/Table2[[#This Row],[Close Price]])-1</f>
        <v>4.3091628471814136E-3</v>
      </c>
      <c r="AE176" s="1">
        <f>(Table2[[#This Row],[Close Price]]/Table2[[#This Row],[Current Week Low]])-1</f>
        <v>4.4476268412438458E-2</v>
      </c>
      <c r="AF176" s="1">
        <f>(Table2[[#This Row],[Current Week High]]/Table2[[#This Row],[Close Price]])-1</f>
        <v>9.9502487562188602E-3</v>
      </c>
      <c r="AG176" s="1">
        <f>(Table2[[#This Row],[Close Price]]/Table2[[#This Row],[Current Month Low]])-1</f>
        <v>4.4476268412438458E-2</v>
      </c>
      <c r="AH176" s="1">
        <f>(Table2[[#This Row],[Current Month High]]/Table2[[#This Row],[Close Price]])-1</f>
        <v>3.4199083323539936E-2</v>
      </c>
      <c r="AI176">
        <v>13.5268539193794</v>
      </c>
      <c r="AJ176">
        <v>112.28274428274401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-0.06</v>
      </c>
      <c r="AM176" t="s">
        <v>3216</v>
      </c>
      <c r="AN176">
        <v>0.09</v>
      </c>
      <c r="AO176" t="s">
        <v>3217</v>
      </c>
      <c r="AP176">
        <v>0.15718482570290501</v>
      </c>
      <c r="AQ176">
        <f>(Table2[[#This Row],[Sharpe Ratio]]-AVERAGE(Table2[Sharpe Ratio]))/_xlfn.STDEV.P(Table2[Sharpe Ratio])</f>
        <v>1.1201342570583053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99</v>
      </c>
      <c r="AT176">
        <f>_xlfn.RANK.AVG(Table2[[#This Row],[6M Return vs Nifty Z-Score]],Table2[6M Return vs Nifty Z-Score])</f>
        <v>473</v>
      </c>
      <c r="AU176">
        <f>_xlfn.RANK.AVG(Table2[[#This Row],[Sharpe Ratio Z-Score]],Table2[Sharpe Ratio Z-Score])</f>
        <v>96</v>
      </c>
      <c r="AV176">
        <f>(Table2[[#This Row],[Rank 1Y]]+Table2[[#This Row],[Rank 6M]]+Table2[[#This Row],[Rank Sharpe]])/3</f>
        <v>222.66666666666666</v>
      </c>
    </row>
    <row r="177" spans="1:48" hidden="1" x14ac:dyDescent="0.3">
      <c r="A177" t="s">
        <v>1012</v>
      </c>
      <c r="B177" t="s">
        <v>1013</v>
      </c>
      <c r="C177" t="s">
        <v>3161</v>
      </c>
      <c r="D177" t="s">
        <v>51</v>
      </c>
      <c r="E177">
        <v>13971.344633819999</v>
      </c>
      <c r="F177">
        <v>576.45000000000005</v>
      </c>
      <c r="G177">
        <v>38.217775988433701</v>
      </c>
      <c r="H177">
        <f>(Table2[[#This Row],[1Y Return vs Nifty]]-AVERAGE(Table2[1Y Return vs Nifty]))/_xlfn.STDEV.P(Table2[1Y Return vs Nifty])</f>
        <v>0.24622659190945548</v>
      </c>
      <c r="I177">
        <v>-1.49518433795734</v>
      </c>
      <c r="J177">
        <f>(Table2[[#This Row],[1M Return vs Nifty]]-AVERAGE(Table2[1M Return vs Nifty]))/_xlfn.STDEV.P(Table2[1M Return vs Nifty])</f>
        <v>-1.5834968707330794E-3</v>
      </c>
      <c r="K177">
        <v>27.342039106929601</v>
      </c>
      <c r="L177">
        <f>(Table2[[#This Row],[6M Return vs Nifty]]-AVERAGE(Table2[6M Return vs Nifty]))/_xlfn.STDEV.P(Table2[6M Return vs Nifty])</f>
        <v>0.65949868189144423</v>
      </c>
      <c r="M177">
        <v>-2.3025971331556399</v>
      </c>
      <c r="N177">
        <f>(Table2[[#This Row],[1W Return vs Nifty]]-AVERAGE(Table2[1W Return vs Nifty]))/_xlfn.STDEV.P(Table2[1W Return vs Nifty])</f>
        <v>-0.91256258644620247</v>
      </c>
      <c r="O177">
        <v>568.34</v>
      </c>
      <c r="P177">
        <v>579.32519050816904</v>
      </c>
      <c r="Q177">
        <v>517.59284757312798</v>
      </c>
      <c r="R177">
        <v>57.259419317412402</v>
      </c>
      <c r="S177" s="1">
        <f>(Table2[[#This Row],[Close Price]]-Table2[[#This Row],[20D EMA]])/Table2[[#This Row],[20D EMA]]</f>
        <v>1.4269627335749751E-2</v>
      </c>
      <c r="T177" s="1">
        <f>(Table2[[#This Row],[Close Price]]-Table2[[#This Row],[50D EMA]])/Table2[[#This Row],[50D EMA]]</f>
        <v>-4.9629992882701266E-3</v>
      </c>
      <c r="U177" s="1">
        <f>(Table2[[#This Row],[Close Price]]-Table2[[#This Row],[200D EMA]])/Table2[[#This Row],[200D EMA]]</f>
        <v>0.11371322595132353</v>
      </c>
      <c r="V177">
        <v>0.53217912429445502</v>
      </c>
      <c r="W177">
        <v>547.20000000000005</v>
      </c>
      <c r="X177">
        <v>586.9</v>
      </c>
      <c r="Y177">
        <v>538.9</v>
      </c>
      <c r="Z177">
        <v>586.9</v>
      </c>
      <c r="AA177">
        <v>538.9</v>
      </c>
      <c r="AB177">
        <v>586.9</v>
      </c>
      <c r="AC177" s="1">
        <f>(Table2[[#This Row],[Close Price]]/Table2[[#This Row],[Day Low]])-1</f>
        <v>5.3453947368421018E-2</v>
      </c>
      <c r="AD177" s="1">
        <f>(Table2[[#This Row],[Day High]]/Table2[[#This Row],[Close Price]])-1</f>
        <v>1.8128198456067279E-2</v>
      </c>
      <c r="AE177" s="1">
        <f>(Table2[[#This Row],[Close Price]]/Table2[[#This Row],[Current Week Low]])-1</f>
        <v>6.9678975691223055E-2</v>
      </c>
      <c r="AF177" s="1">
        <f>(Table2[[#This Row],[Current Week High]]/Table2[[#This Row],[Close Price]])-1</f>
        <v>1.8128198456067279E-2</v>
      </c>
      <c r="AG177" s="1">
        <f>(Table2[[#This Row],[Close Price]]/Table2[[#This Row],[Current Month Low]])-1</f>
        <v>6.9678975691223055E-2</v>
      </c>
      <c r="AH177" s="1">
        <f>(Table2[[#This Row],[Current Month High]]/Table2[[#This Row],[Close Price]])-1</f>
        <v>1.8128198456067279E-2</v>
      </c>
      <c r="AI177">
        <v>25.075895567698801</v>
      </c>
      <c r="AJ177">
        <v>66.339633530515002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-2.4300000000000002</v>
      </c>
      <c r="AM177" t="s">
        <v>3216</v>
      </c>
      <c r="AN177">
        <v>-0.17</v>
      </c>
      <c r="AO177" t="s">
        <v>3216</v>
      </c>
      <c r="AP177">
        <v>7.2348153156204006E-2</v>
      </c>
      <c r="AQ177">
        <f>(Table2[[#This Row],[Sharpe Ratio]]-AVERAGE(Table2[Sharpe Ratio]))/_xlfn.STDEV.P(Table2[Sharpe Ratio])</f>
        <v>0.10802914423212454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226</v>
      </c>
      <c r="AT177">
        <f>_xlfn.RANK.AVG(Table2[[#This Row],[6M Return vs Nifty Z-Score]],Table2[6M Return vs Nifty Z-Score])</f>
        <v>128</v>
      </c>
      <c r="AU177">
        <f>_xlfn.RANK.AVG(Table2[[#This Row],[Sharpe Ratio Z-Score]],Table2[Sharpe Ratio Z-Score])</f>
        <v>315</v>
      </c>
      <c r="AV177">
        <f>(Table2[[#This Row],[Rank 1Y]]+Table2[[#This Row],[Rank 6M]]+Table2[[#This Row],[Rank Sharpe]])/3</f>
        <v>223</v>
      </c>
    </row>
    <row r="178" spans="1:48" hidden="1" x14ac:dyDescent="0.3">
      <c r="A178" t="s">
        <v>1455</v>
      </c>
      <c r="B178" t="s">
        <v>1456</v>
      </c>
      <c r="C178" t="s">
        <v>3171</v>
      </c>
      <c r="D178" t="s">
        <v>396</v>
      </c>
      <c r="E178">
        <v>7286.6856829799999</v>
      </c>
      <c r="F178">
        <v>1616.45</v>
      </c>
      <c r="G178">
        <v>78.587528422247203</v>
      </c>
      <c r="H178">
        <f>(Table2[[#This Row],[1Y Return vs Nifty]]-AVERAGE(Table2[1Y Return vs Nifty]))/_xlfn.STDEV.P(Table2[1Y Return vs Nifty])</f>
        <v>0.93952870352397455</v>
      </c>
      <c r="I178">
        <v>3.04629022108917</v>
      </c>
      <c r="J178">
        <f>(Table2[[#This Row],[1M Return vs Nifty]]-AVERAGE(Table2[1M Return vs Nifty]))/_xlfn.STDEV.P(Table2[1M Return vs Nifty])</f>
        <v>0.4884167368558272</v>
      </c>
      <c r="K178">
        <v>7.12028834404608</v>
      </c>
      <c r="L178">
        <f>(Table2[[#This Row],[6M Return vs Nifty]]-AVERAGE(Table2[6M Return vs Nifty]))/_xlfn.STDEV.P(Table2[6M Return vs Nifty])</f>
        <v>-4.8742958099622421E-3</v>
      </c>
      <c r="M178">
        <v>5.16506695950845</v>
      </c>
      <c r="N178">
        <f>(Table2[[#This Row],[1W Return vs Nifty]]-AVERAGE(Table2[1W Return vs Nifty]))/_xlfn.STDEV.P(Table2[1W Return vs Nifty])</f>
        <v>0.87266079698913634</v>
      </c>
      <c r="O178">
        <v>1526.25</v>
      </c>
      <c r="P178">
        <v>1554.4980806701999</v>
      </c>
      <c r="Q178">
        <v>1426.1603514646699</v>
      </c>
      <c r="R178">
        <v>71.521970267493202</v>
      </c>
      <c r="S178" s="1">
        <f>(Table2[[#This Row],[Close Price]]-Table2[[#This Row],[20D EMA]])/Table2[[#This Row],[20D EMA]]</f>
        <v>5.9099099099099127E-2</v>
      </c>
      <c r="T178" s="1">
        <f>(Table2[[#This Row],[Close Price]]-Table2[[#This Row],[50D EMA]])/Table2[[#This Row],[50D EMA]]</f>
        <v>3.985332635669158E-2</v>
      </c>
      <c r="U178" s="1">
        <f>(Table2[[#This Row],[Close Price]]-Table2[[#This Row],[200D EMA]])/Table2[[#This Row],[200D EMA]]</f>
        <v>0.13342794752350409</v>
      </c>
      <c r="V178">
        <v>0.74630176114035496</v>
      </c>
      <c r="W178">
        <v>1510.1</v>
      </c>
      <c r="X178">
        <v>1664.85</v>
      </c>
      <c r="Y178">
        <v>1510.1</v>
      </c>
      <c r="Z178">
        <v>1664.85</v>
      </c>
      <c r="AA178">
        <v>1510.1</v>
      </c>
      <c r="AB178">
        <v>1664.85</v>
      </c>
      <c r="AC178" s="1">
        <f>(Table2[[#This Row],[Close Price]]/Table2[[#This Row],[Day Low]])-1</f>
        <v>7.042579961591966E-2</v>
      </c>
      <c r="AD178" s="1">
        <f>(Table2[[#This Row],[Day High]]/Table2[[#This Row],[Close Price]])-1</f>
        <v>2.9942157196325203E-2</v>
      </c>
      <c r="AE178" s="1">
        <f>(Table2[[#This Row],[Close Price]]/Table2[[#This Row],[Current Week Low]])-1</f>
        <v>7.042579961591966E-2</v>
      </c>
      <c r="AF178" s="1">
        <f>(Table2[[#This Row],[Current Week High]]/Table2[[#This Row],[Close Price]])-1</f>
        <v>2.9942157196325203E-2</v>
      </c>
      <c r="AG178" s="1">
        <f>(Table2[[#This Row],[Close Price]]/Table2[[#This Row],[Current Month Low]])-1</f>
        <v>7.042579961591966E-2</v>
      </c>
      <c r="AH178" s="1">
        <f>(Table2[[#This Row],[Current Month High]]/Table2[[#This Row],[Close Price]])-1</f>
        <v>2.9942157196325203E-2</v>
      </c>
      <c r="AI178">
        <v>19.137616381576901</v>
      </c>
      <c r="AJ178">
        <v>106.219302162403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8.41</v>
      </c>
      <c r="AM178" t="s">
        <v>3217</v>
      </c>
      <c r="AN178">
        <v>-0.04</v>
      </c>
      <c r="AO178" t="s">
        <v>3216</v>
      </c>
      <c r="AP178">
        <v>8.9206839358869E-2</v>
      </c>
      <c r="AQ178">
        <f>(Table2[[#This Row],[Sharpe Ratio]]-AVERAGE(Table2[Sharpe Ratio]))/_xlfn.STDEV.P(Table2[Sharpe Ratio])</f>
        <v>0.30915398787632448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104</v>
      </c>
      <c r="AT178">
        <f>_xlfn.RANK.AVG(Table2[[#This Row],[6M Return vs Nifty Z-Score]],Table2[6M Return vs Nifty Z-Score])</f>
        <v>309</v>
      </c>
      <c r="AU178">
        <f>_xlfn.RANK.AVG(Table2[[#This Row],[Sharpe Ratio Z-Score]],Table2[Sharpe Ratio Z-Score])</f>
        <v>262</v>
      </c>
      <c r="AV178">
        <f>(Table2[[#This Row],[Rank 1Y]]+Table2[[#This Row],[Rank 6M]]+Table2[[#This Row],[Rank Sharpe]])/3</f>
        <v>225</v>
      </c>
    </row>
    <row r="179" spans="1:48" hidden="1" x14ac:dyDescent="0.3">
      <c r="A179" t="s">
        <v>183</v>
      </c>
      <c r="B179" t="s">
        <v>184</v>
      </c>
      <c r="C179" t="s">
        <v>3157</v>
      </c>
      <c r="D179" t="s">
        <v>141</v>
      </c>
      <c r="E179">
        <v>140298.17472000001</v>
      </c>
      <c r="F179">
        <v>532.79999999999995</v>
      </c>
      <c r="G179">
        <v>49.017878895560003</v>
      </c>
      <c r="H179">
        <f>(Table2[[#This Row],[1Y Return vs Nifty]]-AVERAGE(Table2[1Y Return vs Nifty]))/_xlfn.STDEV.P(Table2[1Y Return vs Nifty])</f>
        <v>0.43170541453639538</v>
      </c>
      <c r="I179">
        <v>1.8933437561386599</v>
      </c>
      <c r="J179">
        <f>(Table2[[#This Row],[1M Return vs Nifty]]-AVERAGE(Table2[1M Return vs Nifty]))/_xlfn.STDEV.P(Table2[1M Return vs Nifty])</f>
        <v>0.36402012735052758</v>
      </c>
      <c r="K179">
        <v>-5.9599422138134601</v>
      </c>
      <c r="L179">
        <f>(Table2[[#This Row],[6M Return vs Nifty]]-AVERAGE(Table2[6M Return vs Nifty]))/_xlfn.STDEV.P(Table2[6M Return vs Nifty])</f>
        <v>-0.43461709239791202</v>
      </c>
      <c r="M179">
        <v>-3.9681791631755798</v>
      </c>
      <c r="N179">
        <f>(Table2[[#This Row],[1W Return vs Nifty]]-AVERAGE(Table2[1W Return vs Nifty]))/_xlfn.STDEV.P(Table2[1W Return vs Nifty])</f>
        <v>-1.3107374306980042</v>
      </c>
      <c r="O179">
        <v>530.78</v>
      </c>
      <c r="P179">
        <v>545.07581607692805</v>
      </c>
      <c r="Q179">
        <v>506.98896368125799</v>
      </c>
      <c r="R179">
        <v>53.305261624609301</v>
      </c>
      <c r="S179" s="1">
        <f>(Table2[[#This Row],[Close Price]]-Table2[[#This Row],[20D EMA]])/Table2[[#This Row],[20D EMA]]</f>
        <v>3.8057198839443495E-3</v>
      </c>
      <c r="T179" s="1">
        <f>(Table2[[#This Row],[Close Price]]-Table2[[#This Row],[50D EMA]])/Table2[[#This Row],[50D EMA]]</f>
        <v>-2.2521300184038206E-2</v>
      </c>
      <c r="U179" s="1">
        <f>(Table2[[#This Row],[Close Price]]-Table2[[#This Row],[200D EMA]])/Table2[[#This Row],[200D EMA]]</f>
        <v>5.0910450064489507E-2</v>
      </c>
      <c r="V179">
        <v>0.95337322355260501</v>
      </c>
      <c r="W179">
        <v>526.29999999999995</v>
      </c>
      <c r="X179">
        <v>536.4</v>
      </c>
      <c r="Y179">
        <v>499.6</v>
      </c>
      <c r="Z179">
        <v>536.4</v>
      </c>
      <c r="AA179">
        <v>499.6</v>
      </c>
      <c r="AB179">
        <v>536.4</v>
      </c>
      <c r="AC179" s="1">
        <f>(Table2[[#This Row],[Close Price]]/Table2[[#This Row],[Day Low]])-1</f>
        <v>1.2350370511115427E-2</v>
      </c>
      <c r="AD179" s="1">
        <f>(Table2[[#This Row],[Day High]]/Table2[[#This Row],[Close Price]])-1</f>
        <v>6.7567567567567988E-3</v>
      </c>
      <c r="AE179" s="1">
        <f>(Table2[[#This Row],[Close Price]]/Table2[[#This Row],[Current Week Low]])-1</f>
        <v>6.6453162530023979E-2</v>
      </c>
      <c r="AF179" s="1">
        <f>(Table2[[#This Row],[Current Week High]]/Table2[[#This Row],[Close Price]])-1</f>
        <v>6.7567567567567988E-3</v>
      </c>
      <c r="AG179" s="1">
        <f>(Table2[[#This Row],[Close Price]]/Table2[[#This Row],[Current Month Low]])-1</f>
        <v>6.6453162530023979E-2</v>
      </c>
      <c r="AH179" s="1">
        <f>(Table2[[#This Row],[Current Month High]]/Table2[[#This Row],[Close Price]])-1</f>
        <v>6.7567567567567988E-3</v>
      </c>
      <c r="AI179">
        <v>22.747747747747699</v>
      </c>
      <c r="AJ179">
        <v>77.3044925124792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0.06</v>
      </c>
      <c r="AM179" t="s">
        <v>3217</v>
      </c>
      <c r="AN179">
        <v>-0.15</v>
      </c>
      <c r="AO179" t="s">
        <v>3216</v>
      </c>
      <c r="AP179">
        <v>0.19965461027974701</v>
      </c>
      <c r="AQ179">
        <f>(Table2[[#This Row],[Sharpe Ratio]]-AVERAGE(Table2[Sharpe Ratio]))/_xlfn.STDEV.P(Table2[Sharpe Ratio])</f>
        <v>1.6268005939208978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177</v>
      </c>
      <c r="AT179">
        <f>_xlfn.RANK.AVG(Table2[[#This Row],[6M Return vs Nifty Z-Score]],Table2[6M Return vs Nifty Z-Score])</f>
        <v>466</v>
      </c>
      <c r="AU179">
        <f>_xlfn.RANK.AVG(Table2[[#This Row],[Sharpe Ratio Z-Score]],Table2[Sharpe Ratio Z-Score])</f>
        <v>33</v>
      </c>
      <c r="AV179">
        <f>(Table2[[#This Row],[Rank 1Y]]+Table2[[#This Row],[Rank 6M]]+Table2[[#This Row],[Rank Sharpe]])/3</f>
        <v>225.33333333333334</v>
      </c>
    </row>
    <row r="180" spans="1:48" x14ac:dyDescent="0.3">
      <c r="A180" t="s">
        <v>1353</v>
      </c>
      <c r="B180" t="s">
        <v>1354</v>
      </c>
      <c r="C180" t="s">
        <v>3169</v>
      </c>
      <c r="D180" t="s">
        <v>108</v>
      </c>
      <c r="E180">
        <v>8489.8581880399997</v>
      </c>
      <c r="F180">
        <v>4288.45</v>
      </c>
      <c r="G180">
        <v>125.554321050018</v>
      </c>
      <c r="H180">
        <f>(Table2[[#This Row],[1Y Return vs Nifty]]-AVERAGE(Table2[1Y Return vs Nifty]))/_xlfn.STDEV.P(Table2[1Y Return vs Nifty])</f>
        <v>1.746127073379738</v>
      </c>
      <c r="I180">
        <v>-5.0645941969889599</v>
      </c>
      <c r="J180">
        <f>(Table2[[#This Row],[1M Return vs Nifty]]-AVERAGE(Table2[1M Return vs Nifty]))/_xlfn.STDEV.P(Table2[1M Return vs Nifty])</f>
        <v>-0.38670327293716339</v>
      </c>
      <c r="K180">
        <v>93.547996809547698</v>
      </c>
      <c r="L180">
        <f>(Table2[[#This Row],[6M Return vs Nifty]]-AVERAGE(Table2[6M Return vs Nifty]))/_xlfn.STDEV.P(Table2[6M Return vs Nifty])</f>
        <v>2.8346540270555165</v>
      </c>
      <c r="M180">
        <v>-6.7310080480834102</v>
      </c>
      <c r="N180">
        <f>(Table2[[#This Row],[1W Return vs Nifty]]-AVERAGE(Table2[1W Return vs Nifty]))/_xlfn.STDEV.P(Table2[1W Return vs Nifty])</f>
        <v>-1.9712206378381445</v>
      </c>
      <c r="O180">
        <v>4273.88</v>
      </c>
      <c r="P180">
        <v>4064.3339440634099</v>
      </c>
      <c r="Q180">
        <v>3186.1223194252598</v>
      </c>
      <c r="R180">
        <v>49.996657064098102</v>
      </c>
      <c r="S180" s="1">
        <f>(Table2[[#This Row],[Close Price]]-Table2[[#This Row],[20D EMA]])/Table2[[#This Row],[20D EMA]]</f>
        <v>3.4090802736622713E-3</v>
      </c>
      <c r="T180" s="1">
        <f>(Table2[[#This Row],[Close Price]]-Table2[[#This Row],[50D EMA]])/Table2[[#This Row],[50D EMA]]</f>
        <v>5.5142136207568804E-2</v>
      </c>
      <c r="U180" s="1">
        <f>(Table2[[#This Row],[Close Price]]-Table2[[#This Row],[200D EMA]])/Table2[[#This Row],[200D EMA]]</f>
        <v>0.34597782823780204</v>
      </c>
      <c r="V180">
        <v>0.88093642573104802</v>
      </c>
      <c r="W180">
        <v>4160</v>
      </c>
      <c r="X180">
        <v>4400.05</v>
      </c>
      <c r="Y180">
        <v>4118.45</v>
      </c>
      <c r="Z180">
        <v>4475.95</v>
      </c>
      <c r="AA180">
        <v>4118.45</v>
      </c>
      <c r="AB180">
        <v>4475.95</v>
      </c>
      <c r="AC180" s="1">
        <f>(Table2[[#This Row],[Close Price]]/Table2[[#This Row],[Day Low]])-1</f>
        <v>3.0877403846153895E-2</v>
      </c>
      <c r="AD180" s="1">
        <f>(Table2[[#This Row],[Day High]]/Table2[[#This Row],[Close Price]])-1</f>
        <v>2.6023388403735748E-2</v>
      </c>
      <c r="AE180" s="1">
        <f>(Table2[[#This Row],[Close Price]]/Table2[[#This Row],[Current Week Low]])-1</f>
        <v>4.1277665141011832E-2</v>
      </c>
      <c r="AF180" s="1">
        <f>(Table2[[#This Row],[Current Week High]]/Table2[[#This Row],[Close Price]])-1</f>
        <v>4.3722090732082775E-2</v>
      </c>
      <c r="AG180" s="1">
        <f>(Table2[[#This Row],[Close Price]]/Table2[[#This Row],[Current Month Low]])-1</f>
        <v>4.1277665141011832E-2</v>
      </c>
      <c r="AH180" s="1">
        <f>(Table2[[#This Row],[Current Month High]]/Table2[[#This Row],[Close Price]])-1</f>
        <v>4.3722090732082775E-2</v>
      </c>
      <c r="AI180">
        <v>5.3993867248073304</v>
      </c>
      <c r="AJ180">
        <v>167.026774595267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-0.31</v>
      </c>
      <c r="AM180" t="s">
        <v>3216</v>
      </c>
      <c r="AN180">
        <v>0.22</v>
      </c>
      <c r="AO180" t="s">
        <v>3217</v>
      </c>
      <c r="AP180">
        <v>-2.0397976963946001E-2</v>
      </c>
      <c r="AQ180">
        <f>(Table2[[#This Row],[Sharpe Ratio]]-AVERAGE(Table2[Sharpe Ratio]))/_xlfn.STDEV.P(Table2[Sharpe Ratio])</f>
        <v>-0.99843613395017372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1.224421055709773</v>
      </c>
      <c r="AS180">
        <f>_xlfn.RANK.AVG(Table2[[#This Row],[1Y Return vs Nifty Z-Score]],Table2[1Y Return vs Nifty Z-Score])</f>
        <v>47</v>
      </c>
      <c r="AT180">
        <f>_xlfn.RANK.AVG(Table2[[#This Row],[6M Return vs Nifty Z-Score]],Table2[6M Return vs Nifty Z-Score])</f>
        <v>13</v>
      </c>
      <c r="AU180">
        <f>_xlfn.RANK.AVG(Table2[[#This Row],[Sharpe Ratio Z-Score]],Table2[Sharpe Ratio Z-Score])</f>
        <v>618</v>
      </c>
      <c r="AV180">
        <f>(Table2[[#This Row],[Rank 1Y]]+Table2[[#This Row],[Rank 6M]]+Table2[[#This Row],[Rank Sharpe]])/3</f>
        <v>226</v>
      </c>
    </row>
    <row r="181" spans="1:48" x14ac:dyDescent="0.3">
      <c r="A181" t="s">
        <v>1729</v>
      </c>
      <c r="B181" t="s">
        <v>1730</v>
      </c>
      <c r="C181" t="s">
        <v>590</v>
      </c>
      <c r="D181" t="s">
        <v>590</v>
      </c>
      <c r="E181">
        <v>4896.9424790000003</v>
      </c>
      <c r="F181">
        <v>237.1</v>
      </c>
      <c r="G181">
        <v>23.0832916258321</v>
      </c>
      <c r="H181">
        <f>(Table2[[#This Row],[1Y Return vs Nifty]]-AVERAGE(Table2[1Y Return vs Nifty]))/_xlfn.STDEV.P(Table2[1Y Return vs Nifty])</f>
        <v>-1.3690037106082289E-2</v>
      </c>
      <c r="I181">
        <v>3.2752615640670002</v>
      </c>
      <c r="J181">
        <f>(Table2[[#This Row],[1M Return vs Nifty]]-AVERAGE(Table2[1M Return vs Nifty]))/_xlfn.STDEV.P(Table2[1M Return vs Nifty])</f>
        <v>0.51312149081119818</v>
      </c>
      <c r="K181">
        <v>25.505361450212199</v>
      </c>
      <c r="L181">
        <f>(Table2[[#This Row],[6M Return vs Nifty]]-AVERAGE(Table2[6M Return vs Nifty]))/_xlfn.STDEV.P(Table2[6M Return vs Nifty])</f>
        <v>0.59915578585938067</v>
      </c>
      <c r="M181">
        <v>2.74368197074104</v>
      </c>
      <c r="N181">
        <f>(Table2[[#This Row],[1W Return vs Nifty]]-AVERAGE(Table2[1W Return vs Nifty]))/_xlfn.STDEV.P(Table2[1W Return vs Nifty])</f>
        <v>0.29380333251194574</v>
      </c>
      <c r="O181">
        <v>228.72</v>
      </c>
      <c r="P181">
        <v>223.24666475555401</v>
      </c>
      <c r="Q181">
        <v>196.044370486123</v>
      </c>
      <c r="R181">
        <v>59.450884102085503</v>
      </c>
      <c r="S181" s="1">
        <f>(Table2[[#This Row],[Close Price]]-Table2[[#This Row],[20D EMA]])/Table2[[#This Row],[20D EMA]]</f>
        <v>3.6638684854844332E-2</v>
      </c>
      <c r="T181" s="1">
        <f>(Table2[[#This Row],[Close Price]]-Table2[[#This Row],[50D EMA]])/Table2[[#This Row],[50D EMA]]</f>
        <v>6.2053940468113258E-2</v>
      </c>
      <c r="U181" s="1">
        <f>(Table2[[#This Row],[Close Price]]-Table2[[#This Row],[200D EMA]])/Table2[[#This Row],[200D EMA]]</f>
        <v>0.20942008899349199</v>
      </c>
      <c r="V181">
        <v>0.75481025059659901</v>
      </c>
      <c r="W181">
        <v>232.03</v>
      </c>
      <c r="X181">
        <v>238</v>
      </c>
      <c r="Y181">
        <v>223.33</v>
      </c>
      <c r="Z181">
        <v>238</v>
      </c>
      <c r="AA181">
        <v>223.33</v>
      </c>
      <c r="AB181">
        <v>238</v>
      </c>
      <c r="AC181" s="1">
        <f>(Table2[[#This Row],[Close Price]]/Table2[[#This Row],[Day Low]])-1</f>
        <v>2.1850622764297611E-2</v>
      </c>
      <c r="AD181" s="1">
        <f>(Table2[[#This Row],[Day High]]/Table2[[#This Row],[Close Price]])-1</f>
        <v>3.795866722901664E-3</v>
      </c>
      <c r="AE181" s="1">
        <f>(Table2[[#This Row],[Close Price]]/Table2[[#This Row],[Current Week Low]])-1</f>
        <v>6.1657636681144323E-2</v>
      </c>
      <c r="AF181" s="1">
        <f>(Table2[[#This Row],[Current Week High]]/Table2[[#This Row],[Close Price]])-1</f>
        <v>3.795866722901664E-3</v>
      </c>
      <c r="AG181" s="1">
        <f>(Table2[[#This Row],[Close Price]]/Table2[[#This Row],[Current Month Low]])-1</f>
        <v>6.1657636681144323E-2</v>
      </c>
      <c r="AH181" s="1">
        <f>(Table2[[#This Row],[Current Month High]]/Table2[[#This Row],[Close Price]])-1</f>
        <v>3.795866722901664E-3</v>
      </c>
      <c r="AI181">
        <v>8.1400253057781509</v>
      </c>
      <c r="AJ181">
        <v>76.808351976137203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-1.77</v>
      </c>
      <c r="AM181" t="s">
        <v>3216</v>
      </c>
      <c r="AN181">
        <v>0.12</v>
      </c>
      <c r="AO181" t="s">
        <v>3217</v>
      </c>
      <c r="AP181">
        <v>9.9905546447464993E-2</v>
      </c>
      <c r="AQ181">
        <f>(Table2[[#This Row],[Sharpe Ratio]]-AVERAGE(Table2[Sharpe Ratio]))/_xlfn.STDEV.P(Table2[Sharpe Ratio])</f>
        <v>0.4367900186157076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1.8291805906921501</v>
      </c>
      <c r="AS181">
        <f>_xlfn.RANK.AVG(Table2[[#This Row],[1Y Return vs Nifty Z-Score]],Table2[1Y Return vs Nifty Z-Score])</f>
        <v>308</v>
      </c>
      <c r="AT181">
        <f>_xlfn.RANK.AVG(Table2[[#This Row],[6M Return vs Nifty Z-Score]],Table2[6M Return vs Nifty Z-Score])</f>
        <v>140</v>
      </c>
      <c r="AU181">
        <f>_xlfn.RANK.AVG(Table2[[#This Row],[Sharpe Ratio Z-Score]],Table2[Sharpe Ratio Z-Score])</f>
        <v>232</v>
      </c>
      <c r="AV181">
        <f>(Table2[[#This Row],[Rank 1Y]]+Table2[[#This Row],[Rank 6M]]+Table2[[#This Row],[Rank Sharpe]])/3</f>
        <v>226.66666666666666</v>
      </c>
    </row>
    <row r="182" spans="1:48" x14ac:dyDescent="0.3">
      <c r="A182" t="s">
        <v>736</v>
      </c>
      <c r="B182" t="s">
        <v>737</v>
      </c>
      <c r="C182" t="s">
        <v>3157</v>
      </c>
      <c r="D182" t="s">
        <v>220</v>
      </c>
      <c r="E182">
        <v>23795.0748174</v>
      </c>
      <c r="F182">
        <v>825.2</v>
      </c>
      <c r="G182">
        <v>59.120819808313001</v>
      </c>
      <c r="H182">
        <f>(Table2[[#This Row],[1Y Return vs Nifty]]-AVERAGE(Table2[1Y Return vs Nifty]))/_xlfn.STDEV.P(Table2[1Y Return vs Nifty])</f>
        <v>0.60521131551540486</v>
      </c>
      <c r="I182">
        <v>16.244157806957201</v>
      </c>
      <c r="J182">
        <f>(Table2[[#This Row],[1M Return vs Nifty]]-AVERAGE(Table2[1M Return vs Nifty]))/_xlfn.STDEV.P(Table2[1M Return vs Nifty])</f>
        <v>1.9123943718038203</v>
      </c>
      <c r="K182">
        <v>45.566337778493697</v>
      </c>
      <c r="L182">
        <f>(Table2[[#This Row],[6M Return vs Nifty]]-AVERAGE(Table2[6M Return vs Nifty]))/_xlfn.STDEV.P(Table2[6M Return vs Nifty])</f>
        <v>1.2582466200358624</v>
      </c>
      <c r="M182">
        <v>3.5382708596110799</v>
      </c>
      <c r="N182">
        <f>(Table2[[#This Row],[1W Return vs Nifty]]-AVERAGE(Table2[1W Return vs Nifty]))/_xlfn.STDEV.P(Table2[1W Return vs Nifty])</f>
        <v>0.48375813591856792</v>
      </c>
      <c r="O182">
        <v>768.83</v>
      </c>
      <c r="P182">
        <v>742.23820980794505</v>
      </c>
      <c r="Q182">
        <v>636.48173685012705</v>
      </c>
      <c r="R182">
        <v>70.406103169614994</v>
      </c>
      <c r="S182" s="1">
        <f>(Table2[[#This Row],[Close Price]]-Table2[[#This Row],[20D EMA]])/Table2[[#This Row],[20D EMA]]</f>
        <v>7.3319199302836785E-2</v>
      </c>
      <c r="T182" s="1">
        <f>(Table2[[#This Row],[Close Price]]-Table2[[#This Row],[50D EMA]])/Table2[[#This Row],[50D EMA]]</f>
        <v>0.11177245942851884</v>
      </c>
      <c r="U182" s="1">
        <f>(Table2[[#This Row],[Close Price]]-Table2[[#This Row],[200D EMA]])/Table2[[#This Row],[200D EMA]]</f>
        <v>0.29650224385670104</v>
      </c>
      <c r="V182">
        <v>0.85598788856881303</v>
      </c>
      <c r="W182">
        <v>810.1</v>
      </c>
      <c r="X182">
        <v>830</v>
      </c>
      <c r="Y182">
        <v>781.05</v>
      </c>
      <c r="Z182">
        <v>831.9</v>
      </c>
      <c r="AA182">
        <v>781.05</v>
      </c>
      <c r="AB182">
        <v>831.9</v>
      </c>
      <c r="AC182" s="1">
        <f>(Table2[[#This Row],[Close Price]]/Table2[[#This Row],[Day Low]])-1</f>
        <v>1.8639674114306892E-2</v>
      </c>
      <c r="AD182" s="1">
        <f>(Table2[[#This Row],[Day High]]/Table2[[#This Row],[Close Price]])-1</f>
        <v>5.8167716917110202E-3</v>
      </c>
      <c r="AE182" s="1">
        <f>(Table2[[#This Row],[Close Price]]/Table2[[#This Row],[Current Week Low]])-1</f>
        <v>5.6526470776518956E-2</v>
      </c>
      <c r="AF182" s="1">
        <f>(Table2[[#This Row],[Current Week High]]/Table2[[#This Row],[Close Price]])-1</f>
        <v>8.1192438196799888E-3</v>
      </c>
      <c r="AG182" s="1">
        <f>(Table2[[#This Row],[Close Price]]/Table2[[#This Row],[Current Month Low]])-1</f>
        <v>5.6526470776518956E-2</v>
      </c>
      <c r="AH182" s="1">
        <f>(Table2[[#This Row],[Current Month High]]/Table2[[#This Row],[Close Price]])-1</f>
        <v>8.1192438196799888E-3</v>
      </c>
      <c r="AI182">
        <v>0.81192438196799799</v>
      </c>
      <c r="AJ182">
        <v>87.929856524709606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9.52</v>
      </c>
      <c r="AM182" t="s">
        <v>3217</v>
      </c>
      <c r="AN182">
        <v>0.05</v>
      </c>
      <c r="AO182" t="s">
        <v>3217</v>
      </c>
      <c r="AP182">
        <v>1.830677338736E-2</v>
      </c>
      <c r="AQ182">
        <f>(Table2[[#This Row],[Sharpe Ratio]]-AVERAGE(Table2[Sharpe Ratio]))/_xlfn.STDEV.P(Table2[Sharpe Ratio])</f>
        <v>-0.53668681558017794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3.7229236276934774</v>
      </c>
      <c r="AS182">
        <f>_xlfn.RANK.AVG(Table2[[#This Row],[1Y Return vs Nifty Z-Score]],Table2[1Y Return vs Nifty Z-Score])</f>
        <v>144</v>
      </c>
      <c r="AT182">
        <f>_xlfn.RANK.AVG(Table2[[#This Row],[6M Return vs Nifty Z-Score]],Table2[6M Return vs Nifty Z-Score])</f>
        <v>68</v>
      </c>
      <c r="AU182">
        <f>_xlfn.RANK.AVG(Table2[[#This Row],[Sharpe Ratio Z-Score]],Table2[Sharpe Ratio Z-Score])</f>
        <v>474</v>
      </c>
      <c r="AV182">
        <f>(Table2[[#This Row],[Rank 1Y]]+Table2[[#This Row],[Rank 6M]]+Table2[[#This Row],[Rank Sharpe]])/3</f>
        <v>228.66666666666666</v>
      </c>
    </row>
    <row r="183" spans="1:48" hidden="1" x14ac:dyDescent="0.3">
      <c r="A183" t="s">
        <v>229</v>
      </c>
      <c r="B183" t="s">
        <v>230</v>
      </c>
      <c r="C183" t="s">
        <v>3161</v>
      </c>
      <c r="D183" t="s">
        <v>51</v>
      </c>
      <c r="E183">
        <v>108637.6017856</v>
      </c>
      <c r="F183">
        <v>3209.9</v>
      </c>
      <c r="G183">
        <v>37.099037112257697</v>
      </c>
      <c r="H183">
        <f>(Table2[[#This Row],[1Y Return vs Nifty]]-AVERAGE(Table2[1Y Return vs Nifty]))/_xlfn.STDEV.P(Table2[1Y Return vs Nifty])</f>
        <v>0.22701359261079201</v>
      </c>
      <c r="I183">
        <v>-6.3883625502918298</v>
      </c>
      <c r="J183">
        <f>(Table2[[#This Row],[1M Return vs Nifty]]-AVERAGE(Table2[1M Return vs Nifty]))/_xlfn.STDEV.P(Table2[1M Return vs Nifty])</f>
        <v>-0.52953062869679013</v>
      </c>
      <c r="K183">
        <v>9.0368058220566496</v>
      </c>
      <c r="L183">
        <f>(Table2[[#This Row],[6M Return vs Nifty]]-AVERAGE(Table2[6M Return vs Nifty]))/_xlfn.STDEV.P(Table2[6M Return vs Nifty])</f>
        <v>5.8091687630984296E-2</v>
      </c>
      <c r="M183">
        <v>1.2686349360131499</v>
      </c>
      <c r="N183">
        <f>(Table2[[#This Row],[1W Return vs Nifty]]-AVERAGE(Table2[1W Return vs Nifty]))/_xlfn.STDEV.P(Table2[1W Return vs Nifty])</f>
        <v>-5.8822123773643827E-2</v>
      </c>
      <c r="O183">
        <v>3300.68</v>
      </c>
      <c r="P183">
        <v>3327.2212563530102</v>
      </c>
      <c r="Q183">
        <v>2954.0229722716499</v>
      </c>
      <c r="R183">
        <v>39.496245544857302</v>
      </c>
      <c r="S183" s="1">
        <f>(Table2[[#This Row],[Close Price]]-Table2[[#This Row],[20D EMA]])/Table2[[#This Row],[20D EMA]]</f>
        <v>-2.7503423536968063E-2</v>
      </c>
      <c r="T183" s="1">
        <f>(Table2[[#This Row],[Close Price]]-Table2[[#This Row],[50D EMA]])/Table2[[#This Row],[50D EMA]]</f>
        <v>-3.526103234914011E-2</v>
      </c>
      <c r="U183" s="1">
        <f>(Table2[[#This Row],[Close Price]]-Table2[[#This Row],[200D EMA]])/Table2[[#This Row],[200D EMA]]</f>
        <v>8.6619850329593143E-2</v>
      </c>
      <c r="V183">
        <v>2.23933986660685</v>
      </c>
      <c r="W183">
        <v>3188.25</v>
      </c>
      <c r="X183">
        <v>3242</v>
      </c>
      <c r="Y183">
        <v>3137.9</v>
      </c>
      <c r="Z183">
        <v>3242</v>
      </c>
      <c r="AA183">
        <v>3137.9</v>
      </c>
      <c r="AB183">
        <v>3242</v>
      </c>
      <c r="AC183" s="1">
        <f>(Table2[[#This Row],[Close Price]]/Table2[[#This Row],[Day Low]])-1</f>
        <v>6.79055908413706E-3</v>
      </c>
      <c r="AD183" s="1">
        <f>(Table2[[#This Row],[Day High]]/Table2[[#This Row],[Close Price]])-1</f>
        <v>1.0000311536184858E-2</v>
      </c>
      <c r="AE183" s="1">
        <f>(Table2[[#This Row],[Close Price]]/Table2[[#This Row],[Current Week Low]])-1</f>
        <v>2.2945281876414203E-2</v>
      </c>
      <c r="AF183" s="1">
        <f>(Table2[[#This Row],[Current Week High]]/Table2[[#This Row],[Close Price]])-1</f>
        <v>1.0000311536184858E-2</v>
      </c>
      <c r="AG183" s="1">
        <f>(Table2[[#This Row],[Close Price]]/Table2[[#This Row],[Current Month Low]])-1</f>
        <v>2.2945281876414203E-2</v>
      </c>
      <c r="AH183" s="1">
        <f>(Table2[[#This Row],[Current Month High]]/Table2[[#This Row],[Close Price]])-1</f>
        <v>1.0000311536184858E-2</v>
      </c>
      <c r="AI183">
        <v>11.863297922053601</v>
      </c>
      <c r="AJ183">
        <v>64.227059937069896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-5.38</v>
      </c>
      <c r="AM183" t="s">
        <v>3216</v>
      </c>
      <c r="AN183">
        <v>-7.0000000000000007E-2</v>
      </c>
      <c r="AO183" t="s">
        <v>3216</v>
      </c>
      <c r="AP183">
        <v>0.122517674160282</v>
      </c>
      <c r="AQ183">
        <f>(Table2[[#This Row],[Sharpe Ratio]]-AVERAGE(Table2[Sharpe Ratio]))/_xlfn.STDEV.P(Table2[Sharpe Ratio])</f>
        <v>0.70655366425400679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230</v>
      </c>
      <c r="AT183">
        <f>_xlfn.RANK.AVG(Table2[[#This Row],[6M Return vs Nifty Z-Score]],Table2[6M Return vs Nifty Z-Score])</f>
        <v>289</v>
      </c>
      <c r="AU183">
        <f>_xlfn.RANK.AVG(Table2[[#This Row],[Sharpe Ratio Z-Score]],Table2[Sharpe Ratio Z-Score])</f>
        <v>168</v>
      </c>
      <c r="AV183">
        <f>(Table2[[#This Row],[Rank 1Y]]+Table2[[#This Row],[Rank 6M]]+Table2[[#This Row],[Rank Sharpe]])/3</f>
        <v>229</v>
      </c>
    </row>
    <row r="184" spans="1:48" hidden="1" x14ac:dyDescent="0.3">
      <c r="A184" t="s">
        <v>984</v>
      </c>
      <c r="B184" t="s">
        <v>985</v>
      </c>
      <c r="C184" t="s">
        <v>3171</v>
      </c>
      <c r="D184" t="s">
        <v>986</v>
      </c>
      <c r="E184">
        <v>14776.251302614901</v>
      </c>
      <c r="F184">
        <v>832.15</v>
      </c>
      <c r="G184">
        <v>47.523956579273502</v>
      </c>
      <c r="H184">
        <f>(Table2[[#This Row],[1Y Return vs Nifty]]-AVERAGE(Table2[1Y Return vs Nifty]))/_xlfn.STDEV.P(Table2[1Y Return vs Nifty])</f>
        <v>0.40604908934174411</v>
      </c>
      <c r="I184">
        <v>-2.3219117779604099</v>
      </c>
      <c r="J184">
        <f>(Table2[[#This Row],[1M Return vs Nifty]]-AVERAGE(Table2[1M Return vs Nifty]))/_xlfn.STDEV.P(Table2[1M Return vs Nifty])</f>
        <v>-9.0782860108984009E-2</v>
      </c>
      <c r="K184">
        <v>26.5107854337151</v>
      </c>
      <c r="L184">
        <f>(Table2[[#This Row],[6M Return vs Nifty]]-AVERAGE(Table2[6M Return vs Nifty]))/_xlfn.STDEV.P(Table2[6M Return vs Nifty])</f>
        <v>0.63218836219783925</v>
      </c>
      <c r="M184">
        <v>4.0712561835824799</v>
      </c>
      <c r="N184">
        <f>(Table2[[#This Row],[1W Return vs Nifty]]-AVERAGE(Table2[1W Return vs Nifty]))/_xlfn.STDEV.P(Table2[1W Return vs Nifty])</f>
        <v>0.61117386479639912</v>
      </c>
      <c r="O184">
        <v>800.84</v>
      </c>
      <c r="P184">
        <v>802.63997640600701</v>
      </c>
      <c r="Q184">
        <v>722.06514152513796</v>
      </c>
      <c r="R184">
        <v>65.501101600884496</v>
      </c>
      <c r="S184" s="1">
        <f>(Table2[[#This Row],[Close Price]]-Table2[[#This Row],[20D EMA]])/Table2[[#This Row],[20D EMA]]</f>
        <v>3.9096448728834651E-2</v>
      </c>
      <c r="T184" s="1">
        <f>(Table2[[#This Row],[Close Price]]-Table2[[#This Row],[50D EMA]])/Table2[[#This Row],[50D EMA]]</f>
        <v>3.6766202109855581E-2</v>
      </c>
      <c r="U184" s="1">
        <f>(Table2[[#This Row],[Close Price]]-Table2[[#This Row],[200D EMA]])/Table2[[#This Row],[200D EMA]]</f>
        <v>0.15245834779164386</v>
      </c>
      <c r="V184">
        <v>0.62974129764018005</v>
      </c>
      <c r="W184">
        <v>809.55</v>
      </c>
      <c r="X184">
        <v>833</v>
      </c>
      <c r="Y184">
        <v>779</v>
      </c>
      <c r="Z184">
        <v>833</v>
      </c>
      <c r="AA184">
        <v>779</v>
      </c>
      <c r="AB184">
        <v>833</v>
      </c>
      <c r="AC184" s="1">
        <f>(Table2[[#This Row],[Close Price]]/Table2[[#This Row],[Day Low]])-1</f>
        <v>2.7916743870051386E-2</v>
      </c>
      <c r="AD184" s="1">
        <f>(Table2[[#This Row],[Day High]]/Table2[[#This Row],[Close Price]])-1</f>
        <v>1.0214504596526286E-3</v>
      </c>
      <c r="AE184" s="1">
        <f>(Table2[[#This Row],[Close Price]]/Table2[[#This Row],[Current Week Low]])-1</f>
        <v>6.8228498074454302E-2</v>
      </c>
      <c r="AF184" s="1">
        <f>(Table2[[#This Row],[Current Week High]]/Table2[[#This Row],[Close Price]])-1</f>
        <v>1.0214504596526286E-3</v>
      </c>
      <c r="AG184" s="1">
        <f>(Table2[[#This Row],[Close Price]]/Table2[[#This Row],[Current Month Low]])-1</f>
        <v>6.8228498074454302E-2</v>
      </c>
      <c r="AH184" s="1">
        <f>(Table2[[#This Row],[Current Month High]]/Table2[[#This Row],[Close Price]])-1</f>
        <v>1.0214504596526286E-3</v>
      </c>
      <c r="AI184">
        <v>5.2093973442288002</v>
      </c>
      <c r="AJ184">
        <v>76.452502120440997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5.21</v>
      </c>
      <c r="AM184" t="s">
        <v>3217</v>
      </c>
      <c r="AN184">
        <v>0.1</v>
      </c>
      <c r="AO184" t="s">
        <v>3217</v>
      </c>
      <c r="AP184">
        <v>5.6372857946896997E-2</v>
      </c>
      <c r="AQ184">
        <f>(Table2[[#This Row],[Sharpe Ratio]]-AVERAGE(Table2[Sharpe Ratio]))/_xlfn.STDEV.P(Table2[Sharpe Ratio])</f>
        <v>-8.2556807277780128E-2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180</v>
      </c>
      <c r="AT184">
        <f>_xlfn.RANK.AVG(Table2[[#This Row],[6M Return vs Nifty Z-Score]],Table2[6M Return vs Nifty Z-Score])</f>
        <v>135</v>
      </c>
      <c r="AU184">
        <f>_xlfn.RANK.AVG(Table2[[#This Row],[Sharpe Ratio Z-Score]],Table2[Sharpe Ratio Z-Score])</f>
        <v>373</v>
      </c>
      <c r="AV184">
        <f>(Table2[[#This Row],[Rank 1Y]]+Table2[[#This Row],[Rank 6M]]+Table2[[#This Row],[Rank Sharpe]])/3</f>
        <v>229.33333333333334</v>
      </c>
    </row>
    <row r="185" spans="1:48" hidden="1" x14ac:dyDescent="0.3">
      <c r="A185" t="s">
        <v>1334</v>
      </c>
      <c r="B185" t="s">
        <v>1335</v>
      </c>
      <c r="C185" t="s">
        <v>3166</v>
      </c>
      <c r="D185" t="s">
        <v>257</v>
      </c>
      <c r="E185">
        <v>8713.1635467199994</v>
      </c>
      <c r="F185">
        <v>533.95000000000005</v>
      </c>
      <c r="G185">
        <v>17.020083949734499</v>
      </c>
      <c r="H185">
        <f>(Table2[[#This Row],[1Y Return vs Nifty]]-AVERAGE(Table2[1Y Return vs Nifty]))/_xlfn.STDEV.P(Table2[1Y Return vs Nifty])</f>
        <v>-0.1178183616948376</v>
      </c>
      <c r="I185">
        <v>-10.8187371338957</v>
      </c>
      <c r="J185">
        <f>(Table2[[#This Row],[1M Return vs Nifty]]-AVERAGE(Table2[1M Return vs Nifty]))/_xlfn.STDEV.P(Table2[1M Return vs Nifty])</f>
        <v>-1.0075437835074361</v>
      </c>
      <c r="K185">
        <v>21.550119859438201</v>
      </c>
      <c r="L185">
        <f>(Table2[[#This Row],[6M Return vs Nifty]]-AVERAGE(Table2[6M Return vs Nifty]))/_xlfn.STDEV.P(Table2[6M Return vs Nifty])</f>
        <v>0.46920879640216001</v>
      </c>
      <c r="M185">
        <v>2.6698588403930001</v>
      </c>
      <c r="N185">
        <f>(Table2[[#This Row],[1W Return vs Nifty]]-AVERAGE(Table2[1W Return vs Nifty]))/_xlfn.STDEV.P(Table2[1W Return vs Nifty])</f>
        <v>0.27615513932859387</v>
      </c>
      <c r="O185">
        <v>551.52</v>
      </c>
      <c r="P185">
        <v>556.75593227856598</v>
      </c>
      <c r="Q185">
        <v>492.34351571206798</v>
      </c>
      <c r="R185">
        <v>43.878445979059201</v>
      </c>
      <c r="S185" s="1">
        <f>(Table2[[#This Row],[Close Price]]-Table2[[#This Row],[20D EMA]])/Table2[[#This Row],[20D EMA]]</f>
        <v>-3.1857412242529623E-2</v>
      </c>
      <c r="T185" s="1">
        <f>(Table2[[#This Row],[Close Price]]-Table2[[#This Row],[50D EMA]])/Table2[[#This Row],[50D EMA]]</f>
        <v>-4.0962172033319741E-2</v>
      </c>
      <c r="U185" s="1">
        <f>(Table2[[#This Row],[Close Price]]-Table2[[#This Row],[200D EMA]])/Table2[[#This Row],[200D EMA]]</f>
        <v>8.450702194738427E-2</v>
      </c>
      <c r="V185">
        <v>1.3340950427171601</v>
      </c>
      <c r="W185">
        <v>514.29999999999995</v>
      </c>
      <c r="X185">
        <v>539.5</v>
      </c>
      <c r="Y185">
        <v>514.29999999999995</v>
      </c>
      <c r="Z185">
        <v>547.75</v>
      </c>
      <c r="AA185">
        <v>514.29999999999995</v>
      </c>
      <c r="AB185">
        <v>547.9</v>
      </c>
      <c r="AC185" s="1">
        <f>(Table2[[#This Row],[Close Price]]/Table2[[#This Row],[Day Low]])-1</f>
        <v>3.8207272020221783E-2</v>
      </c>
      <c r="AD185" s="1">
        <f>(Table2[[#This Row],[Day High]]/Table2[[#This Row],[Close Price]])-1</f>
        <v>1.0394231669631937E-2</v>
      </c>
      <c r="AE185" s="1">
        <f>(Table2[[#This Row],[Close Price]]/Table2[[#This Row],[Current Week Low]])-1</f>
        <v>3.8207272020221783E-2</v>
      </c>
      <c r="AF185" s="1">
        <f>(Table2[[#This Row],[Current Week High]]/Table2[[#This Row],[Close Price]])-1</f>
        <v>2.5845116583949723E-2</v>
      </c>
      <c r="AG185" s="1">
        <f>(Table2[[#This Row],[Close Price]]/Table2[[#This Row],[Current Month Low]])-1</f>
        <v>3.8207272020221783E-2</v>
      </c>
      <c r="AH185" s="1">
        <f>(Table2[[#This Row],[Current Month High]]/Table2[[#This Row],[Close Price]])-1</f>
        <v>2.6126041764209962E-2</v>
      </c>
      <c r="AI185">
        <v>15.4602490869931</v>
      </c>
      <c r="AJ185">
        <v>50.366094058011797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-8.11</v>
      </c>
      <c r="AM185" t="s">
        <v>3216</v>
      </c>
      <c r="AN185">
        <v>-0.08</v>
      </c>
      <c r="AO185" t="s">
        <v>3216</v>
      </c>
      <c r="AP185">
        <v>0.11301238258461201</v>
      </c>
      <c r="AQ185">
        <f>(Table2[[#This Row],[Sharpe Ratio]]-AVERAGE(Table2[Sharpe Ratio]))/_xlfn.STDEV.P(Table2[Sharpe Ratio])</f>
        <v>0.59315513135724085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326</v>
      </c>
      <c r="AT185">
        <f>_xlfn.RANK.AVG(Table2[[#This Row],[6M Return vs Nifty Z-Score]],Table2[6M Return vs Nifty Z-Score])</f>
        <v>167</v>
      </c>
      <c r="AU185">
        <f>_xlfn.RANK.AVG(Table2[[#This Row],[Sharpe Ratio Z-Score]],Table2[Sharpe Ratio Z-Score])</f>
        <v>197</v>
      </c>
      <c r="AV185">
        <f>(Table2[[#This Row],[Rank 1Y]]+Table2[[#This Row],[Rank 6M]]+Table2[[#This Row],[Rank Sharpe]])/3</f>
        <v>230</v>
      </c>
    </row>
    <row r="186" spans="1:48" hidden="1" x14ac:dyDescent="0.3">
      <c r="A186" t="s">
        <v>139</v>
      </c>
      <c r="B186" t="s">
        <v>140</v>
      </c>
      <c r="C186" t="s">
        <v>3157</v>
      </c>
      <c r="D186" t="s">
        <v>141</v>
      </c>
      <c r="E186">
        <v>201268.060906</v>
      </c>
      <c r="F186">
        <v>154.01</v>
      </c>
      <c r="G186">
        <v>85.422147703674995</v>
      </c>
      <c r="H186">
        <f>(Table2[[#This Row],[1Y Return vs Nifty]]-AVERAGE(Table2[1Y Return vs Nifty]))/_xlfn.STDEV.P(Table2[1Y Return vs Nifty])</f>
        <v>1.0569050978346388</v>
      </c>
      <c r="I186">
        <v>1.3412981206710299</v>
      </c>
      <c r="J186">
        <f>(Table2[[#This Row],[1M Return vs Nifty]]-AVERAGE(Table2[1M Return vs Nifty]))/_xlfn.STDEV.P(Table2[1M Return vs Nifty])</f>
        <v>0.30445742653829216</v>
      </c>
      <c r="K186">
        <v>-10.149476716198</v>
      </c>
      <c r="L186">
        <f>(Table2[[#This Row],[6M Return vs Nifty]]-AVERAGE(Table2[6M Return vs Nifty]))/_xlfn.STDEV.P(Table2[6M Return vs Nifty])</f>
        <v>-0.57226162897487742</v>
      </c>
      <c r="M186">
        <v>4.9595001228083602</v>
      </c>
      <c r="N186">
        <f>(Table2[[#This Row],[1W Return vs Nifty]]-AVERAGE(Table2[1W Return vs Nifty]))/_xlfn.STDEV.P(Table2[1W Return vs Nifty])</f>
        <v>0.82351788975843454</v>
      </c>
      <c r="O186">
        <v>150.53</v>
      </c>
      <c r="P186">
        <v>156.933312709565</v>
      </c>
      <c r="Q186">
        <v>151.41867791036799</v>
      </c>
      <c r="R186">
        <v>58.594032952053396</v>
      </c>
      <c r="S186" s="1">
        <f>(Table2[[#This Row],[Close Price]]-Table2[[#This Row],[20D EMA]])/Table2[[#This Row],[20D EMA]]</f>
        <v>2.3118315285989434E-2</v>
      </c>
      <c r="T186" s="1">
        <f>(Table2[[#This Row],[Close Price]]-Table2[[#This Row],[50D EMA]])/Table2[[#This Row],[50D EMA]]</f>
        <v>-1.8627738490266613E-2</v>
      </c>
      <c r="U186" s="1">
        <f>(Table2[[#This Row],[Close Price]]-Table2[[#This Row],[200D EMA]])/Table2[[#This Row],[200D EMA]]</f>
        <v>1.7113622476389138E-2</v>
      </c>
      <c r="V186">
        <v>1.3453283300396</v>
      </c>
      <c r="W186">
        <v>151.81</v>
      </c>
      <c r="X186">
        <v>154.88999999999999</v>
      </c>
      <c r="Y186">
        <v>148.61000000000001</v>
      </c>
      <c r="Z186">
        <v>159.24</v>
      </c>
      <c r="AA186">
        <v>148.61000000000001</v>
      </c>
      <c r="AB186">
        <v>161</v>
      </c>
      <c r="AC186" s="1">
        <f>(Table2[[#This Row],[Close Price]]/Table2[[#This Row],[Day Low]])-1</f>
        <v>1.4491798959225255E-2</v>
      </c>
      <c r="AD186" s="1">
        <f>(Table2[[#This Row],[Day High]]/Table2[[#This Row],[Close Price]])-1</f>
        <v>5.7139146808649066E-3</v>
      </c>
      <c r="AE186" s="1">
        <f>(Table2[[#This Row],[Close Price]]/Table2[[#This Row],[Current Week Low]])-1</f>
        <v>3.6336720274543932E-2</v>
      </c>
      <c r="AF186" s="1">
        <f>(Table2[[#This Row],[Current Week High]]/Table2[[#This Row],[Close Price]])-1</f>
        <v>3.3958833841958525E-2</v>
      </c>
      <c r="AG186" s="1">
        <f>(Table2[[#This Row],[Close Price]]/Table2[[#This Row],[Current Month Low]])-1</f>
        <v>3.6336720274543932E-2</v>
      </c>
      <c r="AH186" s="1">
        <f>(Table2[[#This Row],[Current Month High]]/Table2[[#This Row],[Close Price]])-1</f>
        <v>4.5386663203688116E-2</v>
      </c>
      <c r="AI186">
        <v>48.691643399779203</v>
      </c>
      <c r="AJ186">
        <v>111.988988300068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6.44</v>
      </c>
      <c r="AM186" t="s">
        <v>3217</v>
      </c>
      <c r="AN186">
        <v>-0.18</v>
      </c>
      <c r="AO186" t="s">
        <v>3216</v>
      </c>
      <c r="AP186">
        <v>0.16430463218611599</v>
      </c>
      <c r="AQ186">
        <f>(Table2[[#This Row],[Sharpe Ratio]]-AVERAGE(Table2[Sharpe Ratio]))/_xlfn.STDEV.P(Table2[Sharpe Ratio])</f>
        <v>1.2050738513124772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90</v>
      </c>
      <c r="AT186">
        <f>_xlfn.RANK.AVG(Table2[[#This Row],[6M Return vs Nifty Z-Score]],Table2[6M Return vs Nifty Z-Score])</f>
        <v>520</v>
      </c>
      <c r="AU186">
        <f>_xlfn.RANK.AVG(Table2[[#This Row],[Sharpe Ratio Z-Score]],Table2[Sharpe Ratio Z-Score])</f>
        <v>84</v>
      </c>
      <c r="AV186">
        <f>(Table2[[#This Row],[Rank 1Y]]+Table2[[#This Row],[Rank 6M]]+Table2[[#This Row],[Rank Sharpe]])/3</f>
        <v>231.33333333333334</v>
      </c>
    </row>
    <row r="187" spans="1:48" x14ac:dyDescent="0.3">
      <c r="A187" t="s">
        <v>1199</v>
      </c>
      <c r="B187" t="s">
        <v>1200</v>
      </c>
      <c r="C187" t="s">
        <v>3161</v>
      </c>
      <c r="D187" t="s">
        <v>243</v>
      </c>
      <c r="E187">
        <v>10071.862689150001</v>
      </c>
      <c r="F187">
        <v>981.45</v>
      </c>
      <c r="G187">
        <v>41.510226611700098</v>
      </c>
      <c r="H187">
        <f>(Table2[[#This Row],[1Y Return vs Nifty]]-AVERAGE(Table2[1Y Return vs Nifty]))/_xlfn.STDEV.P(Table2[1Y Return vs Nifty])</f>
        <v>0.30277048509382848</v>
      </c>
      <c r="I187">
        <v>1.7063802371752099</v>
      </c>
      <c r="J187">
        <f>(Table2[[#This Row],[1M Return vs Nifty]]-AVERAGE(Table2[1M Return vs Nifty]))/_xlfn.STDEV.P(Table2[1M Return vs Nifty])</f>
        <v>0.34384778755222545</v>
      </c>
      <c r="K187">
        <v>36.1857916662074</v>
      </c>
      <c r="L187">
        <f>(Table2[[#This Row],[6M Return vs Nifty]]-AVERAGE(Table2[6M Return vs Nifty]))/_xlfn.STDEV.P(Table2[6M Return vs Nifty])</f>
        <v>0.95005464268620587</v>
      </c>
      <c r="M187">
        <v>5.1390101055530399</v>
      </c>
      <c r="N187">
        <f>(Table2[[#This Row],[1W Return vs Nifty]]-AVERAGE(Table2[1W Return vs Nifty]))/_xlfn.STDEV.P(Table2[1W Return vs Nifty])</f>
        <v>0.86643163290211567</v>
      </c>
      <c r="O187">
        <v>965.32</v>
      </c>
      <c r="P187">
        <v>938.004258580792</v>
      </c>
      <c r="Q187">
        <v>801.06518610694604</v>
      </c>
      <c r="R187">
        <v>55.359220382633097</v>
      </c>
      <c r="S187" s="1">
        <f>(Table2[[#This Row],[Close Price]]-Table2[[#This Row],[20D EMA]])/Table2[[#This Row],[20D EMA]]</f>
        <v>1.6709484937637256E-2</v>
      </c>
      <c r="T187" s="1">
        <f>(Table2[[#This Row],[Close Price]]-Table2[[#This Row],[50D EMA]])/Table2[[#This Row],[50D EMA]]</f>
        <v>4.6317211272517894E-2</v>
      </c>
      <c r="U187" s="1">
        <f>(Table2[[#This Row],[Close Price]]-Table2[[#This Row],[200D EMA]])/Table2[[#This Row],[200D EMA]]</f>
        <v>0.22518119251904647</v>
      </c>
      <c r="V187">
        <v>0.42214869318224202</v>
      </c>
      <c r="W187">
        <v>974.75</v>
      </c>
      <c r="X187">
        <v>989.95</v>
      </c>
      <c r="Y187">
        <v>951.9</v>
      </c>
      <c r="Z187">
        <v>1007.95</v>
      </c>
      <c r="AA187">
        <v>951.9</v>
      </c>
      <c r="AB187">
        <v>1007.95</v>
      </c>
      <c r="AC187" s="1">
        <f>(Table2[[#This Row],[Close Price]]/Table2[[#This Row],[Day Low]])-1</f>
        <v>6.8735573223903668E-3</v>
      </c>
      <c r="AD187" s="1">
        <f>(Table2[[#This Row],[Day High]]/Table2[[#This Row],[Close Price]])-1</f>
        <v>8.6606551530898912E-3</v>
      </c>
      <c r="AE187" s="1">
        <f>(Table2[[#This Row],[Close Price]]/Table2[[#This Row],[Current Week Low]])-1</f>
        <v>3.1043176804286254E-2</v>
      </c>
      <c r="AF187" s="1">
        <f>(Table2[[#This Row],[Current Week High]]/Table2[[#This Row],[Close Price]])-1</f>
        <v>2.7000866065515217E-2</v>
      </c>
      <c r="AG187" s="1">
        <f>(Table2[[#This Row],[Close Price]]/Table2[[#This Row],[Current Month Low]])-1</f>
        <v>3.1043176804286254E-2</v>
      </c>
      <c r="AH187" s="1">
        <f>(Table2[[#This Row],[Current Month High]]/Table2[[#This Row],[Close Price]])-1</f>
        <v>2.7000866065515217E-2</v>
      </c>
      <c r="AI187">
        <v>12.858525650822701</v>
      </c>
      <c r="AJ187">
        <v>74.309563981884395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1.32</v>
      </c>
      <c r="AM187" t="s">
        <v>3217</v>
      </c>
      <c r="AN187">
        <v>0.08</v>
      </c>
      <c r="AO187" t="s">
        <v>3217</v>
      </c>
      <c r="AP187">
        <v>5.5546651914548002E-2</v>
      </c>
      <c r="AQ187">
        <f>(Table2[[#This Row],[Sharpe Ratio]]-AVERAGE(Table2[Sharpe Ratio]))/_xlfn.STDEV.P(Table2[Sharpe Ratio])</f>
        <v>-9.2413480394325731E-2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2.3706910678400495</v>
      </c>
      <c r="AS187">
        <f>_xlfn.RANK.AVG(Table2[[#This Row],[1Y Return vs Nifty Z-Score]],Table2[1Y Return vs Nifty Z-Score])</f>
        <v>216</v>
      </c>
      <c r="AT187">
        <f>_xlfn.RANK.AVG(Table2[[#This Row],[6M Return vs Nifty Z-Score]],Table2[6M Return vs Nifty Z-Score])</f>
        <v>102</v>
      </c>
      <c r="AU187">
        <f>_xlfn.RANK.AVG(Table2[[#This Row],[Sharpe Ratio Z-Score]],Table2[Sharpe Ratio Z-Score])</f>
        <v>376</v>
      </c>
      <c r="AV187">
        <f>(Table2[[#This Row],[Rank 1Y]]+Table2[[#This Row],[Rank 6M]]+Table2[[#This Row],[Rank Sharpe]])/3</f>
        <v>231.33333333333334</v>
      </c>
    </row>
    <row r="188" spans="1:48" hidden="1" x14ac:dyDescent="0.3">
      <c r="A188" t="s">
        <v>1024</v>
      </c>
      <c r="B188" t="s">
        <v>1025</v>
      </c>
      <c r="C188" t="s">
        <v>3167</v>
      </c>
      <c r="D188" t="s">
        <v>117</v>
      </c>
      <c r="E188">
        <v>13699.26882132</v>
      </c>
      <c r="F188">
        <v>204.78</v>
      </c>
      <c r="G188">
        <v>42.205338310848298</v>
      </c>
      <c r="H188">
        <f>(Table2[[#This Row],[1Y Return vs Nifty]]-AVERAGE(Table2[1Y Return vs Nifty]))/_xlfn.STDEV.P(Table2[1Y Return vs Nifty])</f>
        <v>0.31470819537871364</v>
      </c>
      <c r="I188">
        <v>0.67493792301435995</v>
      </c>
      <c r="J188">
        <f>(Table2[[#This Row],[1M Return vs Nifty]]-AVERAGE(Table2[1M Return vs Nifty]))/_xlfn.STDEV.P(Table2[1M Return vs Nifty])</f>
        <v>0.2325608105047548</v>
      </c>
      <c r="K188">
        <v>4.4752413270376996</v>
      </c>
      <c r="L188">
        <f>(Table2[[#This Row],[6M Return vs Nifty]]-AVERAGE(Table2[6M Return vs Nifty]))/_xlfn.STDEV.P(Table2[6M Return vs Nifty])</f>
        <v>-9.1775661742903775E-2</v>
      </c>
      <c r="M188">
        <v>13.1016511925767</v>
      </c>
      <c r="N188">
        <f>(Table2[[#This Row],[1W Return vs Nifty]]-AVERAGE(Table2[1W Return vs Nifty]))/_xlfn.STDEV.P(Table2[1W Return vs Nifty])</f>
        <v>2.769984455587581</v>
      </c>
      <c r="O188">
        <v>191.68</v>
      </c>
      <c r="P188">
        <v>193.85432457740299</v>
      </c>
      <c r="Q188">
        <v>181.64060514838701</v>
      </c>
      <c r="R188">
        <v>73.337619992197901</v>
      </c>
      <c r="S188" s="1">
        <f>(Table2[[#This Row],[Close Price]]-Table2[[#This Row],[20D EMA]])/Table2[[#This Row],[20D EMA]]</f>
        <v>6.834307178631048E-2</v>
      </c>
      <c r="T188" s="1">
        <f>(Table2[[#This Row],[Close Price]]-Table2[[#This Row],[50D EMA]])/Table2[[#This Row],[50D EMA]]</f>
        <v>5.6360235689426462E-2</v>
      </c>
      <c r="U188" s="1">
        <f>(Table2[[#This Row],[Close Price]]-Table2[[#This Row],[200D EMA]])/Table2[[#This Row],[200D EMA]]</f>
        <v>0.12739109095518486</v>
      </c>
      <c r="V188">
        <v>0.63971077485646699</v>
      </c>
      <c r="W188">
        <v>197.5</v>
      </c>
      <c r="X188">
        <v>206.4</v>
      </c>
      <c r="Y188">
        <v>192.35</v>
      </c>
      <c r="Z188">
        <v>206.4</v>
      </c>
      <c r="AA188">
        <v>192.35</v>
      </c>
      <c r="AB188">
        <v>206.4</v>
      </c>
      <c r="AC188" s="1">
        <f>(Table2[[#This Row],[Close Price]]/Table2[[#This Row],[Day Low]])-1</f>
        <v>3.6860759493670958E-2</v>
      </c>
      <c r="AD188" s="1">
        <f>(Table2[[#This Row],[Day High]]/Table2[[#This Row],[Close Price]])-1</f>
        <v>7.910928801640793E-3</v>
      </c>
      <c r="AE188" s="1">
        <f>(Table2[[#This Row],[Close Price]]/Table2[[#This Row],[Current Week Low]])-1</f>
        <v>6.4621783207694294E-2</v>
      </c>
      <c r="AF188" s="1">
        <f>(Table2[[#This Row],[Current Week High]]/Table2[[#This Row],[Close Price]])-1</f>
        <v>7.910928801640793E-3</v>
      </c>
      <c r="AG188" s="1">
        <f>(Table2[[#This Row],[Close Price]]/Table2[[#This Row],[Current Month Low]])-1</f>
        <v>6.4621783207694294E-2</v>
      </c>
      <c r="AH188" s="1">
        <f>(Table2[[#This Row],[Current Month High]]/Table2[[#This Row],[Close Price]])-1</f>
        <v>7.910928801640793E-3</v>
      </c>
      <c r="AI188">
        <v>19.538040824299198</v>
      </c>
      <c r="AJ188">
        <v>69.211700545364295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5.77</v>
      </c>
      <c r="AM188" t="s">
        <v>3217</v>
      </c>
      <c r="AN188">
        <v>0.01</v>
      </c>
      <c r="AO188" t="s">
        <v>3217</v>
      </c>
      <c r="AP188">
        <v>0.134849497062942</v>
      </c>
      <c r="AQ188">
        <f>(Table2[[#This Row],[Sharpe Ratio]]-AVERAGE(Table2[Sharpe Ratio]))/_xlfn.STDEV.P(Table2[Sharpe Ratio])</f>
        <v>0.85367283613546596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209</v>
      </c>
      <c r="AT188">
        <f>_xlfn.RANK.AVG(Table2[[#This Row],[6M Return vs Nifty Z-Score]],Table2[6M Return vs Nifty Z-Score])</f>
        <v>348</v>
      </c>
      <c r="AU188">
        <f>_xlfn.RANK.AVG(Table2[[#This Row],[Sharpe Ratio Z-Score]],Table2[Sharpe Ratio Z-Score])</f>
        <v>138</v>
      </c>
      <c r="AV188">
        <f>(Table2[[#This Row],[Rank 1Y]]+Table2[[#This Row],[Rank 6M]]+Table2[[#This Row],[Rank Sharpe]])/3</f>
        <v>231.66666666666666</v>
      </c>
    </row>
    <row r="189" spans="1:48" x14ac:dyDescent="0.3">
      <c r="A189" t="s">
        <v>399</v>
      </c>
      <c r="B189" t="s">
        <v>400</v>
      </c>
      <c r="C189" t="s">
        <v>3167</v>
      </c>
      <c r="D189" t="s">
        <v>264</v>
      </c>
      <c r="E189">
        <v>57285.124831649999</v>
      </c>
      <c r="F189">
        <v>5085.95</v>
      </c>
      <c r="G189">
        <v>49.529196624671201</v>
      </c>
      <c r="H189">
        <f>(Table2[[#This Row],[1Y Return vs Nifty]]-AVERAGE(Table2[1Y Return vs Nifty]))/_xlfn.STDEV.P(Table2[1Y Return vs Nifty])</f>
        <v>0.44048668367793731</v>
      </c>
      <c r="I189">
        <v>-0.61101391293254603</v>
      </c>
      <c r="J189">
        <f>(Table2[[#This Row],[1M Return vs Nifty]]-AVERAGE(Table2[1M Return vs Nifty]))/_xlfn.STDEV.P(Table2[1M Return vs Nifty])</f>
        <v>9.3813649867268548E-2</v>
      </c>
      <c r="K189">
        <v>0.22654018024749301</v>
      </c>
      <c r="L189">
        <f>(Table2[[#This Row],[6M Return vs Nifty]]-AVERAGE(Table2[6M Return vs Nifty]))/_xlfn.STDEV.P(Table2[6M Return vs Nifty])</f>
        <v>-0.23136408142797971</v>
      </c>
      <c r="M189">
        <v>-2.9649965275740402</v>
      </c>
      <c r="N189">
        <f>(Table2[[#This Row],[1W Return vs Nifty]]-AVERAGE(Table2[1W Return vs Nifty]))/_xlfn.STDEV.P(Table2[1W Return vs Nifty])</f>
        <v>-1.0709161054871572</v>
      </c>
      <c r="O189">
        <v>5079.41</v>
      </c>
      <c r="P189">
        <v>5007.8239679308799</v>
      </c>
      <c r="Q189">
        <v>4510.0240251134101</v>
      </c>
      <c r="R189">
        <v>50.862812440789703</v>
      </c>
      <c r="S189" s="1">
        <f>(Table2[[#This Row],[Close Price]]-Table2[[#This Row],[20D EMA]])/Table2[[#This Row],[20D EMA]]</f>
        <v>1.2875511132198353E-3</v>
      </c>
      <c r="T189" s="1">
        <f>(Table2[[#This Row],[Close Price]]-Table2[[#This Row],[50D EMA]])/Table2[[#This Row],[50D EMA]]</f>
        <v>1.5600794390821971E-2</v>
      </c>
      <c r="U189" s="1">
        <f>(Table2[[#This Row],[Close Price]]-Table2[[#This Row],[200D EMA]])/Table2[[#This Row],[200D EMA]]</f>
        <v>0.12769909243933736</v>
      </c>
      <c r="V189">
        <v>0.95061867048974902</v>
      </c>
      <c r="W189">
        <v>5019.1000000000004</v>
      </c>
      <c r="X189">
        <v>5124.7</v>
      </c>
      <c r="Y189">
        <v>4901.3</v>
      </c>
      <c r="Z189">
        <v>5124.7</v>
      </c>
      <c r="AA189">
        <v>4901.3</v>
      </c>
      <c r="AB189">
        <v>5124.7</v>
      </c>
      <c r="AC189" s="1">
        <f>(Table2[[#This Row],[Close Price]]/Table2[[#This Row],[Day Low]])-1</f>
        <v>1.3319120957940633E-2</v>
      </c>
      <c r="AD189" s="1">
        <f>(Table2[[#This Row],[Day High]]/Table2[[#This Row],[Close Price]])-1</f>
        <v>7.619028893323776E-3</v>
      </c>
      <c r="AE189" s="1">
        <f>(Table2[[#This Row],[Close Price]]/Table2[[#This Row],[Current Week Low]])-1</f>
        <v>3.7673678411849876E-2</v>
      </c>
      <c r="AF189" s="1">
        <f>(Table2[[#This Row],[Current Week High]]/Table2[[#This Row],[Close Price]])-1</f>
        <v>7.619028893323776E-3</v>
      </c>
      <c r="AG189" s="1">
        <f>(Table2[[#This Row],[Close Price]]/Table2[[#This Row],[Current Month Low]])-1</f>
        <v>3.7673678411849876E-2</v>
      </c>
      <c r="AH189" s="1">
        <f>(Table2[[#This Row],[Current Month High]]/Table2[[#This Row],[Close Price]])-1</f>
        <v>7.619028893323776E-3</v>
      </c>
      <c r="AI189">
        <v>14.825155575654399</v>
      </c>
      <c r="AJ189">
        <v>103.417658234176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-1.23</v>
      </c>
      <c r="AM189" t="s">
        <v>3216</v>
      </c>
      <c r="AN189">
        <v>0.21</v>
      </c>
      <c r="AO189" t="s">
        <v>3217</v>
      </c>
      <c r="AP189">
        <v>0.140383710086772</v>
      </c>
      <c r="AQ189">
        <f>(Table2[[#This Row],[Sharpe Ratio]]-AVERAGE(Table2[Sharpe Ratio]))/_xlfn.STDEV.P(Table2[Sharpe Ratio])</f>
        <v>0.91969623296075076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0.15171637959081963</v>
      </c>
      <c r="AS189">
        <f>_xlfn.RANK.AVG(Table2[[#This Row],[1Y Return vs Nifty Z-Score]],Table2[1Y Return vs Nifty Z-Score])</f>
        <v>175</v>
      </c>
      <c r="AT189">
        <f>_xlfn.RANK.AVG(Table2[[#This Row],[6M Return vs Nifty Z-Score]],Table2[6M Return vs Nifty Z-Score])</f>
        <v>395</v>
      </c>
      <c r="AU189">
        <f>_xlfn.RANK.AVG(Table2[[#This Row],[Sharpe Ratio Z-Score]],Table2[Sharpe Ratio Z-Score])</f>
        <v>127</v>
      </c>
      <c r="AV189">
        <f>(Table2[[#This Row],[Rank 1Y]]+Table2[[#This Row],[Rank 6M]]+Table2[[#This Row],[Rank Sharpe]])/3</f>
        <v>232.33333333333334</v>
      </c>
    </row>
    <row r="190" spans="1:48" x14ac:dyDescent="0.3">
      <c r="A190" t="s">
        <v>478</v>
      </c>
      <c r="B190" t="s">
        <v>479</v>
      </c>
      <c r="C190" t="s">
        <v>3157</v>
      </c>
      <c r="D190" t="s">
        <v>220</v>
      </c>
      <c r="E190">
        <v>46656.236534880001</v>
      </c>
      <c r="F190">
        <v>736.8</v>
      </c>
      <c r="G190">
        <v>56.359113988164403</v>
      </c>
      <c r="H190">
        <f>(Table2[[#This Row],[1Y Return vs Nifty]]-AVERAGE(Table2[1Y Return vs Nifty]))/_xlfn.STDEV.P(Table2[1Y Return vs Nifty])</f>
        <v>0.55778232818370654</v>
      </c>
      <c r="I190">
        <v>10.1820783237931</v>
      </c>
      <c r="J190">
        <f>(Table2[[#This Row],[1M Return vs Nifty]]-AVERAGE(Table2[1M Return vs Nifty]))/_xlfn.STDEV.P(Table2[1M Return vs Nifty])</f>
        <v>1.2583291942939323</v>
      </c>
      <c r="K190">
        <v>16.723841415591899</v>
      </c>
      <c r="L190">
        <f>(Table2[[#This Row],[6M Return vs Nifty]]-AVERAGE(Table2[6M Return vs Nifty]))/_xlfn.STDEV.P(Table2[6M Return vs Nifty])</f>
        <v>0.31064443575146755</v>
      </c>
      <c r="M190">
        <v>6.2982281880389399</v>
      </c>
      <c r="N190">
        <f>(Table2[[#This Row],[1W Return vs Nifty]]-AVERAGE(Table2[1W Return vs Nifty]))/_xlfn.STDEV.P(Table2[1W Return vs Nifty])</f>
        <v>1.1435548673801976</v>
      </c>
      <c r="O190">
        <v>695.07</v>
      </c>
      <c r="P190">
        <v>681.75431573538299</v>
      </c>
      <c r="Q190">
        <v>601.56894292517404</v>
      </c>
      <c r="R190">
        <v>70.603774042370205</v>
      </c>
      <c r="S190" s="1">
        <f>(Table2[[#This Row],[Close Price]]-Table2[[#This Row],[20D EMA]])/Table2[[#This Row],[20D EMA]]</f>
        <v>6.0037118563597766E-2</v>
      </c>
      <c r="T190" s="1">
        <f>(Table2[[#This Row],[Close Price]]-Table2[[#This Row],[50D EMA]])/Table2[[#This Row],[50D EMA]]</f>
        <v>8.0741233306665966E-2</v>
      </c>
      <c r="U190" s="1">
        <f>(Table2[[#This Row],[Close Price]]-Table2[[#This Row],[200D EMA]])/Table2[[#This Row],[200D EMA]]</f>
        <v>0.22479727164313831</v>
      </c>
      <c r="V190">
        <v>1.18699257329435</v>
      </c>
      <c r="W190">
        <v>709</v>
      </c>
      <c r="X190">
        <v>745</v>
      </c>
      <c r="Y190">
        <v>695.35</v>
      </c>
      <c r="Z190">
        <v>745</v>
      </c>
      <c r="AA190">
        <v>695.35</v>
      </c>
      <c r="AB190">
        <v>745</v>
      </c>
      <c r="AC190" s="1">
        <f>(Table2[[#This Row],[Close Price]]/Table2[[#This Row],[Day Low]])-1</f>
        <v>3.9210155148095893E-2</v>
      </c>
      <c r="AD190" s="1">
        <f>(Table2[[#This Row],[Day High]]/Table2[[#This Row],[Close Price]])-1</f>
        <v>1.112920738327916E-2</v>
      </c>
      <c r="AE190" s="1">
        <f>(Table2[[#This Row],[Close Price]]/Table2[[#This Row],[Current Week Low]])-1</f>
        <v>5.9610268210253725E-2</v>
      </c>
      <c r="AF190" s="1">
        <f>(Table2[[#This Row],[Current Week High]]/Table2[[#This Row],[Close Price]])-1</f>
        <v>1.112920738327916E-2</v>
      </c>
      <c r="AG190" s="1">
        <f>(Table2[[#This Row],[Close Price]]/Table2[[#This Row],[Current Month Low]])-1</f>
        <v>5.9610268210253725E-2</v>
      </c>
      <c r="AH190" s="1">
        <f>(Table2[[#This Row],[Current Month High]]/Table2[[#This Row],[Close Price]])-1</f>
        <v>1.112920738327916E-2</v>
      </c>
      <c r="AI190">
        <v>1.60152008686211</v>
      </c>
      <c r="AJ190">
        <v>90.240123934934104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5.05</v>
      </c>
      <c r="AM190" t="s">
        <v>3217</v>
      </c>
      <c r="AN190">
        <v>0</v>
      </c>
      <c r="AO190" t="s">
        <v>3218</v>
      </c>
      <c r="AP190">
        <v>6.8028151935222006E-2</v>
      </c>
      <c r="AQ190">
        <f>(Table2[[#This Row],[Sharpe Ratio]]-AVERAGE(Table2[Sharpe Ratio]))/_xlfn.STDEV.P(Table2[Sharpe Ratio])</f>
        <v>5.6491345872996764E-2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3.3268021714823011</v>
      </c>
      <c r="AS190">
        <f>_xlfn.RANK.AVG(Table2[[#This Row],[1Y Return vs Nifty Z-Score]],Table2[1Y Return vs Nifty Z-Score])</f>
        <v>158</v>
      </c>
      <c r="AT190">
        <f>_xlfn.RANK.AVG(Table2[[#This Row],[6M Return vs Nifty Z-Score]],Table2[6M Return vs Nifty Z-Score])</f>
        <v>208</v>
      </c>
      <c r="AU190">
        <f>_xlfn.RANK.AVG(Table2[[#This Row],[Sharpe Ratio Z-Score]],Table2[Sharpe Ratio Z-Score])</f>
        <v>332</v>
      </c>
      <c r="AV190">
        <f>(Table2[[#This Row],[Rank 1Y]]+Table2[[#This Row],[Rank 6M]]+Table2[[#This Row],[Rank Sharpe]])/3</f>
        <v>232.66666666666666</v>
      </c>
    </row>
    <row r="191" spans="1:48" x14ac:dyDescent="0.3">
      <c r="A191" t="s">
        <v>909</v>
      </c>
      <c r="B191" t="s">
        <v>910</v>
      </c>
      <c r="C191" t="s">
        <v>3159</v>
      </c>
      <c r="D191" t="s">
        <v>911</v>
      </c>
      <c r="E191">
        <v>17174.79122418</v>
      </c>
      <c r="F191">
        <v>2830.05</v>
      </c>
      <c r="G191">
        <v>87.289504216925295</v>
      </c>
      <c r="H191">
        <f>(Table2[[#This Row],[1Y Return vs Nifty]]-AVERAGE(Table2[1Y Return vs Nifty]))/_xlfn.STDEV.P(Table2[1Y Return vs Nifty])</f>
        <v>1.0889747077708438</v>
      </c>
      <c r="I191">
        <v>10.8318988585665</v>
      </c>
      <c r="J191">
        <f>(Table2[[#This Row],[1M Return vs Nifty]]-AVERAGE(Table2[1M Return vs Nifty]))/_xlfn.STDEV.P(Table2[1M Return vs Nifty])</f>
        <v>1.3284412712811335</v>
      </c>
      <c r="K191">
        <v>48.255924865329</v>
      </c>
      <c r="L191">
        <f>(Table2[[#This Row],[6M Return vs Nifty]]-AVERAGE(Table2[6M Return vs Nifty]))/_xlfn.STDEV.P(Table2[6M Return vs Nifty])</f>
        <v>1.3466113221143692</v>
      </c>
      <c r="M191">
        <v>6.6977332997114098</v>
      </c>
      <c r="N191">
        <f>(Table2[[#This Row],[1W Return vs Nifty]]-AVERAGE(Table2[1W Return vs Nifty]))/_xlfn.STDEV.P(Table2[1W Return vs Nifty])</f>
        <v>1.2390607522606201</v>
      </c>
      <c r="O191">
        <v>2724.57</v>
      </c>
      <c r="P191">
        <v>2650.9588540949699</v>
      </c>
      <c r="Q191">
        <v>2071.8074621095002</v>
      </c>
      <c r="R191">
        <v>62.098880357886401</v>
      </c>
      <c r="S191" s="1">
        <f>(Table2[[#This Row],[Close Price]]-Table2[[#This Row],[20D EMA]])/Table2[[#This Row],[20D EMA]]</f>
        <v>3.8714365936643215E-2</v>
      </c>
      <c r="T191" s="1">
        <f>(Table2[[#This Row],[Close Price]]-Table2[[#This Row],[50D EMA]])/Table2[[#This Row],[50D EMA]]</f>
        <v>6.7557120182527894E-2</v>
      </c>
      <c r="U191" s="1">
        <f>(Table2[[#This Row],[Close Price]]-Table2[[#This Row],[200D EMA]])/Table2[[#This Row],[200D EMA]]</f>
        <v>0.36598117911905897</v>
      </c>
      <c r="V191">
        <v>0.72016844577073202</v>
      </c>
      <c r="W191">
        <v>2755</v>
      </c>
      <c r="X191">
        <v>2856.1</v>
      </c>
      <c r="Y191">
        <v>2755</v>
      </c>
      <c r="Z191">
        <v>2862.05</v>
      </c>
      <c r="AA191">
        <v>2755</v>
      </c>
      <c r="AB191">
        <v>2875</v>
      </c>
      <c r="AC191" s="1">
        <f>(Table2[[#This Row],[Close Price]]/Table2[[#This Row],[Day Low]])-1</f>
        <v>2.7241379310344982E-2</v>
      </c>
      <c r="AD191" s="1">
        <f>(Table2[[#This Row],[Day High]]/Table2[[#This Row],[Close Price]])-1</f>
        <v>9.2047843677671715E-3</v>
      </c>
      <c r="AE191" s="1">
        <f>(Table2[[#This Row],[Close Price]]/Table2[[#This Row],[Current Week Low]])-1</f>
        <v>2.7241379310344982E-2</v>
      </c>
      <c r="AF191" s="1">
        <f>(Table2[[#This Row],[Current Week High]]/Table2[[#This Row],[Close Price]])-1</f>
        <v>1.130722072048207E-2</v>
      </c>
      <c r="AG191" s="1">
        <f>(Table2[[#This Row],[Close Price]]/Table2[[#This Row],[Current Month Low]])-1</f>
        <v>2.7241379310344982E-2</v>
      </c>
      <c r="AH191" s="1">
        <f>(Table2[[#This Row],[Current Month High]]/Table2[[#This Row],[Close Price]])-1</f>
        <v>1.5883111605802025E-2</v>
      </c>
      <c r="AI191">
        <v>7.3691277539265903</v>
      </c>
      <c r="AJ191">
        <v>130.911390339425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-0.31</v>
      </c>
      <c r="AM191" t="s">
        <v>3216</v>
      </c>
      <c r="AN191">
        <v>0.32</v>
      </c>
      <c r="AO191" t="s">
        <v>3217</v>
      </c>
      <c r="AQ191">
        <f>(Table2[[#This Row],[Sharpe Ratio]]-AVERAGE(Table2[Sharpe Ratio]))/_xlfn.STDEV.P(Table2[Sharpe Ratio])</f>
        <v>-0.75508740094610904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4.248000652480858</v>
      </c>
      <c r="AS191">
        <f>_xlfn.RANK.AVG(Table2[[#This Row],[1Y Return vs Nifty Z-Score]],Table2[1Y Return vs Nifty Z-Score])</f>
        <v>87</v>
      </c>
      <c r="AT191">
        <f>_xlfn.RANK.AVG(Table2[[#This Row],[6M Return vs Nifty Z-Score]],Table2[6M Return vs Nifty Z-Score])</f>
        <v>65</v>
      </c>
      <c r="AU191">
        <f>_xlfn.RANK.AVG(Table2[[#This Row],[Sharpe Ratio Z-Score]],Table2[Sharpe Ratio Z-Score])</f>
        <v>547.5</v>
      </c>
      <c r="AV191">
        <f>(Table2[[#This Row],[Rank 1Y]]+Table2[[#This Row],[Rank 6M]]+Table2[[#This Row],[Rank Sharpe]])/3</f>
        <v>233.16666666666666</v>
      </c>
    </row>
    <row r="192" spans="1:48" x14ac:dyDescent="0.3">
      <c r="A192" t="s">
        <v>1615</v>
      </c>
      <c r="B192" t="s">
        <v>1616</v>
      </c>
      <c r="C192" t="s">
        <v>3168</v>
      </c>
      <c r="D192" t="s">
        <v>1617</v>
      </c>
      <c r="E192">
        <v>5976.9772062000002</v>
      </c>
      <c r="F192">
        <v>500.5</v>
      </c>
      <c r="G192">
        <v>26.4935796971922</v>
      </c>
      <c r="H192">
        <f>(Table2[[#This Row],[1Y Return vs Nifty]]-AVERAGE(Table2[1Y Return vs Nifty]))/_xlfn.STDEV.P(Table2[1Y Return vs Nifty])</f>
        <v>4.4877573011521163E-2</v>
      </c>
      <c r="I192">
        <v>22.270123847868401</v>
      </c>
      <c r="J192">
        <f>(Table2[[#This Row],[1M Return vs Nifty]]-AVERAGE(Table2[1M Return vs Nifty]))/_xlfn.STDEV.P(Table2[1M Return vs Nifty])</f>
        <v>2.5625631066683687</v>
      </c>
      <c r="K192">
        <v>32.248422320309899</v>
      </c>
      <c r="L192">
        <f>(Table2[[#This Row],[6M Return vs Nifty]]-AVERAGE(Table2[6M Return vs Nifty]))/_xlfn.STDEV.P(Table2[6M Return vs Nifty])</f>
        <v>0.82069483465981363</v>
      </c>
      <c r="M192">
        <v>13.1632802005304</v>
      </c>
      <c r="N192">
        <f>(Table2[[#This Row],[1W Return vs Nifty]]-AVERAGE(Table2[1W Return vs Nifty]))/_xlfn.STDEV.P(Table2[1W Return vs Nifty])</f>
        <v>2.7847175159839299</v>
      </c>
      <c r="O192">
        <v>447.12</v>
      </c>
      <c r="P192">
        <v>427.884865507212</v>
      </c>
      <c r="Q192">
        <v>386.48496948513503</v>
      </c>
      <c r="R192">
        <v>72.563526030082201</v>
      </c>
      <c r="S192" s="1">
        <f>(Table2[[#This Row],[Close Price]]-Table2[[#This Row],[20D EMA]])/Table2[[#This Row],[20D EMA]]</f>
        <v>0.11938629450706745</v>
      </c>
      <c r="T192" s="1">
        <f>(Table2[[#This Row],[Close Price]]-Table2[[#This Row],[50D EMA]])/Table2[[#This Row],[50D EMA]]</f>
        <v>0.16970718140897664</v>
      </c>
      <c r="U192" s="1">
        <f>(Table2[[#This Row],[Close Price]]-Table2[[#This Row],[200D EMA]])/Table2[[#This Row],[200D EMA]]</f>
        <v>0.29500508303531897</v>
      </c>
      <c r="V192">
        <v>1.74693474874965</v>
      </c>
      <c r="W192">
        <v>482.55</v>
      </c>
      <c r="X192">
        <v>515.9</v>
      </c>
      <c r="Y192">
        <v>433.15</v>
      </c>
      <c r="Z192">
        <v>515.9</v>
      </c>
      <c r="AA192">
        <v>433.15</v>
      </c>
      <c r="AB192">
        <v>515.9</v>
      </c>
      <c r="AC192" s="1">
        <f>(Table2[[#This Row],[Close Price]]/Table2[[#This Row],[Day Low]])-1</f>
        <v>3.71982178012642E-2</v>
      </c>
      <c r="AD192" s="1">
        <f>(Table2[[#This Row],[Day High]]/Table2[[#This Row],[Close Price]])-1</f>
        <v>3.076923076923066E-2</v>
      </c>
      <c r="AE192" s="1">
        <f>(Table2[[#This Row],[Close Price]]/Table2[[#This Row],[Current Week Low]])-1</f>
        <v>0.15548886067182277</v>
      </c>
      <c r="AF192" s="1">
        <f>(Table2[[#This Row],[Current Week High]]/Table2[[#This Row],[Close Price]])-1</f>
        <v>3.076923076923066E-2</v>
      </c>
      <c r="AG192" s="1">
        <f>(Table2[[#This Row],[Close Price]]/Table2[[#This Row],[Current Month Low]])-1</f>
        <v>0.15548886067182277</v>
      </c>
      <c r="AH192" s="1">
        <f>(Table2[[#This Row],[Current Month High]]/Table2[[#This Row],[Close Price]])-1</f>
        <v>3.076923076923066E-2</v>
      </c>
      <c r="AI192">
        <v>3.0769230769230602</v>
      </c>
      <c r="AJ192">
        <v>75.460122699386503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13.8</v>
      </c>
      <c r="AM192" t="s">
        <v>3217</v>
      </c>
      <c r="AN192">
        <v>0.23</v>
      </c>
      <c r="AO192" t="s">
        <v>3217</v>
      </c>
      <c r="AP192">
        <v>7.8413874261934996E-2</v>
      </c>
      <c r="AQ192">
        <f>(Table2[[#This Row],[Sharpe Ratio]]-AVERAGE(Table2[Sharpe Ratio]))/_xlfn.STDEV.P(Table2[Sharpe Ratio])</f>
        <v>0.18039345508729773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6.3932464854109314</v>
      </c>
      <c r="AS192">
        <f>_xlfn.RANK.AVG(Table2[[#This Row],[1Y Return vs Nifty Z-Score]],Table2[1Y Return vs Nifty Z-Score])</f>
        <v>286</v>
      </c>
      <c r="AT192">
        <f>_xlfn.RANK.AVG(Table2[[#This Row],[6M Return vs Nifty Z-Score]],Table2[6M Return vs Nifty Z-Score])</f>
        <v>115</v>
      </c>
      <c r="AU192">
        <f>_xlfn.RANK.AVG(Table2[[#This Row],[Sharpe Ratio Z-Score]],Table2[Sharpe Ratio Z-Score])</f>
        <v>300</v>
      </c>
      <c r="AV192">
        <f>(Table2[[#This Row],[Rank 1Y]]+Table2[[#This Row],[Rank 6M]]+Table2[[#This Row],[Rank Sharpe]])/3</f>
        <v>233.66666666666666</v>
      </c>
    </row>
    <row r="193" spans="1:48" x14ac:dyDescent="0.3">
      <c r="A193" t="s">
        <v>341</v>
      </c>
      <c r="B193" t="s">
        <v>342</v>
      </c>
      <c r="C193" t="s">
        <v>3157</v>
      </c>
      <c r="D193" t="s">
        <v>122</v>
      </c>
      <c r="E193">
        <v>75455.573562619902</v>
      </c>
      <c r="F193">
        <v>1663.3</v>
      </c>
      <c r="G193">
        <v>103.401447866011</v>
      </c>
      <c r="H193">
        <f>(Table2[[#This Row],[1Y Return vs Nifty]]-AVERAGE(Table2[1Y Return vs Nifty]))/_xlfn.STDEV.P(Table2[1Y Return vs Nifty])</f>
        <v>1.3656780284671814</v>
      </c>
      <c r="I193">
        <v>-1.2909036962879501</v>
      </c>
      <c r="J193">
        <f>(Table2[[#This Row],[1M Return vs Nifty]]-AVERAGE(Table2[1M Return vs Nifty]))/_xlfn.STDEV.P(Table2[1M Return vs Nifty])</f>
        <v>2.0457265631045281E-2</v>
      </c>
      <c r="K193">
        <v>20.555739944667302</v>
      </c>
      <c r="L193">
        <f>(Table2[[#This Row],[6M Return vs Nifty]]-AVERAGE(Table2[6M Return vs Nifty]))/_xlfn.STDEV.P(Table2[6M Return vs Nifty])</f>
        <v>0.43653906603660736</v>
      </c>
      <c r="M193">
        <v>-3.1952276060696398</v>
      </c>
      <c r="N193">
        <f>(Table2[[#This Row],[1W Return vs Nifty]]-AVERAGE(Table2[1W Return vs Nifty]))/_xlfn.STDEV.P(Table2[1W Return vs Nifty])</f>
        <v>-1.1259552582695707</v>
      </c>
      <c r="O193">
        <v>1681</v>
      </c>
      <c r="P193">
        <v>1671.1696136436699</v>
      </c>
      <c r="Q193">
        <v>1403.08774363161</v>
      </c>
      <c r="R193">
        <v>44.967065952941198</v>
      </c>
      <c r="S193" s="1">
        <f>(Table2[[#This Row],[Close Price]]-Table2[[#This Row],[20D EMA]])/Table2[[#This Row],[20D EMA]]</f>
        <v>-1.0529446757882239E-2</v>
      </c>
      <c r="T193" s="1">
        <f>(Table2[[#This Row],[Close Price]]-Table2[[#This Row],[50D EMA]])/Table2[[#This Row],[50D EMA]]</f>
        <v>-4.7090454370527536E-3</v>
      </c>
      <c r="U193" s="1">
        <f>(Table2[[#This Row],[Close Price]]-Table2[[#This Row],[200D EMA]])/Table2[[#This Row],[200D EMA]]</f>
        <v>0.18545686650706744</v>
      </c>
      <c r="V193">
        <v>0.56757669703959401</v>
      </c>
      <c r="W193">
        <v>1596.6</v>
      </c>
      <c r="X193">
        <v>1695.95</v>
      </c>
      <c r="Y193">
        <v>1596.6</v>
      </c>
      <c r="Z193">
        <v>1725</v>
      </c>
      <c r="AA193">
        <v>1596.6</v>
      </c>
      <c r="AB193">
        <v>1725</v>
      </c>
      <c r="AC193" s="1">
        <f>(Table2[[#This Row],[Close Price]]/Table2[[#This Row],[Day Low]])-1</f>
        <v>4.1776274583489981E-2</v>
      </c>
      <c r="AD193" s="1">
        <f>(Table2[[#This Row],[Day High]]/Table2[[#This Row],[Close Price]])-1</f>
        <v>1.9629651896831746E-2</v>
      </c>
      <c r="AE193" s="1">
        <f>(Table2[[#This Row],[Close Price]]/Table2[[#This Row],[Current Week Low]])-1</f>
        <v>4.1776274583489981E-2</v>
      </c>
      <c r="AF193" s="1">
        <f>(Table2[[#This Row],[Current Week High]]/Table2[[#This Row],[Close Price]])-1</f>
        <v>3.7094931762159611E-2</v>
      </c>
      <c r="AG193" s="1">
        <f>(Table2[[#This Row],[Close Price]]/Table2[[#This Row],[Current Month Low]])-1</f>
        <v>4.1776274583489981E-2</v>
      </c>
      <c r="AH193" s="1">
        <f>(Table2[[#This Row],[Current Month High]]/Table2[[#This Row],[Close Price]])-1</f>
        <v>3.7094931762159611E-2</v>
      </c>
      <c r="AI193">
        <v>18.228822220886101</v>
      </c>
      <c r="AJ193">
        <v>137.80112945886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-0.75</v>
      </c>
      <c r="AM193" t="s">
        <v>3216</v>
      </c>
      <c r="AN193">
        <v>-0.01</v>
      </c>
      <c r="AO193" t="s">
        <v>3216</v>
      </c>
      <c r="AP193">
        <v>2.5032976919705002E-2</v>
      </c>
      <c r="AQ193">
        <f>(Table2[[#This Row],[Sharpe Ratio]]-AVERAGE(Table2[Sharpe Ratio]))/_xlfn.STDEV.P(Table2[Sharpe Ratio])</f>
        <v>-0.45644292127552538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0.24027618058973799</v>
      </c>
      <c r="AS193">
        <f>_xlfn.RANK.AVG(Table2[[#This Row],[1Y Return vs Nifty Z-Score]],Table2[1Y Return vs Nifty Z-Score])</f>
        <v>63</v>
      </c>
      <c r="AT193">
        <f>_xlfn.RANK.AVG(Table2[[#This Row],[6M Return vs Nifty Z-Score]],Table2[6M Return vs Nifty Z-Score])</f>
        <v>181</v>
      </c>
      <c r="AU193">
        <f>_xlfn.RANK.AVG(Table2[[#This Row],[Sharpe Ratio Z-Score]],Table2[Sharpe Ratio Z-Score])</f>
        <v>461</v>
      </c>
      <c r="AV193">
        <f>(Table2[[#This Row],[Rank 1Y]]+Table2[[#This Row],[Rank 6M]]+Table2[[#This Row],[Rank Sharpe]])/3</f>
        <v>235</v>
      </c>
    </row>
    <row r="194" spans="1:48" hidden="1" x14ac:dyDescent="0.3">
      <c r="A194" t="s">
        <v>1030</v>
      </c>
      <c r="B194" t="s">
        <v>1031</v>
      </c>
      <c r="C194" t="s">
        <v>3161</v>
      </c>
      <c r="D194" t="s">
        <v>51</v>
      </c>
      <c r="E194">
        <v>13454.720911910001</v>
      </c>
      <c r="F194">
        <v>1098.05</v>
      </c>
      <c r="G194">
        <v>51.404307217564401</v>
      </c>
      <c r="H194">
        <f>(Table2[[#This Row],[1Y Return vs Nifty]]-AVERAGE(Table2[1Y Return vs Nifty]))/_xlfn.STDEV.P(Table2[1Y Return vs Nifty])</f>
        <v>0.47268946063811307</v>
      </c>
      <c r="I194">
        <v>-5.5355603805638296</v>
      </c>
      <c r="J194">
        <f>(Table2[[#This Row],[1M Return vs Nifty]]-AVERAGE(Table2[1M Return vs Nifty]))/_xlfn.STDEV.P(Table2[1M Return vs Nifty])</f>
        <v>-0.43751794491838081</v>
      </c>
      <c r="K194">
        <v>23.048100928947601</v>
      </c>
      <c r="L194">
        <f>(Table2[[#This Row],[6M Return vs Nifty]]-AVERAGE(Table2[6M Return vs Nifty]))/_xlfn.STDEV.P(Table2[6M Return vs Nifty])</f>
        <v>0.51842402783093389</v>
      </c>
      <c r="M194">
        <v>4.1559801429982004</v>
      </c>
      <c r="N194">
        <f>(Table2[[#This Row],[1W Return vs Nifty]]-AVERAGE(Table2[1W Return vs Nifty]))/_xlfn.STDEV.P(Table2[1W Return vs Nifty])</f>
        <v>0.63142801543967098</v>
      </c>
      <c r="O194">
        <v>1076.54</v>
      </c>
      <c r="P194">
        <v>1078.9091759996099</v>
      </c>
      <c r="Q194">
        <v>930.68828350530498</v>
      </c>
      <c r="R194">
        <v>58.213196713118499</v>
      </c>
      <c r="S194" s="1">
        <f>(Table2[[#This Row],[Close Price]]-Table2[[#This Row],[20D EMA]])/Table2[[#This Row],[20D EMA]]</f>
        <v>1.9980678841473601E-2</v>
      </c>
      <c r="T194" s="1">
        <f>(Table2[[#This Row],[Close Price]]-Table2[[#This Row],[50D EMA]])/Table2[[#This Row],[50D EMA]]</f>
        <v>1.7740903892726676E-2</v>
      </c>
      <c r="U194" s="1">
        <f>(Table2[[#This Row],[Close Price]]-Table2[[#This Row],[200D EMA]])/Table2[[#This Row],[200D EMA]]</f>
        <v>0.17982574774053336</v>
      </c>
      <c r="V194">
        <v>0.57449301211723203</v>
      </c>
      <c r="W194">
        <v>1065.45</v>
      </c>
      <c r="X194">
        <v>1114.95</v>
      </c>
      <c r="Y194">
        <v>1044.6500000000001</v>
      </c>
      <c r="Z194">
        <v>1114.95</v>
      </c>
      <c r="AA194">
        <v>1012.05</v>
      </c>
      <c r="AB194">
        <v>1114.95</v>
      </c>
      <c r="AC194" s="1">
        <f>(Table2[[#This Row],[Close Price]]/Table2[[#This Row],[Day Low]])-1</f>
        <v>3.0597400159556809E-2</v>
      </c>
      <c r="AD194" s="1">
        <f>(Table2[[#This Row],[Day High]]/Table2[[#This Row],[Close Price]])-1</f>
        <v>1.5390920267747354E-2</v>
      </c>
      <c r="AE194" s="1">
        <f>(Table2[[#This Row],[Close Price]]/Table2[[#This Row],[Current Week Low]])-1</f>
        <v>5.1117599195902752E-2</v>
      </c>
      <c r="AF194" s="1">
        <f>(Table2[[#This Row],[Current Week High]]/Table2[[#This Row],[Close Price]])-1</f>
        <v>1.5390920267747354E-2</v>
      </c>
      <c r="AG194" s="1">
        <f>(Table2[[#This Row],[Close Price]]/Table2[[#This Row],[Current Month Low]])-1</f>
        <v>8.4976038733264092E-2</v>
      </c>
      <c r="AH194" s="1">
        <f>(Table2[[#This Row],[Current Month High]]/Table2[[#This Row],[Close Price]])-1</f>
        <v>1.5390920267747354E-2</v>
      </c>
      <c r="AI194">
        <v>21.5882701152042</v>
      </c>
      <c r="AJ194">
        <v>78.225937347833096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-1.33</v>
      </c>
      <c r="AM194" t="s">
        <v>3216</v>
      </c>
      <c r="AN194">
        <v>0.08</v>
      </c>
      <c r="AO194" t="s">
        <v>3217</v>
      </c>
      <c r="AP194">
        <v>5.5383191710842002E-2</v>
      </c>
      <c r="AQ194">
        <f>(Table2[[#This Row],[Sharpe Ratio]]-AVERAGE(Table2[Sharpe Ratio]))/_xlfn.STDEV.P(Table2[Sharpe Ratio])</f>
        <v>-9.4363567578890653E-2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172</v>
      </c>
      <c r="AT194">
        <f>_xlfn.RANK.AVG(Table2[[#This Row],[6M Return vs Nifty Z-Score]],Table2[6M Return vs Nifty Z-Score])</f>
        <v>158</v>
      </c>
      <c r="AU194">
        <f>_xlfn.RANK.AVG(Table2[[#This Row],[Sharpe Ratio Z-Score]],Table2[Sharpe Ratio Z-Score])</f>
        <v>377</v>
      </c>
      <c r="AV194">
        <f>(Table2[[#This Row],[Rank 1Y]]+Table2[[#This Row],[Rank 6M]]+Table2[[#This Row],[Rank Sharpe]])/3</f>
        <v>235.66666666666666</v>
      </c>
    </row>
    <row r="195" spans="1:48" x14ac:dyDescent="0.3">
      <c r="A195" t="s">
        <v>1339</v>
      </c>
      <c r="B195" t="s">
        <v>1340</v>
      </c>
      <c r="C195" t="s">
        <v>3176</v>
      </c>
      <c r="D195" t="s">
        <v>1341</v>
      </c>
      <c r="E195">
        <v>8690.5681627499998</v>
      </c>
      <c r="F195">
        <v>706.95</v>
      </c>
      <c r="G195">
        <v>6.8928118828489202</v>
      </c>
      <c r="H195">
        <f>(Table2[[#This Row],[1Y Return vs Nifty]]-AVERAGE(Table2[1Y Return vs Nifty]))/_xlfn.STDEV.P(Table2[1Y Return vs Nifty])</f>
        <v>-0.29174212108320419</v>
      </c>
      <c r="I195">
        <v>8.1028853781744399</v>
      </c>
      <c r="J195">
        <f>(Table2[[#This Row],[1M Return vs Nifty]]-AVERAGE(Table2[1M Return vs Nifty]))/_xlfn.STDEV.P(Table2[1M Return vs Nifty])</f>
        <v>1.0339956620744635</v>
      </c>
      <c r="K195">
        <v>20.595968954229701</v>
      </c>
      <c r="L195">
        <f>(Table2[[#This Row],[6M Return vs Nifty]]-AVERAGE(Table2[6M Return vs Nifty]))/_xlfn.STDEV.P(Table2[6M Return vs Nifty])</f>
        <v>0.43786076499266446</v>
      </c>
      <c r="M195">
        <v>4.6040255128618597</v>
      </c>
      <c r="N195">
        <f>(Table2[[#This Row],[1W Return vs Nifty]]-AVERAGE(Table2[1W Return vs Nifty]))/_xlfn.STDEV.P(Table2[1W Return vs Nifty])</f>
        <v>0.73853795787887211</v>
      </c>
      <c r="O195">
        <v>667.79</v>
      </c>
      <c r="P195">
        <v>658.73291618461201</v>
      </c>
      <c r="Q195">
        <v>601.23460705986304</v>
      </c>
      <c r="R195">
        <v>71.569026339495807</v>
      </c>
      <c r="S195" s="1">
        <f>(Table2[[#This Row],[Close Price]]-Table2[[#This Row],[20D EMA]])/Table2[[#This Row],[20D EMA]]</f>
        <v>5.8641189595531655E-2</v>
      </c>
      <c r="T195" s="1">
        <f>(Table2[[#This Row],[Close Price]]-Table2[[#This Row],[50D EMA]])/Table2[[#This Row],[50D EMA]]</f>
        <v>7.3196712401532776E-2</v>
      </c>
      <c r="U195" s="1">
        <f>(Table2[[#This Row],[Close Price]]-Table2[[#This Row],[200D EMA]])/Table2[[#This Row],[200D EMA]]</f>
        <v>0.17583051890027224</v>
      </c>
      <c r="V195">
        <v>0.69963046753656699</v>
      </c>
      <c r="W195">
        <v>692.4</v>
      </c>
      <c r="X195">
        <v>723.1</v>
      </c>
      <c r="Y195">
        <v>671.45</v>
      </c>
      <c r="Z195">
        <v>723.1</v>
      </c>
      <c r="AA195">
        <v>671.45</v>
      </c>
      <c r="AB195">
        <v>723.1</v>
      </c>
      <c r="AC195" s="1">
        <f>(Table2[[#This Row],[Close Price]]/Table2[[#This Row],[Day Low]])-1</f>
        <v>2.1013864818024253E-2</v>
      </c>
      <c r="AD195" s="1">
        <f>(Table2[[#This Row],[Day High]]/Table2[[#This Row],[Close Price]])-1</f>
        <v>2.2844614187707668E-2</v>
      </c>
      <c r="AE195" s="1">
        <f>(Table2[[#This Row],[Close Price]]/Table2[[#This Row],[Current Week Low]])-1</f>
        <v>5.2870653064263973E-2</v>
      </c>
      <c r="AF195" s="1">
        <f>(Table2[[#This Row],[Current Week High]]/Table2[[#This Row],[Close Price]])-1</f>
        <v>2.2844614187707668E-2</v>
      </c>
      <c r="AG195" s="1">
        <f>(Table2[[#This Row],[Close Price]]/Table2[[#This Row],[Current Month Low]])-1</f>
        <v>5.2870653064263973E-2</v>
      </c>
      <c r="AH195" s="1">
        <f>(Table2[[#This Row],[Current Month High]]/Table2[[#This Row],[Close Price]])-1</f>
        <v>2.2844614187707668E-2</v>
      </c>
      <c r="AI195">
        <v>8.6922696088832296</v>
      </c>
      <c r="AJ195">
        <v>73.719130114264601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7.78</v>
      </c>
      <c r="AM195" t="s">
        <v>3217</v>
      </c>
      <c r="AN195">
        <v>0.06</v>
      </c>
      <c r="AO195" t="s">
        <v>3217</v>
      </c>
      <c r="AP195">
        <v>0.143823967326911</v>
      </c>
      <c r="AQ195">
        <f>(Table2[[#This Row],[Sharpe Ratio]]-AVERAGE(Table2[Sharpe Ratio]))/_xlfn.STDEV.P(Table2[Sharpe Ratio])</f>
        <v>0.96073864820004762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2.8793909120628438</v>
      </c>
      <c r="AS195">
        <f>_xlfn.RANK.AVG(Table2[[#This Row],[1Y Return vs Nifty Z-Score]],Table2[1Y Return vs Nifty Z-Score])</f>
        <v>402</v>
      </c>
      <c r="AT195">
        <f>_xlfn.RANK.AVG(Table2[[#This Row],[6M Return vs Nifty Z-Score]],Table2[6M Return vs Nifty Z-Score])</f>
        <v>180</v>
      </c>
      <c r="AU195">
        <f>_xlfn.RANK.AVG(Table2[[#This Row],[Sharpe Ratio Z-Score]],Table2[Sharpe Ratio Z-Score])</f>
        <v>125</v>
      </c>
      <c r="AV195">
        <f>(Table2[[#This Row],[Rank 1Y]]+Table2[[#This Row],[Rank 6M]]+Table2[[#This Row],[Rank Sharpe]])/3</f>
        <v>235.66666666666666</v>
      </c>
    </row>
    <row r="196" spans="1:48" hidden="1" x14ac:dyDescent="0.3">
      <c r="A196" t="s">
        <v>716</v>
      </c>
      <c r="B196" t="s">
        <v>717</v>
      </c>
      <c r="C196" t="s">
        <v>3167</v>
      </c>
      <c r="D196" t="s">
        <v>718</v>
      </c>
      <c r="E196">
        <v>25366.772127839999</v>
      </c>
      <c r="F196">
        <v>1115.4000000000001</v>
      </c>
      <c r="G196">
        <v>130.756177446387</v>
      </c>
      <c r="H196">
        <f>(Table2[[#This Row],[1Y Return vs Nifty]]-AVERAGE(Table2[1Y Return vs Nifty]))/_xlfn.STDEV.P(Table2[1Y Return vs Nifty])</f>
        <v>1.8354627221388167</v>
      </c>
      <c r="I196">
        <v>-3.68818551918186</v>
      </c>
      <c r="J196">
        <f>(Table2[[#This Row],[1M Return vs Nifty]]-AVERAGE(Table2[1M Return vs Nifty]))/_xlfn.STDEV.P(Table2[1M Return vs Nifty])</f>
        <v>-0.23819631444605502</v>
      </c>
      <c r="K196">
        <v>27.8218639999664</v>
      </c>
      <c r="L196">
        <f>(Table2[[#This Row],[6M Return vs Nifty]]-AVERAGE(Table2[6M Return vs Nifty]))/_xlfn.STDEV.P(Table2[6M Return vs Nifty])</f>
        <v>0.67526302874252075</v>
      </c>
      <c r="M196">
        <v>4.91880645709678</v>
      </c>
      <c r="N196">
        <f>(Table2[[#This Row],[1W Return vs Nifty]]-AVERAGE(Table2[1W Return vs Nifty]))/_xlfn.STDEV.P(Table2[1W Return vs Nifty])</f>
        <v>0.81378964238622364</v>
      </c>
      <c r="O196">
        <v>1076.46</v>
      </c>
      <c r="P196">
        <v>1107.6485900237301</v>
      </c>
      <c r="Q196">
        <v>948.60380141580697</v>
      </c>
      <c r="R196">
        <v>65.413106224760995</v>
      </c>
      <c r="S196" s="1">
        <f>(Table2[[#This Row],[Close Price]]-Table2[[#This Row],[20D EMA]])/Table2[[#This Row],[20D EMA]]</f>
        <v>3.6174126302881721E-2</v>
      </c>
      <c r="T196" s="1">
        <f>(Table2[[#This Row],[Close Price]]-Table2[[#This Row],[50D EMA]])/Table2[[#This Row],[50D EMA]]</f>
        <v>6.9980768684984578E-3</v>
      </c>
      <c r="U196" s="1">
        <f>(Table2[[#This Row],[Close Price]]-Table2[[#This Row],[200D EMA]])/Table2[[#This Row],[200D EMA]]</f>
        <v>0.17583336513647427</v>
      </c>
      <c r="V196">
        <v>0.43031084955445897</v>
      </c>
      <c r="W196">
        <v>1055.1500000000001</v>
      </c>
      <c r="X196">
        <v>1127</v>
      </c>
      <c r="Y196">
        <v>1033.0999999999999</v>
      </c>
      <c r="Z196">
        <v>1127</v>
      </c>
      <c r="AA196">
        <v>1033.0999999999999</v>
      </c>
      <c r="AB196">
        <v>1127</v>
      </c>
      <c r="AC196" s="1">
        <f>(Table2[[#This Row],[Close Price]]/Table2[[#This Row],[Day Low]])-1</f>
        <v>5.7100886129934025E-2</v>
      </c>
      <c r="AD196" s="1">
        <f>(Table2[[#This Row],[Day High]]/Table2[[#This Row],[Close Price]])-1</f>
        <v>1.039985655370268E-2</v>
      </c>
      <c r="AE196" s="1">
        <f>(Table2[[#This Row],[Close Price]]/Table2[[#This Row],[Current Week Low]])-1</f>
        <v>7.9663149743490758E-2</v>
      </c>
      <c r="AF196" s="1">
        <f>(Table2[[#This Row],[Current Week High]]/Table2[[#This Row],[Close Price]])-1</f>
        <v>1.039985655370268E-2</v>
      </c>
      <c r="AG196" s="1">
        <f>(Table2[[#This Row],[Close Price]]/Table2[[#This Row],[Current Month Low]])-1</f>
        <v>7.9663149743490758E-2</v>
      </c>
      <c r="AH196" s="1">
        <f>(Table2[[#This Row],[Current Month High]]/Table2[[#This Row],[Close Price]])-1</f>
        <v>1.039985655370268E-2</v>
      </c>
      <c r="AI196">
        <v>29.993724224493398</v>
      </c>
      <c r="AJ196">
        <v>203.09782608695599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3</v>
      </c>
      <c r="AM196" t="s">
        <v>3217</v>
      </c>
      <c r="AN196">
        <v>7.0000000000000007E-2</v>
      </c>
      <c r="AO196" t="s">
        <v>3217</v>
      </c>
      <c r="AQ196">
        <f>(Table2[[#This Row],[Sharpe Ratio]]-AVERAGE(Table2[Sharpe Ratio]))/_xlfn.STDEV.P(Table2[Sharpe Ratio])</f>
        <v>-0.75508740094610904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43</v>
      </c>
      <c r="AT196">
        <f>_xlfn.RANK.AVG(Table2[[#This Row],[6M Return vs Nifty Z-Score]],Table2[6M Return vs Nifty Z-Score])</f>
        <v>126</v>
      </c>
      <c r="AU196">
        <f>_xlfn.RANK.AVG(Table2[[#This Row],[Sharpe Ratio Z-Score]],Table2[Sharpe Ratio Z-Score])</f>
        <v>547.5</v>
      </c>
      <c r="AV196">
        <f>(Table2[[#This Row],[Rank 1Y]]+Table2[[#This Row],[Rank 6M]]+Table2[[#This Row],[Rank Sharpe]])/3</f>
        <v>238.83333333333334</v>
      </c>
    </row>
    <row r="197" spans="1:48" hidden="1" x14ac:dyDescent="0.3">
      <c r="A197" t="s">
        <v>1524</v>
      </c>
      <c r="B197" t="s">
        <v>1525</v>
      </c>
      <c r="C197" t="s">
        <v>3163</v>
      </c>
      <c r="D197" t="s">
        <v>199</v>
      </c>
      <c r="E197">
        <v>6686.6254070000005</v>
      </c>
      <c r="F197">
        <v>465.5</v>
      </c>
      <c r="G197">
        <v>12.370396197222499</v>
      </c>
      <c r="H197">
        <f>(Table2[[#This Row],[1Y Return vs Nifty]]-AVERAGE(Table2[1Y Return vs Nifty]))/_xlfn.STDEV.P(Table2[1Y Return vs Nifty])</f>
        <v>-0.19767117581476351</v>
      </c>
      <c r="I197">
        <v>-4.0945928361670196</v>
      </c>
      <c r="J197">
        <f>(Table2[[#This Row],[1M Return vs Nifty]]-AVERAGE(Table2[1M Return vs Nifty]))/_xlfn.STDEV.P(Table2[1M Return vs Nifty])</f>
        <v>-0.28204543827616235</v>
      </c>
      <c r="K197">
        <v>14.9878691378363</v>
      </c>
      <c r="L197">
        <f>(Table2[[#This Row],[6M Return vs Nifty]]-AVERAGE(Table2[6M Return vs Nifty]))/_xlfn.STDEV.P(Table2[6M Return vs Nifty])</f>
        <v>0.25361015197933778</v>
      </c>
      <c r="M197">
        <v>6.2605257904323901</v>
      </c>
      <c r="N197">
        <f>(Table2[[#This Row],[1W Return vs Nifty]]-AVERAGE(Table2[1W Return vs Nifty]))/_xlfn.STDEV.P(Table2[1W Return vs Nifty])</f>
        <v>1.1345417140053815</v>
      </c>
      <c r="O197">
        <v>455.65</v>
      </c>
      <c r="P197">
        <v>472.02501543138197</v>
      </c>
      <c r="Q197">
        <v>433.04113854023598</v>
      </c>
      <c r="R197">
        <v>61.209441211286901</v>
      </c>
      <c r="S197" s="1">
        <f>(Table2[[#This Row],[Close Price]]-Table2[[#This Row],[20D EMA]])/Table2[[#This Row],[20D EMA]]</f>
        <v>2.1617469548995991E-2</v>
      </c>
      <c r="T197" s="1">
        <f>(Table2[[#This Row],[Close Price]]-Table2[[#This Row],[50D EMA]])/Table2[[#This Row],[50D EMA]]</f>
        <v>-1.3823452609643549E-2</v>
      </c>
      <c r="U197" s="1">
        <f>(Table2[[#This Row],[Close Price]]-Table2[[#This Row],[200D EMA]])/Table2[[#This Row],[200D EMA]]</f>
        <v>7.4955607148968623E-2</v>
      </c>
      <c r="V197">
        <v>0.58790595407188095</v>
      </c>
      <c r="W197">
        <v>459.5</v>
      </c>
      <c r="X197">
        <v>466.45</v>
      </c>
      <c r="Y197">
        <v>445.8</v>
      </c>
      <c r="Z197">
        <v>466.5</v>
      </c>
      <c r="AA197">
        <v>445.8</v>
      </c>
      <c r="AB197">
        <v>466.95</v>
      </c>
      <c r="AC197" s="1">
        <f>(Table2[[#This Row],[Close Price]]/Table2[[#This Row],[Day Low]])-1</f>
        <v>1.3057671381936808E-2</v>
      </c>
      <c r="AD197" s="1">
        <f>(Table2[[#This Row],[Day High]]/Table2[[#This Row],[Close Price]])-1</f>
        <v>2.0408163265306367E-3</v>
      </c>
      <c r="AE197" s="1">
        <f>(Table2[[#This Row],[Close Price]]/Table2[[#This Row],[Current Week Low]])-1</f>
        <v>4.4190219829519872E-2</v>
      </c>
      <c r="AF197" s="1">
        <f>(Table2[[#This Row],[Current Week High]]/Table2[[#This Row],[Close Price]])-1</f>
        <v>2.1482277121374072E-3</v>
      </c>
      <c r="AG197" s="1">
        <f>(Table2[[#This Row],[Close Price]]/Table2[[#This Row],[Current Month Low]])-1</f>
        <v>4.4190219829519872E-2</v>
      </c>
      <c r="AH197" s="1">
        <f>(Table2[[#This Row],[Current Month High]]/Table2[[#This Row],[Close Price]])-1</f>
        <v>3.1149301825992293E-3</v>
      </c>
      <c r="AI197">
        <v>20.204081632653001</v>
      </c>
      <c r="AJ197">
        <v>71.4233106241944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7.46</v>
      </c>
      <c r="AM197" t="s">
        <v>3217</v>
      </c>
      <c r="AN197">
        <v>-0.08</v>
      </c>
      <c r="AO197" t="s">
        <v>3216</v>
      </c>
      <c r="AP197">
        <v>0.136735319127961</v>
      </c>
      <c r="AQ197">
        <f>(Table2[[#This Row],[Sharpe Ratio]]-AVERAGE(Table2[Sharpe Ratio]))/_xlfn.STDEV.P(Table2[Sharpe Ratio])</f>
        <v>0.87617077360272666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357</v>
      </c>
      <c r="AT197">
        <f>_xlfn.RANK.AVG(Table2[[#This Row],[6M Return vs Nifty Z-Score]],Table2[6M Return vs Nifty Z-Score])</f>
        <v>225</v>
      </c>
      <c r="AU197">
        <f>_xlfn.RANK.AVG(Table2[[#This Row],[Sharpe Ratio Z-Score]],Table2[Sharpe Ratio Z-Score])</f>
        <v>135</v>
      </c>
      <c r="AV197">
        <f>(Table2[[#This Row],[Rank 1Y]]+Table2[[#This Row],[Rank 6M]]+Table2[[#This Row],[Rank Sharpe]])/3</f>
        <v>239</v>
      </c>
    </row>
    <row r="198" spans="1:48" x14ac:dyDescent="0.3">
      <c r="A198" t="s">
        <v>687</v>
      </c>
      <c r="B198" t="s">
        <v>688</v>
      </c>
      <c r="C198" t="s">
        <v>3157</v>
      </c>
      <c r="D198" t="s">
        <v>405</v>
      </c>
      <c r="E198">
        <v>26372.840949000001</v>
      </c>
      <c r="F198">
        <v>7371</v>
      </c>
      <c r="G198">
        <v>136.15511518632201</v>
      </c>
      <c r="H198">
        <f>(Table2[[#This Row],[1Y Return vs Nifty]]-AVERAGE(Table2[1Y Return vs Nifty]))/_xlfn.STDEV.P(Table2[1Y Return vs Nifty])</f>
        <v>1.9281830067555996</v>
      </c>
      <c r="I198">
        <v>19.6764112555494</v>
      </c>
      <c r="J198">
        <f>(Table2[[#This Row],[1M Return vs Nifty]]-AVERAGE(Table2[1M Return vs Nifty]))/_xlfn.STDEV.P(Table2[1M Return vs Nifty])</f>
        <v>2.2827157223151548</v>
      </c>
      <c r="K198">
        <v>27.143044773091098</v>
      </c>
      <c r="L198">
        <f>(Table2[[#This Row],[6M Return vs Nifty]]-AVERAGE(Table2[6M Return vs Nifty]))/_xlfn.STDEV.P(Table2[6M Return vs Nifty])</f>
        <v>0.65296084747402794</v>
      </c>
      <c r="M198">
        <v>5.9887652342851201</v>
      </c>
      <c r="N198">
        <f>(Table2[[#This Row],[1W Return vs Nifty]]-AVERAGE(Table2[1W Return vs Nifty]))/_xlfn.STDEV.P(Table2[1W Return vs Nifty])</f>
        <v>1.0695745042448228</v>
      </c>
      <c r="O198">
        <v>6876.48</v>
      </c>
      <c r="P198">
        <v>6640.5926625778402</v>
      </c>
      <c r="Q198">
        <v>5362.3492051844096</v>
      </c>
      <c r="R198">
        <v>70.640839371195</v>
      </c>
      <c r="S198" s="1">
        <f>(Table2[[#This Row],[Close Price]]-Table2[[#This Row],[20D EMA]])/Table2[[#This Row],[20D EMA]]</f>
        <v>7.191470054446468E-2</v>
      </c>
      <c r="T198" s="1">
        <f>(Table2[[#This Row],[Close Price]]-Table2[[#This Row],[50D EMA]])/Table2[[#This Row],[50D EMA]]</f>
        <v>0.10999128760573906</v>
      </c>
      <c r="U198" s="1">
        <f>(Table2[[#This Row],[Close Price]]-Table2[[#This Row],[200D EMA]])/Table2[[#This Row],[200D EMA]]</f>
        <v>0.37458410818780563</v>
      </c>
      <c r="V198">
        <v>0.957283392199344</v>
      </c>
      <c r="W198">
        <v>7046.45</v>
      </c>
      <c r="X198">
        <v>7460</v>
      </c>
      <c r="Y198">
        <v>6890</v>
      </c>
      <c r="Z198">
        <v>7460</v>
      </c>
      <c r="AA198">
        <v>6890</v>
      </c>
      <c r="AB198">
        <v>7460</v>
      </c>
      <c r="AC198" s="1">
        <f>(Table2[[#This Row],[Close Price]]/Table2[[#This Row],[Day Low]])-1</f>
        <v>4.6058653648290981E-2</v>
      </c>
      <c r="AD198" s="1">
        <f>(Table2[[#This Row],[Day High]]/Table2[[#This Row],[Close Price]])-1</f>
        <v>1.2074345407678821E-2</v>
      </c>
      <c r="AE198" s="1">
        <f>(Table2[[#This Row],[Close Price]]/Table2[[#This Row],[Current Week Low]])-1</f>
        <v>6.9811320754717077E-2</v>
      </c>
      <c r="AF198" s="1">
        <f>(Table2[[#This Row],[Current Week High]]/Table2[[#This Row],[Close Price]])-1</f>
        <v>1.2074345407678821E-2</v>
      </c>
      <c r="AG198" s="1">
        <f>(Table2[[#This Row],[Close Price]]/Table2[[#This Row],[Current Month Low]])-1</f>
        <v>6.9811320754717077E-2</v>
      </c>
      <c r="AH198" s="1">
        <f>(Table2[[#This Row],[Current Month High]]/Table2[[#This Row],[Close Price]])-1</f>
        <v>1.2074345407678821E-2</v>
      </c>
      <c r="AI198">
        <v>1.2074345407678799</v>
      </c>
      <c r="AJ198">
        <v>181.48091573902499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5.55</v>
      </c>
      <c r="AM198" t="s">
        <v>3217</v>
      </c>
      <c r="AN198">
        <v>0.08</v>
      </c>
      <c r="AO198" t="s">
        <v>3217</v>
      </c>
      <c r="AQ198">
        <f>(Table2[[#This Row],[Sharpe Ratio]]-AVERAGE(Table2[Sharpe Ratio]))/_xlfn.STDEV.P(Table2[Sharpe Ratio])</f>
        <v>-0.75508740094610904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5.1783466798434965</v>
      </c>
      <c r="AS198">
        <f>_xlfn.RANK.AVG(Table2[[#This Row],[1Y Return vs Nifty Z-Score]],Table2[1Y Return vs Nifty Z-Score])</f>
        <v>39</v>
      </c>
      <c r="AT198">
        <f>_xlfn.RANK.AVG(Table2[[#This Row],[6M Return vs Nifty Z-Score]],Table2[6M Return vs Nifty Z-Score])</f>
        <v>131</v>
      </c>
      <c r="AU198">
        <f>_xlfn.RANK.AVG(Table2[[#This Row],[Sharpe Ratio Z-Score]],Table2[Sharpe Ratio Z-Score])</f>
        <v>547.5</v>
      </c>
      <c r="AV198">
        <f>(Table2[[#This Row],[Rank 1Y]]+Table2[[#This Row],[Rank 6M]]+Table2[[#This Row],[Rank Sharpe]])/3</f>
        <v>239.16666666666666</v>
      </c>
    </row>
    <row r="199" spans="1:48" hidden="1" x14ac:dyDescent="0.3">
      <c r="A199" t="s">
        <v>212</v>
      </c>
      <c r="B199" t="s">
        <v>213</v>
      </c>
      <c r="C199" t="s">
        <v>3157</v>
      </c>
      <c r="D199" t="s">
        <v>54</v>
      </c>
      <c r="E199">
        <v>119822.80013946</v>
      </c>
      <c r="F199">
        <v>3186.7</v>
      </c>
      <c r="G199">
        <v>33.885013923571002</v>
      </c>
      <c r="H199">
        <f>(Table2[[#This Row],[1Y Return vs Nifty]]-AVERAGE(Table2[1Y Return vs Nifty]))/_xlfn.STDEV.P(Table2[1Y Return vs Nifty])</f>
        <v>0.17181659661365747</v>
      </c>
      <c r="I199">
        <v>-3.79796761131067</v>
      </c>
      <c r="J199">
        <f>(Table2[[#This Row],[1M Return vs Nifty]]-AVERAGE(Table2[1M Return vs Nifty]))/_xlfn.STDEV.P(Table2[1M Return vs Nifty])</f>
        <v>-0.25004120096973986</v>
      </c>
      <c r="K199">
        <v>15.9929801026815</v>
      </c>
      <c r="L199">
        <f>(Table2[[#This Row],[6M Return vs Nifty]]-AVERAGE(Table2[6M Return vs Nifty]))/_xlfn.STDEV.P(Table2[6M Return vs Nifty])</f>
        <v>0.28663244428551193</v>
      </c>
      <c r="M199">
        <v>-2.9939899930540101</v>
      </c>
      <c r="N199">
        <f>(Table2[[#This Row],[1W Return vs Nifty]]-AVERAGE(Table2[1W Return vs Nifty]))/_xlfn.STDEV.P(Table2[1W Return vs Nifty])</f>
        <v>-1.0778472973430568</v>
      </c>
      <c r="O199">
        <v>3240.88</v>
      </c>
      <c r="P199">
        <v>3245.0950903633998</v>
      </c>
      <c r="Q199">
        <v>2813.61301125403</v>
      </c>
      <c r="R199">
        <v>45.209513132444002</v>
      </c>
      <c r="S199" s="1">
        <f>(Table2[[#This Row],[Close Price]]-Table2[[#This Row],[20D EMA]])/Table2[[#This Row],[20D EMA]]</f>
        <v>-1.6717681617338592E-2</v>
      </c>
      <c r="T199" s="1">
        <f>(Table2[[#This Row],[Close Price]]-Table2[[#This Row],[50D EMA]])/Table2[[#This Row],[50D EMA]]</f>
        <v>-1.7994878035102701E-2</v>
      </c>
      <c r="U199" s="1">
        <f>(Table2[[#This Row],[Close Price]]-Table2[[#This Row],[200D EMA]])/Table2[[#This Row],[200D EMA]]</f>
        <v>0.13260067651581006</v>
      </c>
      <c r="V199">
        <v>1.3614851592075901</v>
      </c>
      <c r="W199">
        <v>3136.3</v>
      </c>
      <c r="X199">
        <v>3200</v>
      </c>
      <c r="Y199">
        <v>3055</v>
      </c>
      <c r="Z199">
        <v>3200</v>
      </c>
      <c r="AA199">
        <v>3055</v>
      </c>
      <c r="AB199">
        <v>3200</v>
      </c>
      <c r="AC199" s="1">
        <f>(Table2[[#This Row],[Close Price]]/Table2[[#This Row],[Day Low]])-1</f>
        <v>1.6069891273156056E-2</v>
      </c>
      <c r="AD199" s="1">
        <f>(Table2[[#This Row],[Day High]]/Table2[[#This Row],[Close Price]])-1</f>
        <v>4.1735965104967576E-3</v>
      </c>
      <c r="AE199" s="1">
        <f>(Table2[[#This Row],[Close Price]]/Table2[[#This Row],[Current Week Low]])-1</f>
        <v>4.3109656301145494E-2</v>
      </c>
      <c r="AF199" s="1">
        <f>(Table2[[#This Row],[Current Week High]]/Table2[[#This Row],[Close Price]])-1</f>
        <v>4.1735965104967576E-3</v>
      </c>
      <c r="AG199" s="1">
        <f>(Table2[[#This Row],[Close Price]]/Table2[[#This Row],[Current Month Low]])-1</f>
        <v>4.3109656301145494E-2</v>
      </c>
      <c r="AH199" s="1">
        <f>(Table2[[#This Row],[Current Month High]]/Table2[[#This Row],[Close Price]])-1</f>
        <v>4.1735965104967576E-3</v>
      </c>
      <c r="AI199">
        <v>14.6091568079831</v>
      </c>
      <c r="AJ199">
        <v>65.379625304893807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-3.82</v>
      </c>
      <c r="AM199" t="s">
        <v>3216</v>
      </c>
      <c r="AN199">
        <v>-0.03</v>
      </c>
      <c r="AO199" t="s">
        <v>3216</v>
      </c>
      <c r="AP199">
        <v>9.0591939927939999E-2</v>
      </c>
      <c r="AQ199">
        <f>(Table2[[#This Row],[Sharpe Ratio]]-AVERAGE(Table2[Sharpe Ratio]))/_xlfn.STDEV.P(Table2[Sharpe Ratio])</f>
        <v>0.32567829659391956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244</v>
      </c>
      <c r="AT199">
        <f>_xlfn.RANK.AVG(Table2[[#This Row],[6M Return vs Nifty Z-Score]],Table2[6M Return vs Nifty Z-Score])</f>
        <v>213</v>
      </c>
      <c r="AU199">
        <f>_xlfn.RANK.AVG(Table2[[#This Row],[Sharpe Ratio Z-Score]],Table2[Sharpe Ratio Z-Score])</f>
        <v>261</v>
      </c>
      <c r="AV199">
        <f>(Table2[[#This Row],[Rank 1Y]]+Table2[[#This Row],[Rank 6M]]+Table2[[#This Row],[Rank Sharpe]])/3</f>
        <v>239.33333333333334</v>
      </c>
    </row>
    <row r="200" spans="1:48" x14ac:dyDescent="0.3">
      <c r="A200" t="s">
        <v>218</v>
      </c>
      <c r="B200" t="s">
        <v>219</v>
      </c>
      <c r="C200" t="s">
        <v>3157</v>
      </c>
      <c r="D200" t="s">
        <v>220</v>
      </c>
      <c r="E200">
        <v>117862.0529602</v>
      </c>
      <c r="F200">
        <v>10590.2</v>
      </c>
      <c r="G200">
        <v>25.150957279679702</v>
      </c>
      <c r="H200">
        <f>(Table2[[#This Row],[1Y Return vs Nifty]]-AVERAGE(Table2[1Y Return vs Nifty]))/_xlfn.STDEV.P(Table2[1Y Return vs Nifty])</f>
        <v>2.1819642233062004E-2</v>
      </c>
      <c r="I200">
        <v>3.0862913899981601</v>
      </c>
      <c r="J200">
        <f>(Table2[[#This Row],[1M Return vs Nifty]]-AVERAGE(Table2[1M Return vs Nifty]))/_xlfn.STDEV.P(Table2[1M Return vs Nifty])</f>
        <v>0.49273264391638688</v>
      </c>
      <c r="K200">
        <v>20.270664117211702</v>
      </c>
      <c r="L200">
        <f>(Table2[[#This Row],[6M Return vs Nifty]]-AVERAGE(Table2[6M Return vs Nifty]))/_xlfn.STDEV.P(Table2[6M Return vs Nifty])</f>
        <v>0.42717307796869974</v>
      </c>
      <c r="M200">
        <v>1.9831475635773801</v>
      </c>
      <c r="N200">
        <f>(Table2[[#This Row],[1W Return vs Nifty]]-AVERAGE(Table2[1W Return vs Nifty]))/_xlfn.STDEV.P(Table2[1W Return vs Nifty])</f>
        <v>0.11198960994380454</v>
      </c>
      <c r="O200">
        <v>10421.129999999999</v>
      </c>
      <c r="P200">
        <v>10312.6420269465</v>
      </c>
      <c r="Q200">
        <v>9270.9939260566698</v>
      </c>
      <c r="R200">
        <v>62.900207634515503</v>
      </c>
      <c r="S200" s="1">
        <f>(Table2[[#This Row],[Close Price]]-Table2[[#This Row],[20D EMA]])/Table2[[#This Row],[20D EMA]]</f>
        <v>1.6223768439699107E-2</v>
      </c>
      <c r="T200" s="1">
        <f>(Table2[[#This Row],[Close Price]]-Table2[[#This Row],[50D EMA]])/Table2[[#This Row],[50D EMA]]</f>
        <v>2.6914341865862664E-2</v>
      </c>
      <c r="U200" s="1">
        <f>(Table2[[#This Row],[Close Price]]-Table2[[#This Row],[200D EMA]])/Table2[[#This Row],[200D EMA]]</f>
        <v>0.14229392063731433</v>
      </c>
      <c r="V200">
        <v>0.57463134845324404</v>
      </c>
      <c r="W200">
        <v>10540.8</v>
      </c>
      <c r="X200">
        <v>10736.4</v>
      </c>
      <c r="Y200">
        <v>10110.049999999999</v>
      </c>
      <c r="Z200">
        <v>10736.4</v>
      </c>
      <c r="AA200">
        <v>10110.049999999999</v>
      </c>
      <c r="AB200">
        <v>10736.4</v>
      </c>
      <c r="AC200" s="1">
        <f>(Table2[[#This Row],[Close Price]]/Table2[[#This Row],[Day Low]])-1</f>
        <v>4.6865513054039631E-3</v>
      </c>
      <c r="AD200" s="1">
        <f>(Table2[[#This Row],[Day High]]/Table2[[#This Row],[Close Price]])-1</f>
        <v>1.3805216143226717E-2</v>
      </c>
      <c r="AE200" s="1">
        <f>(Table2[[#This Row],[Close Price]]/Table2[[#This Row],[Current Week Low]])-1</f>
        <v>4.7492346724299139E-2</v>
      </c>
      <c r="AF200" s="1">
        <f>(Table2[[#This Row],[Current Week High]]/Table2[[#This Row],[Close Price]])-1</f>
        <v>1.3805216143226717E-2</v>
      </c>
      <c r="AG200" s="1">
        <f>(Table2[[#This Row],[Close Price]]/Table2[[#This Row],[Current Month Low]])-1</f>
        <v>4.7492346724299139E-2</v>
      </c>
      <c r="AH200" s="1">
        <f>(Table2[[#This Row],[Current Month High]]/Table2[[#This Row],[Close Price]])-1</f>
        <v>1.3805216143226717E-2</v>
      </c>
      <c r="AI200">
        <v>7.17455760986571</v>
      </c>
      <c r="AJ200">
        <v>53.185888070819999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2.77</v>
      </c>
      <c r="AM200" t="s">
        <v>3217</v>
      </c>
      <c r="AN200">
        <v>0.04</v>
      </c>
      <c r="AO200" t="s">
        <v>3217</v>
      </c>
      <c r="AP200">
        <v>9.6805540299053999E-2</v>
      </c>
      <c r="AQ200">
        <f>(Table2[[#This Row],[Sharpe Ratio]]-AVERAGE(Table2[Sharpe Ratio]))/_xlfn.STDEV.P(Table2[Sharpe Ratio])</f>
        <v>0.39980681337657931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1.4535217874385324</v>
      </c>
      <c r="AS200">
        <f>_xlfn.RANK.AVG(Table2[[#This Row],[1Y Return vs Nifty Z-Score]],Table2[1Y Return vs Nifty Z-Score])</f>
        <v>293</v>
      </c>
      <c r="AT200">
        <f>_xlfn.RANK.AVG(Table2[[#This Row],[6M Return vs Nifty Z-Score]],Table2[6M Return vs Nifty Z-Score])</f>
        <v>183</v>
      </c>
      <c r="AU200">
        <f>_xlfn.RANK.AVG(Table2[[#This Row],[Sharpe Ratio Z-Score]],Table2[Sharpe Ratio Z-Score])</f>
        <v>242</v>
      </c>
      <c r="AV200">
        <f>(Table2[[#This Row],[Rank 1Y]]+Table2[[#This Row],[Rank 6M]]+Table2[[#This Row],[Rank Sharpe]])/3</f>
        <v>239.33333333333334</v>
      </c>
    </row>
    <row r="201" spans="1:48" hidden="1" x14ac:dyDescent="0.3">
      <c r="A201" t="s">
        <v>1032</v>
      </c>
      <c r="B201" t="s">
        <v>1033</v>
      </c>
      <c r="C201" t="s">
        <v>3158</v>
      </c>
      <c r="D201" t="s">
        <v>1034</v>
      </c>
      <c r="E201">
        <v>13439.295793125</v>
      </c>
      <c r="F201">
        <v>418.75</v>
      </c>
      <c r="G201">
        <v>47.950182701310901</v>
      </c>
      <c r="H201">
        <f>(Table2[[#This Row],[1Y Return vs Nifty]]-AVERAGE(Table2[1Y Return vs Nifty]))/_xlfn.STDEV.P(Table2[1Y Return vs Nifty])</f>
        <v>0.41336901212101496</v>
      </c>
      <c r="I201">
        <v>-3.2268798267557699</v>
      </c>
      <c r="J201">
        <f>(Table2[[#This Row],[1M Return vs Nifty]]-AVERAGE(Table2[1M Return vs Nifty]))/_xlfn.STDEV.P(Table2[1M Return vs Nifty])</f>
        <v>-0.18842395655451719</v>
      </c>
      <c r="K201">
        <v>2.6453300582936201</v>
      </c>
      <c r="L201">
        <f>(Table2[[#This Row],[6M Return vs Nifty]]-AVERAGE(Table2[6M Return vs Nifty]))/_xlfn.STDEV.P(Table2[6M Return vs Nifty])</f>
        <v>-0.15189625232877565</v>
      </c>
      <c r="M201">
        <v>-0.30624126925009998</v>
      </c>
      <c r="N201">
        <f>(Table2[[#This Row],[1W Return vs Nifty]]-AVERAGE(Table2[1W Return vs Nifty]))/_xlfn.STDEV.P(Table2[1W Return vs Nifty])</f>
        <v>-0.43531278976567311</v>
      </c>
      <c r="O201">
        <v>417.14</v>
      </c>
      <c r="P201">
        <v>435.12655975153501</v>
      </c>
      <c r="Q201">
        <v>411.93812745097603</v>
      </c>
      <c r="R201">
        <v>54.224766286818301</v>
      </c>
      <c r="S201" s="1">
        <f>(Table2[[#This Row],[Close Price]]-Table2[[#This Row],[20D EMA]])/Table2[[#This Row],[20D EMA]]</f>
        <v>3.8596154768183672E-3</v>
      </c>
      <c r="T201" s="1">
        <f>(Table2[[#This Row],[Close Price]]-Table2[[#This Row],[50D EMA]])/Table2[[#This Row],[50D EMA]]</f>
        <v>-3.7636313813816186E-2</v>
      </c>
      <c r="U201" s="1">
        <f>(Table2[[#This Row],[Close Price]]-Table2[[#This Row],[200D EMA]])/Table2[[#This Row],[200D EMA]]</f>
        <v>1.6536154570529871E-2</v>
      </c>
      <c r="V201">
        <v>0.72871499636972303</v>
      </c>
      <c r="W201">
        <v>411.6</v>
      </c>
      <c r="X201">
        <v>419.8</v>
      </c>
      <c r="Y201">
        <v>403.4</v>
      </c>
      <c r="Z201">
        <v>422</v>
      </c>
      <c r="AA201">
        <v>403.4</v>
      </c>
      <c r="AB201">
        <v>424.5</v>
      </c>
      <c r="AC201" s="1">
        <f>(Table2[[#This Row],[Close Price]]/Table2[[#This Row],[Day Low]])-1</f>
        <v>1.7371234207968822E-2</v>
      </c>
      <c r="AD201" s="1">
        <f>(Table2[[#This Row],[Day High]]/Table2[[#This Row],[Close Price]])-1</f>
        <v>2.5074626865670968E-3</v>
      </c>
      <c r="AE201" s="1">
        <f>(Table2[[#This Row],[Close Price]]/Table2[[#This Row],[Current Week Low]])-1</f>
        <v>3.8051561725334748E-2</v>
      </c>
      <c r="AF201" s="1">
        <f>(Table2[[#This Row],[Current Week High]]/Table2[[#This Row],[Close Price]])-1</f>
        <v>7.7611940298507598E-3</v>
      </c>
      <c r="AG201" s="1">
        <f>(Table2[[#This Row],[Close Price]]/Table2[[#This Row],[Current Month Low]])-1</f>
        <v>3.8051561725334748E-2</v>
      </c>
      <c r="AH201" s="1">
        <f>(Table2[[#This Row],[Current Month High]]/Table2[[#This Row],[Close Price]])-1</f>
        <v>1.3731343283582165E-2</v>
      </c>
      <c r="AI201">
        <v>47.534328358208903</v>
      </c>
      <c r="AJ201">
        <v>81.473456121343403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2.1</v>
      </c>
      <c r="AM201" t="s">
        <v>3217</v>
      </c>
      <c r="AN201">
        <v>-0.13</v>
      </c>
      <c r="AO201" t="s">
        <v>3216</v>
      </c>
      <c r="AP201">
        <v>0.117468421809985</v>
      </c>
      <c r="AQ201">
        <f>(Table2[[#This Row],[Sharpe Ratio]]-AVERAGE(Table2[Sharpe Ratio]))/_xlfn.STDEV.P(Table2[Sharpe Ratio])</f>
        <v>0.64631586889643844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179</v>
      </c>
      <c r="AT201">
        <f>_xlfn.RANK.AVG(Table2[[#This Row],[6M Return vs Nifty Z-Score]],Table2[6M Return vs Nifty Z-Score])</f>
        <v>363</v>
      </c>
      <c r="AU201">
        <f>_xlfn.RANK.AVG(Table2[[#This Row],[Sharpe Ratio Z-Score]],Table2[Sharpe Ratio Z-Score])</f>
        <v>182</v>
      </c>
      <c r="AV201">
        <f>(Table2[[#This Row],[Rank 1Y]]+Table2[[#This Row],[Rank 6M]]+Table2[[#This Row],[Rank Sharpe]])/3</f>
        <v>241.33333333333334</v>
      </c>
    </row>
    <row r="202" spans="1:48" hidden="1" x14ac:dyDescent="0.3">
      <c r="A202" t="s">
        <v>494</v>
      </c>
      <c r="B202" t="s">
        <v>495</v>
      </c>
      <c r="C202" t="s">
        <v>3161</v>
      </c>
      <c r="D202" t="s">
        <v>51</v>
      </c>
      <c r="E202">
        <v>44547.010700639999</v>
      </c>
      <c r="F202">
        <v>2629.6</v>
      </c>
      <c r="G202">
        <v>57.597460818507699</v>
      </c>
      <c r="H202">
        <f>(Table2[[#This Row],[1Y Return vs Nifty]]-AVERAGE(Table2[1Y Return vs Nifty]))/_xlfn.STDEV.P(Table2[1Y Return vs Nifty])</f>
        <v>0.57904945073531888</v>
      </c>
      <c r="I202">
        <v>-3.8467805769172698</v>
      </c>
      <c r="J202">
        <f>(Table2[[#This Row],[1M Return vs Nifty]]-AVERAGE(Table2[1M Return vs Nifty]))/_xlfn.STDEV.P(Table2[1M Return vs Nifty])</f>
        <v>-0.25530785263653732</v>
      </c>
      <c r="K202">
        <v>17.172446156548201</v>
      </c>
      <c r="L202">
        <f>(Table2[[#This Row],[6M Return vs Nifty]]-AVERAGE(Table2[6M Return vs Nifty]))/_xlfn.STDEV.P(Table2[6M Return vs Nifty])</f>
        <v>0.32538306402628303</v>
      </c>
      <c r="M202">
        <v>-3.55066484409108</v>
      </c>
      <c r="N202">
        <f>(Table2[[#This Row],[1W Return vs Nifty]]-AVERAGE(Table2[1W Return vs Nifty]))/_xlfn.STDEV.P(Table2[1W Return vs Nifty])</f>
        <v>-1.2109262559986844</v>
      </c>
      <c r="O202">
        <v>2664.6</v>
      </c>
      <c r="P202">
        <v>2697.3993862893099</v>
      </c>
      <c r="Q202">
        <v>2443.6498709567099</v>
      </c>
      <c r="R202">
        <v>45.572156319061698</v>
      </c>
      <c r="S202" s="1">
        <f>(Table2[[#This Row],[Close Price]]-Table2[[#This Row],[20D EMA]])/Table2[[#This Row],[20D EMA]]</f>
        <v>-1.3135179764317346E-2</v>
      </c>
      <c r="T202" s="1">
        <f>(Table2[[#This Row],[Close Price]]-Table2[[#This Row],[50D EMA]])/Table2[[#This Row],[50D EMA]]</f>
        <v>-2.5135093688361254E-2</v>
      </c>
      <c r="U202" s="1">
        <f>(Table2[[#This Row],[Close Price]]-Table2[[#This Row],[200D EMA]])/Table2[[#This Row],[200D EMA]]</f>
        <v>7.6095242306742125E-2</v>
      </c>
      <c r="V202">
        <v>1.0120692645670299</v>
      </c>
      <c r="W202">
        <v>2594</v>
      </c>
      <c r="X202">
        <v>2648.25</v>
      </c>
      <c r="Y202">
        <v>2590</v>
      </c>
      <c r="Z202">
        <v>2733.1</v>
      </c>
      <c r="AA202">
        <v>2590</v>
      </c>
      <c r="AB202">
        <v>2742.95</v>
      </c>
      <c r="AC202" s="1">
        <f>(Table2[[#This Row],[Close Price]]/Table2[[#This Row],[Day Low]])-1</f>
        <v>1.3723978411719351E-2</v>
      </c>
      <c r="AD202" s="1">
        <f>(Table2[[#This Row],[Day High]]/Table2[[#This Row],[Close Price]])-1</f>
        <v>7.0923334347430256E-3</v>
      </c>
      <c r="AE202" s="1">
        <f>(Table2[[#This Row],[Close Price]]/Table2[[#This Row],[Current Week Low]])-1</f>
        <v>1.5289575289575197E-2</v>
      </c>
      <c r="AF202" s="1">
        <f>(Table2[[#This Row],[Current Week High]]/Table2[[#This Row],[Close Price]])-1</f>
        <v>3.93595984180104E-2</v>
      </c>
      <c r="AG202" s="1">
        <f>(Table2[[#This Row],[Close Price]]/Table2[[#This Row],[Current Month Low]])-1</f>
        <v>1.5289575289575197E-2</v>
      </c>
      <c r="AH202" s="1">
        <f>(Table2[[#This Row],[Current Month High]]/Table2[[#This Row],[Close Price]])-1</f>
        <v>4.3105415272284731E-2</v>
      </c>
      <c r="AI202">
        <v>17.432309096440498</v>
      </c>
      <c r="AJ202">
        <v>86.741469303696306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-0.53</v>
      </c>
      <c r="AM202" t="s">
        <v>3216</v>
      </c>
      <c r="AN202">
        <v>-0.11</v>
      </c>
      <c r="AO202" t="s">
        <v>3216</v>
      </c>
      <c r="AP202">
        <v>5.6603606773212002E-2</v>
      </c>
      <c r="AQ202">
        <f>(Table2[[#This Row],[Sharpe Ratio]]-AVERAGE(Table2[Sharpe Ratio]))/_xlfn.STDEV.P(Table2[Sharpe Ratio])</f>
        <v>-7.9803963962720867E-2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150</v>
      </c>
      <c r="AT202">
        <f>_xlfn.RANK.AVG(Table2[[#This Row],[6M Return vs Nifty Z-Score]],Table2[6M Return vs Nifty Z-Score])</f>
        <v>205</v>
      </c>
      <c r="AU202">
        <f>_xlfn.RANK.AVG(Table2[[#This Row],[Sharpe Ratio Z-Score]],Table2[Sharpe Ratio Z-Score])</f>
        <v>372</v>
      </c>
      <c r="AV202">
        <f>(Table2[[#This Row],[Rank 1Y]]+Table2[[#This Row],[Rank 6M]]+Table2[[#This Row],[Rank Sharpe]])/3</f>
        <v>242.33333333333334</v>
      </c>
    </row>
    <row r="203" spans="1:48" x14ac:dyDescent="0.3">
      <c r="A203" t="s">
        <v>1407</v>
      </c>
      <c r="B203" t="s">
        <v>1408</v>
      </c>
      <c r="C203" t="s">
        <v>3169</v>
      </c>
      <c r="D203" t="s">
        <v>590</v>
      </c>
      <c r="E203">
        <v>7812.28456723</v>
      </c>
      <c r="F203">
        <v>586.29999999999995</v>
      </c>
      <c r="G203">
        <v>47.511294489067801</v>
      </c>
      <c r="H203">
        <f>(Table2[[#This Row],[1Y Return vs Nifty]]-AVERAGE(Table2[1Y Return vs Nifty]))/_xlfn.STDEV.P(Table2[1Y Return vs Nifty])</f>
        <v>0.40583163311900755</v>
      </c>
      <c r="I203">
        <v>-2.7470738320492298</v>
      </c>
      <c r="J203">
        <f>(Table2[[#This Row],[1M Return vs Nifty]]-AVERAGE(Table2[1M Return vs Nifty]))/_xlfn.STDEV.P(Table2[1M Return vs Nifty])</f>
        <v>-0.13665551736304674</v>
      </c>
      <c r="K203">
        <v>17.822666957352698</v>
      </c>
      <c r="L203">
        <f>(Table2[[#This Row],[6M Return vs Nifty]]-AVERAGE(Table2[6M Return vs Nifty]))/_xlfn.STDEV.P(Table2[6M Return vs Nifty])</f>
        <v>0.3467456618873338</v>
      </c>
      <c r="M203">
        <v>1.18651826919032</v>
      </c>
      <c r="N203">
        <f>(Table2[[#This Row],[1W Return vs Nifty]]-AVERAGE(Table2[1W Return vs Nifty]))/_xlfn.STDEV.P(Table2[1W Return vs Nifty])</f>
        <v>-7.8452973790839306E-2</v>
      </c>
      <c r="O203">
        <v>576.27</v>
      </c>
      <c r="P203">
        <v>568.64232653495606</v>
      </c>
      <c r="Q203">
        <v>503.86157055587199</v>
      </c>
      <c r="R203">
        <v>59.316191365385897</v>
      </c>
      <c r="S203" s="1">
        <f>(Table2[[#This Row],[Close Price]]-Table2[[#This Row],[20D EMA]])/Table2[[#This Row],[20D EMA]]</f>
        <v>1.740503583389726E-2</v>
      </c>
      <c r="T203" s="1">
        <f>(Table2[[#This Row],[Close Price]]-Table2[[#This Row],[50D EMA]])/Table2[[#This Row],[50D EMA]]</f>
        <v>3.105233754342842E-2</v>
      </c>
      <c r="U203" s="1">
        <f>(Table2[[#This Row],[Close Price]]-Table2[[#This Row],[200D EMA]])/Table2[[#This Row],[200D EMA]]</f>
        <v>0.16361325066561425</v>
      </c>
      <c r="V203">
        <v>0.50771462979527604</v>
      </c>
      <c r="W203">
        <v>569.04999999999995</v>
      </c>
      <c r="X203">
        <v>591.75</v>
      </c>
      <c r="Y203">
        <v>555.1</v>
      </c>
      <c r="Z203">
        <v>591.75</v>
      </c>
      <c r="AA203">
        <v>555.1</v>
      </c>
      <c r="AB203">
        <v>591.75</v>
      </c>
      <c r="AC203" s="1">
        <f>(Table2[[#This Row],[Close Price]]/Table2[[#This Row],[Day Low]])-1</f>
        <v>3.0313680695896572E-2</v>
      </c>
      <c r="AD203" s="1">
        <f>(Table2[[#This Row],[Day High]]/Table2[[#This Row],[Close Price]])-1</f>
        <v>9.2955824663143449E-3</v>
      </c>
      <c r="AE203" s="1">
        <f>(Table2[[#This Row],[Close Price]]/Table2[[#This Row],[Current Week Low]])-1</f>
        <v>5.6206088992974079E-2</v>
      </c>
      <c r="AF203" s="1">
        <f>(Table2[[#This Row],[Current Week High]]/Table2[[#This Row],[Close Price]])-1</f>
        <v>9.2955824663143449E-3</v>
      </c>
      <c r="AG203" s="1">
        <f>(Table2[[#This Row],[Close Price]]/Table2[[#This Row],[Current Month Low]])-1</f>
        <v>5.6206088992974079E-2</v>
      </c>
      <c r="AH203" s="1">
        <f>(Table2[[#This Row],[Current Month High]]/Table2[[#This Row],[Close Price]])-1</f>
        <v>9.2955824663143449E-3</v>
      </c>
      <c r="AI203">
        <v>9.1079652055261899</v>
      </c>
      <c r="AJ203">
        <v>75.014925373134304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-1.42</v>
      </c>
      <c r="AM203" t="s">
        <v>3216</v>
      </c>
      <c r="AN203">
        <v>0.23</v>
      </c>
      <c r="AO203" t="s">
        <v>3217</v>
      </c>
      <c r="AP203">
        <v>6.3617208605511996E-2</v>
      </c>
      <c r="AQ203">
        <f>(Table2[[#This Row],[Sharpe Ratio]]-AVERAGE(Table2[Sharpe Ratio]))/_xlfn.STDEV.P(Table2[Sharpe Ratio])</f>
        <v>3.8686042876463454E-3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0.54133740814010167</v>
      </c>
      <c r="AS203">
        <f>_xlfn.RANK.AVG(Table2[[#This Row],[1Y Return vs Nifty Z-Score]],Table2[1Y Return vs Nifty Z-Score])</f>
        <v>181</v>
      </c>
      <c r="AT203">
        <f>_xlfn.RANK.AVG(Table2[[#This Row],[6M Return vs Nifty Z-Score]],Table2[6M Return vs Nifty Z-Score])</f>
        <v>202</v>
      </c>
      <c r="AU203">
        <f>_xlfn.RANK.AVG(Table2[[#This Row],[Sharpe Ratio Z-Score]],Table2[Sharpe Ratio Z-Score])</f>
        <v>350</v>
      </c>
      <c r="AV203">
        <f>(Table2[[#This Row],[Rank 1Y]]+Table2[[#This Row],[Rank 6M]]+Table2[[#This Row],[Rank Sharpe]])/3</f>
        <v>244.33333333333334</v>
      </c>
    </row>
    <row r="204" spans="1:48" x14ac:dyDescent="0.3">
      <c r="A204" t="s">
        <v>434</v>
      </c>
      <c r="B204" t="s">
        <v>435</v>
      </c>
      <c r="C204" t="s">
        <v>3156</v>
      </c>
      <c r="D204" t="s">
        <v>21</v>
      </c>
      <c r="E204">
        <v>52241.218348549999</v>
      </c>
      <c r="F204">
        <v>7829.5</v>
      </c>
      <c r="G204">
        <v>26.930376464924102</v>
      </c>
      <c r="H204">
        <f>(Table2[[#This Row],[1Y Return vs Nifty]]-AVERAGE(Table2[1Y Return vs Nifty]))/_xlfn.STDEV.P(Table2[1Y Return vs Nifty])</f>
        <v>5.2379033960815315E-2</v>
      </c>
      <c r="I204">
        <v>7.1091707924107297</v>
      </c>
      <c r="J204">
        <f>(Table2[[#This Row],[1M Return vs Nifty]]-AVERAGE(Table2[1M Return vs Nifty]))/_xlfn.STDEV.P(Table2[1M Return vs Nifty])</f>
        <v>0.92677930030672517</v>
      </c>
      <c r="K204">
        <v>68.321148471174595</v>
      </c>
      <c r="L204">
        <f>(Table2[[#This Row],[6M Return vs Nifty]]-AVERAGE(Table2[6M Return vs Nifty]))/_xlfn.STDEV.P(Table2[6M Return vs Nifty])</f>
        <v>2.0058416979396165</v>
      </c>
      <c r="M204">
        <v>-3.2768994266068701</v>
      </c>
      <c r="N204">
        <f>(Table2[[#This Row],[1W Return vs Nifty]]-AVERAGE(Table2[1W Return vs Nifty]))/_xlfn.STDEV.P(Table2[1W Return vs Nifty])</f>
        <v>-1.1454797631189553</v>
      </c>
      <c r="O204">
        <v>7469.52</v>
      </c>
      <c r="P204">
        <v>7092.3481786642697</v>
      </c>
      <c r="Q204">
        <v>6195.1317439262903</v>
      </c>
      <c r="R204">
        <v>69.031732725767398</v>
      </c>
      <c r="S204" s="1">
        <f>(Table2[[#This Row],[Close Price]]-Table2[[#This Row],[20D EMA]])/Table2[[#This Row],[20D EMA]]</f>
        <v>4.8193190459360109E-2</v>
      </c>
      <c r="T204" s="1">
        <f>(Table2[[#This Row],[Close Price]]-Table2[[#This Row],[50D EMA]])/Table2[[#This Row],[50D EMA]]</f>
        <v>0.10393621446184571</v>
      </c>
      <c r="U204" s="1">
        <f>(Table2[[#This Row],[Close Price]]-Table2[[#This Row],[200D EMA]])/Table2[[#This Row],[200D EMA]]</f>
        <v>0.2638149314057841</v>
      </c>
      <c r="V204">
        <v>1.6975184844323901</v>
      </c>
      <c r="W204">
        <v>7602.1</v>
      </c>
      <c r="X204">
        <v>7908.25</v>
      </c>
      <c r="Y204">
        <v>7470</v>
      </c>
      <c r="Z204">
        <v>7908.25</v>
      </c>
      <c r="AA204">
        <v>7468.9</v>
      </c>
      <c r="AB204">
        <v>7908.25</v>
      </c>
      <c r="AC204" s="1">
        <f>(Table2[[#This Row],[Close Price]]/Table2[[#This Row],[Day Low]])-1</f>
        <v>2.9912787256152873E-2</v>
      </c>
      <c r="AD204" s="1">
        <f>(Table2[[#This Row],[Day High]]/Table2[[#This Row],[Close Price]])-1</f>
        <v>1.005811354492625E-2</v>
      </c>
      <c r="AE204" s="1">
        <f>(Table2[[#This Row],[Close Price]]/Table2[[#This Row],[Current Week Low]])-1</f>
        <v>4.8125836680053657E-2</v>
      </c>
      <c r="AF204" s="1">
        <f>(Table2[[#This Row],[Current Week High]]/Table2[[#This Row],[Close Price]])-1</f>
        <v>1.005811354492625E-2</v>
      </c>
      <c r="AG204" s="1">
        <f>(Table2[[#This Row],[Close Price]]/Table2[[#This Row],[Current Month Low]])-1</f>
        <v>4.8280201903894815E-2</v>
      </c>
      <c r="AH204" s="1">
        <f>(Table2[[#This Row],[Current Month High]]/Table2[[#This Row],[Close Price]])-1</f>
        <v>1.005811354492625E-2</v>
      </c>
      <c r="AI204">
        <v>1.0058113544926199</v>
      </c>
      <c r="AJ204">
        <v>82.6228934631757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14.71</v>
      </c>
      <c r="AM204" t="s">
        <v>3217</v>
      </c>
      <c r="AN204">
        <v>0.27</v>
      </c>
      <c r="AO204" t="s">
        <v>3217</v>
      </c>
      <c r="AP204">
        <v>3.6722635449730999E-2</v>
      </c>
      <c r="AQ204">
        <f>(Table2[[#This Row],[Sharpe Ratio]]-AVERAGE(Table2[Sharpe Ratio]))/_xlfn.STDEV.P(Table2[Sharpe Ratio])</f>
        <v>-0.31698479768022936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1.5225354714079724</v>
      </c>
      <c r="AS204">
        <f>_xlfn.RANK.AVG(Table2[[#This Row],[1Y Return vs Nifty Z-Score]],Table2[1Y Return vs Nifty Z-Score])</f>
        <v>276</v>
      </c>
      <c r="AT204">
        <f>_xlfn.RANK.AVG(Table2[[#This Row],[6M Return vs Nifty Z-Score]],Table2[6M Return vs Nifty Z-Score])</f>
        <v>31</v>
      </c>
      <c r="AU204">
        <f>_xlfn.RANK.AVG(Table2[[#This Row],[Sharpe Ratio Z-Score]],Table2[Sharpe Ratio Z-Score])</f>
        <v>428</v>
      </c>
      <c r="AV204">
        <f>(Table2[[#This Row],[Rank 1Y]]+Table2[[#This Row],[Rank 6M]]+Table2[[#This Row],[Rank Sharpe]])/3</f>
        <v>245</v>
      </c>
    </row>
    <row r="205" spans="1:48" x14ac:dyDescent="0.3">
      <c r="A205" t="s">
        <v>1057</v>
      </c>
      <c r="B205" t="s">
        <v>1058</v>
      </c>
      <c r="C205" t="s">
        <v>3167</v>
      </c>
      <c r="D205" t="s">
        <v>117</v>
      </c>
      <c r="E205">
        <v>12812.87781045</v>
      </c>
      <c r="F205">
        <v>420.45</v>
      </c>
      <c r="G205">
        <v>16.492066590758</v>
      </c>
      <c r="H205">
        <f>(Table2[[#This Row],[1Y Return vs Nifty]]-AVERAGE(Table2[1Y Return vs Nifty]))/_xlfn.STDEV.P(Table2[1Y Return vs Nifty])</f>
        <v>-0.12688642696344957</v>
      </c>
      <c r="I205">
        <v>21.554389120606199</v>
      </c>
      <c r="J205">
        <f>(Table2[[#This Row],[1M Return vs Nifty]]-AVERAGE(Table2[1M Return vs Nifty]))/_xlfn.STDEV.P(Table2[1M Return vs Nifty])</f>
        <v>2.4853392492879309</v>
      </c>
      <c r="K205">
        <v>6.2539635231275099</v>
      </c>
      <c r="L205">
        <f>(Table2[[#This Row],[6M Return vs Nifty]]-AVERAGE(Table2[6M Return vs Nifty]))/_xlfn.STDEV.P(Table2[6M Return vs Nifty])</f>
        <v>-3.3336856133212696E-2</v>
      </c>
      <c r="M205">
        <v>0.75784242728392404</v>
      </c>
      <c r="N205">
        <f>(Table2[[#This Row],[1W Return vs Nifty]]-AVERAGE(Table2[1W Return vs Nifty]))/_xlfn.STDEV.P(Table2[1W Return vs Nifty])</f>
        <v>-0.18093242752482672</v>
      </c>
      <c r="O205">
        <v>406.12</v>
      </c>
      <c r="P205">
        <v>386.32649136918701</v>
      </c>
      <c r="Q205">
        <v>354.946968773008</v>
      </c>
      <c r="R205">
        <v>57.4979977569201</v>
      </c>
      <c r="S205" s="1">
        <f>(Table2[[#This Row],[Close Price]]-Table2[[#This Row],[20D EMA]])/Table2[[#This Row],[20D EMA]]</f>
        <v>3.5285137397813415E-2</v>
      </c>
      <c r="T205" s="1">
        <f>(Table2[[#This Row],[Close Price]]-Table2[[#This Row],[50D EMA]])/Table2[[#This Row],[50D EMA]]</f>
        <v>8.8328161265553415E-2</v>
      </c>
      <c r="U205" s="1">
        <f>(Table2[[#This Row],[Close Price]]-Table2[[#This Row],[200D EMA]])/Table2[[#This Row],[200D EMA]]</f>
        <v>0.18454314866647534</v>
      </c>
      <c r="V205">
        <v>0.54150200431213702</v>
      </c>
      <c r="W205">
        <v>415</v>
      </c>
      <c r="X205">
        <v>423.65</v>
      </c>
      <c r="Y205">
        <v>406.55</v>
      </c>
      <c r="Z205">
        <v>429.7</v>
      </c>
      <c r="AA205">
        <v>406.55</v>
      </c>
      <c r="AB205">
        <v>432.4</v>
      </c>
      <c r="AC205" s="1">
        <f>(Table2[[#This Row],[Close Price]]/Table2[[#This Row],[Day Low]])-1</f>
        <v>1.3132530120481878E-2</v>
      </c>
      <c r="AD205" s="1">
        <f>(Table2[[#This Row],[Day High]]/Table2[[#This Row],[Close Price]])-1</f>
        <v>7.6108930907361483E-3</v>
      </c>
      <c r="AE205" s="1">
        <f>(Table2[[#This Row],[Close Price]]/Table2[[#This Row],[Current Week Low]])-1</f>
        <v>3.419013651457381E-2</v>
      </c>
      <c r="AF205" s="1">
        <f>(Table2[[#This Row],[Current Week High]]/Table2[[#This Row],[Close Price]])-1</f>
        <v>2.2000237840409165E-2</v>
      </c>
      <c r="AG205" s="1">
        <f>(Table2[[#This Row],[Close Price]]/Table2[[#This Row],[Current Month Low]])-1</f>
        <v>3.419013651457381E-2</v>
      </c>
      <c r="AH205" s="1">
        <f>(Table2[[#This Row],[Current Month High]]/Table2[[#This Row],[Close Price]])-1</f>
        <v>2.8421928885717707E-2</v>
      </c>
      <c r="AI205">
        <v>7.2660244975621202</v>
      </c>
      <c r="AJ205">
        <v>53.982787035341403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0.26</v>
      </c>
      <c r="AM205" t="s">
        <v>3217</v>
      </c>
      <c r="AN205">
        <v>0.19</v>
      </c>
      <c r="AO205" t="s">
        <v>3217</v>
      </c>
      <c r="AP205">
        <v>0.16512528576271901</v>
      </c>
      <c r="AQ205">
        <f>(Table2[[#This Row],[Sharpe Ratio]]-AVERAGE(Table2[Sharpe Ratio]))/_xlfn.STDEV.P(Table2[Sharpe Ratio])</f>
        <v>1.2148642833957461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3.3590478220621884</v>
      </c>
      <c r="AS205">
        <f>_xlfn.RANK.AVG(Table2[[#This Row],[1Y Return vs Nifty Z-Score]],Table2[1Y Return vs Nifty Z-Score])</f>
        <v>331</v>
      </c>
      <c r="AT205">
        <f>_xlfn.RANK.AVG(Table2[[#This Row],[6M Return vs Nifty Z-Score]],Table2[6M Return vs Nifty Z-Score])</f>
        <v>322</v>
      </c>
      <c r="AU205">
        <f>_xlfn.RANK.AVG(Table2[[#This Row],[Sharpe Ratio Z-Score]],Table2[Sharpe Ratio Z-Score])</f>
        <v>82</v>
      </c>
      <c r="AV205">
        <f>(Table2[[#This Row],[Rank 1Y]]+Table2[[#This Row],[Rank 6M]]+Table2[[#This Row],[Rank Sharpe]])/3</f>
        <v>245</v>
      </c>
    </row>
    <row r="206" spans="1:48" hidden="1" x14ac:dyDescent="0.3">
      <c r="A206" t="s">
        <v>369</v>
      </c>
      <c r="B206" t="s">
        <v>370</v>
      </c>
      <c r="C206" t="s">
        <v>3157</v>
      </c>
      <c r="D206" t="s">
        <v>40</v>
      </c>
      <c r="E206">
        <v>67149.66</v>
      </c>
      <c r="F206">
        <v>382.75</v>
      </c>
      <c r="G206">
        <v>39.487275197302097</v>
      </c>
      <c r="H206">
        <f>(Table2[[#This Row],[1Y Return vs Nifty]]-AVERAGE(Table2[1Y Return vs Nifty]))/_xlfn.STDEV.P(Table2[1Y Return vs Nifty])</f>
        <v>0.2680287192235733</v>
      </c>
      <c r="I206">
        <v>-1.21497817752931</v>
      </c>
      <c r="J206">
        <f>(Table2[[#This Row],[1M Return vs Nifty]]-AVERAGE(Table2[1M Return vs Nifty]))/_xlfn.STDEV.P(Table2[1M Return vs Nifty])</f>
        <v>2.8649213302189985E-2</v>
      </c>
      <c r="K206">
        <v>6.2250490675115797</v>
      </c>
      <c r="L206">
        <f>(Table2[[#This Row],[6M Return vs Nifty]]-AVERAGE(Table2[6M Return vs Nifty]))/_xlfn.STDEV.P(Table2[6M Return vs Nifty])</f>
        <v>-3.4286822493762949E-2</v>
      </c>
      <c r="M206">
        <v>0.54324958999168804</v>
      </c>
      <c r="N206">
        <f>(Table2[[#This Row],[1W Return vs Nifty]]-AVERAGE(Table2[1W Return vs Nifty]))/_xlfn.STDEV.P(Table2[1W Return vs Nifty])</f>
        <v>-0.23223309481490631</v>
      </c>
      <c r="O206">
        <v>374.44</v>
      </c>
      <c r="P206">
        <v>382.35272850837498</v>
      </c>
      <c r="Q206">
        <v>360.904475341016</v>
      </c>
      <c r="R206">
        <v>61.5770555100938</v>
      </c>
      <c r="S206" s="1">
        <f>(Table2[[#This Row],[Close Price]]-Table2[[#This Row],[20D EMA]])/Table2[[#This Row],[20D EMA]]</f>
        <v>2.2193141758359156E-2</v>
      </c>
      <c r="T206" s="1">
        <f>(Table2[[#This Row],[Close Price]]-Table2[[#This Row],[50D EMA]])/Table2[[#This Row],[50D EMA]]</f>
        <v>1.0390183252381785E-3</v>
      </c>
      <c r="U206" s="1">
        <f>(Table2[[#This Row],[Close Price]]-Table2[[#This Row],[200D EMA]])/Table2[[#This Row],[200D EMA]]</f>
        <v>6.0529935624495448E-2</v>
      </c>
      <c r="V206">
        <v>0.285947009808458</v>
      </c>
      <c r="W206">
        <v>371.6</v>
      </c>
      <c r="X206">
        <v>386.8</v>
      </c>
      <c r="Y206">
        <v>360.8</v>
      </c>
      <c r="Z206">
        <v>386.8</v>
      </c>
      <c r="AA206">
        <v>360.8</v>
      </c>
      <c r="AB206">
        <v>386.8</v>
      </c>
      <c r="AC206" s="1">
        <f>(Table2[[#This Row],[Close Price]]/Table2[[#This Row],[Day Low]])-1</f>
        <v>3.0005382131323977E-2</v>
      </c>
      <c r="AD206" s="1">
        <f>(Table2[[#This Row],[Day High]]/Table2[[#This Row],[Close Price]])-1</f>
        <v>1.0581319399085576E-2</v>
      </c>
      <c r="AE206" s="1">
        <f>(Table2[[#This Row],[Close Price]]/Table2[[#This Row],[Current Week Low]])-1</f>
        <v>6.0837028824833661E-2</v>
      </c>
      <c r="AF206" s="1">
        <f>(Table2[[#This Row],[Current Week High]]/Table2[[#This Row],[Close Price]])-1</f>
        <v>1.0581319399085576E-2</v>
      </c>
      <c r="AG206" s="1">
        <f>(Table2[[#This Row],[Close Price]]/Table2[[#This Row],[Current Month Low]])-1</f>
        <v>6.0837028824833661E-2</v>
      </c>
      <c r="AH206" s="1">
        <f>(Table2[[#This Row],[Current Month High]]/Table2[[#This Row],[Close Price]])-1</f>
        <v>1.0581319399085576E-2</v>
      </c>
      <c r="AI206">
        <v>22.220770738079601</v>
      </c>
      <c r="AJ206">
        <v>72.838112440731507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0.13</v>
      </c>
      <c r="AM206" t="s">
        <v>3217</v>
      </c>
      <c r="AN206">
        <v>-0.1</v>
      </c>
      <c r="AO206" t="s">
        <v>3216</v>
      </c>
      <c r="AP206">
        <v>0.11356276618743499</v>
      </c>
      <c r="AQ206">
        <f>(Table2[[#This Row],[Sharpe Ratio]]-AVERAGE(Table2[Sharpe Ratio]))/_xlfn.STDEV.P(Table2[Sharpe Ratio])</f>
        <v>0.5997212311547806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223</v>
      </c>
      <c r="AT206">
        <f>_xlfn.RANK.AVG(Table2[[#This Row],[6M Return vs Nifty Z-Score]],Table2[6M Return vs Nifty Z-Score])</f>
        <v>323</v>
      </c>
      <c r="AU206">
        <f>_xlfn.RANK.AVG(Table2[[#This Row],[Sharpe Ratio Z-Score]],Table2[Sharpe Ratio Z-Score])</f>
        <v>195</v>
      </c>
      <c r="AV206">
        <f>(Table2[[#This Row],[Rank 1Y]]+Table2[[#This Row],[Rank 6M]]+Table2[[#This Row],[Rank Sharpe]])/3</f>
        <v>247</v>
      </c>
    </row>
    <row r="207" spans="1:48" hidden="1" x14ac:dyDescent="0.3">
      <c r="A207" t="s">
        <v>1659</v>
      </c>
      <c r="B207" t="s">
        <v>1660</v>
      </c>
      <c r="C207" t="s">
        <v>3168</v>
      </c>
      <c r="D207" t="s">
        <v>291</v>
      </c>
      <c r="E207">
        <v>5642.6522476800001</v>
      </c>
      <c r="F207">
        <v>2075.1999999999998</v>
      </c>
      <c r="G207">
        <v>64.877359354282106</v>
      </c>
      <c r="H207">
        <f>(Table2[[#This Row],[1Y Return vs Nifty]]-AVERAGE(Table2[1Y Return vs Nifty]))/_xlfn.STDEV.P(Table2[1Y Return vs Nifty])</f>
        <v>0.70407298253593398</v>
      </c>
      <c r="I207">
        <v>-14.121157178633901</v>
      </c>
      <c r="J207">
        <f>(Table2[[#This Row],[1M Return vs Nifty]]-AVERAGE(Table2[1M Return vs Nifty]))/_xlfn.STDEV.P(Table2[1M Return vs Nifty])</f>
        <v>-1.3638568207701036</v>
      </c>
      <c r="K207">
        <v>64.321626352091499</v>
      </c>
      <c r="L207">
        <f>(Table2[[#This Row],[6M Return vs Nifty]]-AVERAGE(Table2[6M Return vs Nifty]))/_xlfn.STDEV.P(Table2[6M Return vs Nifty])</f>
        <v>1.8744398994111209</v>
      </c>
      <c r="M207">
        <v>-1.8885566079627201</v>
      </c>
      <c r="N207">
        <f>(Table2[[#This Row],[1W Return vs Nifty]]-AVERAGE(Table2[1W Return vs Nifty]))/_xlfn.STDEV.P(Table2[1W Return vs Nifty])</f>
        <v>-0.81358185859177712</v>
      </c>
      <c r="O207">
        <v>2167.31</v>
      </c>
      <c r="P207">
        <v>2173.9653534909198</v>
      </c>
      <c r="Q207">
        <v>1798.7391421868001</v>
      </c>
      <c r="R207">
        <v>44.038131310754302</v>
      </c>
      <c r="S207" s="1">
        <f>(Table2[[#This Row],[Close Price]]-Table2[[#This Row],[20D EMA]])/Table2[[#This Row],[20D EMA]]</f>
        <v>-4.2499688554014023E-2</v>
      </c>
      <c r="T207" s="1">
        <f>(Table2[[#This Row],[Close Price]]-Table2[[#This Row],[50D EMA]])/Table2[[#This Row],[50D EMA]]</f>
        <v>-4.5430969418313927E-2</v>
      </c>
      <c r="U207" s="1">
        <f>(Table2[[#This Row],[Close Price]]-Table2[[#This Row],[200D EMA]])/Table2[[#This Row],[200D EMA]]</f>
        <v>0.15369702661670831</v>
      </c>
      <c r="V207">
        <v>0.83901431337495302</v>
      </c>
      <c r="W207">
        <v>1993.1</v>
      </c>
      <c r="X207">
        <v>2089</v>
      </c>
      <c r="Y207">
        <v>1915.05</v>
      </c>
      <c r="Z207">
        <v>2089</v>
      </c>
      <c r="AA207">
        <v>1915.05</v>
      </c>
      <c r="AB207">
        <v>2089</v>
      </c>
      <c r="AC207" s="1">
        <f>(Table2[[#This Row],[Close Price]]/Table2[[#This Row],[Day Low]])-1</f>
        <v>4.1192112789122381E-2</v>
      </c>
      <c r="AD207" s="1">
        <f>(Table2[[#This Row],[Day High]]/Table2[[#This Row],[Close Price]])-1</f>
        <v>6.6499614494990311E-3</v>
      </c>
      <c r="AE207" s="1">
        <f>(Table2[[#This Row],[Close Price]]/Table2[[#This Row],[Current Week Low]])-1</f>
        <v>8.362705934570891E-2</v>
      </c>
      <c r="AF207" s="1">
        <f>(Table2[[#This Row],[Current Week High]]/Table2[[#This Row],[Close Price]])-1</f>
        <v>6.6499614494990311E-3</v>
      </c>
      <c r="AG207" s="1">
        <f>(Table2[[#This Row],[Close Price]]/Table2[[#This Row],[Current Month Low]])-1</f>
        <v>8.362705934570891E-2</v>
      </c>
      <c r="AH207" s="1">
        <f>(Table2[[#This Row],[Current Month High]]/Table2[[#This Row],[Close Price]])-1</f>
        <v>6.6499614494990311E-3</v>
      </c>
      <c r="AI207">
        <v>26.2577101002313</v>
      </c>
      <c r="AJ207">
        <v>118.13212802859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-18.32</v>
      </c>
      <c r="AM207" t="s">
        <v>3216</v>
      </c>
      <c r="AN207">
        <v>0.13</v>
      </c>
      <c r="AO207" t="s">
        <v>3217</v>
      </c>
      <c r="AP207">
        <v>-2.8922590819260002E-3</v>
      </c>
      <c r="AQ207">
        <f>(Table2[[#This Row],[Sharpe Ratio]]-AVERAGE(Table2[Sharpe Ratio]))/_xlfn.STDEV.P(Table2[Sharpe Ratio])</f>
        <v>-0.78959217484355126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129</v>
      </c>
      <c r="AT207">
        <f>_xlfn.RANK.AVG(Table2[[#This Row],[6M Return vs Nifty Z-Score]],Table2[6M Return vs Nifty Z-Score])</f>
        <v>36</v>
      </c>
      <c r="AU207">
        <f>_xlfn.RANK.AVG(Table2[[#This Row],[Sharpe Ratio Z-Score]],Table2[Sharpe Ratio Z-Score])</f>
        <v>577</v>
      </c>
      <c r="AV207">
        <f>(Table2[[#This Row],[Rank 1Y]]+Table2[[#This Row],[Rank 6M]]+Table2[[#This Row],[Rank Sharpe]])/3</f>
        <v>247.33333333333334</v>
      </c>
    </row>
    <row r="208" spans="1:48" x14ac:dyDescent="0.3">
      <c r="A208" t="s">
        <v>1081</v>
      </c>
      <c r="B208" t="s">
        <v>1082</v>
      </c>
      <c r="C208" t="s">
        <v>3159</v>
      </c>
      <c r="D208" t="s">
        <v>986</v>
      </c>
      <c r="E208">
        <v>12265.345349775</v>
      </c>
      <c r="F208">
        <v>607.95000000000005</v>
      </c>
      <c r="G208">
        <v>15.237232775561599</v>
      </c>
      <c r="H208">
        <f>(Table2[[#This Row],[1Y Return vs Nifty]]-AVERAGE(Table2[1Y Return vs Nifty]))/_xlfn.STDEV.P(Table2[1Y Return vs Nifty])</f>
        <v>-0.14843669371891963</v>
      </c>
      <c r="I208">
        <v>-5.8202151120216303</v>
      </c>
      <c r="J208">
        <f>(Table2[[#This Row],[1M Return vs Nifty]]-AVERAGE(Table2[1M Return vs Nifty]))/_xlfn.STDEV.P(Table2[1M Return vs Nifty])</f>
        <v>-0.46823063154300387</v>
      </c>
      <c r="K208">
        <v>48.547109774526</v>
      </c>
      <c r="L208">
        <f>(Table2[[#This Row],[6M Return vs Nifty]]-AVERAGE(Table2[6M Return vs Nifty]))/_xlfn.STDEV.P(Table2[6M Return vs Nifty])</f>
        <v>1.3561780202431981</v>
      </c>
      <c r="M208">
        <v>-5.3104469168405704</v>
      </c>
      <c r="N208">
        <f>(Table2[[#This Row],[1W Return vs Nifty]]-AVERAGE(Table2[1W Return vs Nifty]))/_xlfn.STDEV.P(Table2[1W Return vs Nifty])</f>
        <v>-1.6316206079458853</v>
      </c>
      <c r="O208">
        <v>625.08000000000004</v>
      </c>
      <c r="P208">
        <v>603.41948237970996</v>
      </c>
      <c r="Q208">
        <v>499.92841361685203</v>
      </c>
      <c r="R208">
        <v>38.581247647809803</v>
      </c>
      <c r="S208" s="1">
        <f>(Table2[[#This Row],[Close Price]]-Table2[[#This Row],[20D EMA]])/Table2[[#This Row],[20D EMA]]</f>
        <v>-2.7404492224995192E-2</v>
      </c>
      <c r="T208" s="1">
        <f>(Table2[[#This Row],[Close Price]]-Table2[[#This Row],[50D EMA]])/Table2[[#This Row],[50D EMA]]</f>
        <v>7.5080731606859087E-3</v>
      </c>
      <c r="U208" s="1">
        <f>(Table2[[#This Row],[Close Price]]-Table2[[#This Row],[200D EMA]])/Table2[[#This Row],[200D EMA]]</f>
        <v>0.21607410869416271</v>
      </c>
      <c r="V208">
        <v>0.40482505592722201</v>
      </c>
      <c r="W208">
        <v>605.5</v>
      </c>
      <c r="X208">
        <v>616.45000000000005</v>
      </c>
      <c r="Y208">
        <v>601.54999999999995</v>
      </c>
      <c r="Z208">
        <v>625.79999999999995</v>
      </c>
      <c r="AA208">
        <v>601.54999999999995</v>
      </c>
      <c r="AB208">
        <v>633.54999999999995</v>
      </c>
      <c r="AC208" s="1">
        <f>(Table2[[#This Row],[Close Price]]/Table2[[#This Row],[Day Low]])-1</f>
        <v>4.0462427745664442E-3</v>
      </c>
      <c r="AD208" s="1">
        <f>(Table2[[#This Row],[Day High]]/Table2[[#This Row],[Close Price]])-1</f>
        <v>1.3981412945143434E-2</v>
      </c>
      <c r="AE208" s="1">
        <f>(Table2[[#This Row],[Close Price]]/Table2[[#This Row],[Current Week Low]])-1</f>
        <v>1.0639182112875289E-2</v>
      </c>
      <c r="AF208" s="1">
        <f>(Table2[[#This Row],[Current Week High]]/Table2[[#This Row],[Close Price]])-1</f>
        <v>2.936096718480119E-2</v>
      </c>
      <c r="AG208" s="1">
        <f>(Table2[[#This Row],[Close Price]]/Table2[[#This Row],[Current Month Low]])-1</f>
        <v>1.0639182112875289E-2</v>
      </c>
      <c r="AH208" s="1">
        <f>(Table2[[#This Row],[Current Month High]]/Table2[[#This Row],[Close Price]])-1</f>
        <v>4.2108726046549805E-2</v>
      </c>
      <c r="AI208">
        <v>13.792252652356201</v>
      </c>
      <c r="AJ208">
        <v>76.986899563318701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-3.94</v>
      </c>
      <c r="AM208" t="s">
        <v>3216</v>
      </c>
      <c r="AN208">
        <v>0.13</v>
      </c>
      <c r="AO208" t="s">
        <v>3217</v>
      </c>
      <c r="AP208">
        <v>6.5890943150600997E-2</v>
      </c>
      <c r="AQ208">
        <f>(Table2[[#This Row],[Sharpe Ratio]]-AVERAGE(Table2[Sharpe Ratio]))/_xlfn.STDEV.P(Table2[Sharpe Ratio])</f>
        <v>3.0994354145731463E-2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-0.86111555881887925</v>
      </c>
      <c r="AS208">
        <f>_xlfn.RANK.AVG(Table2[[#This Row],[1Y Return vs Nifty Z-Score]],Table2[1Y Return vs Nifty Z-Score])</f>
        <v>340</v>
      </c>
      <c r="AT208">
        <f>_xlfn.RANK.AVG(Table2[[#This Row],[6M Return vs Nifty Z-Score]],Table2[6M Return vs Nifty Z-Score])</f>
        <v>62</v>
      </c>
      <c r="AU208">
        <f>_xlfn.RANK.AVG(Table2[[#This Row],[Sharpe Ratio Z-Score]],Table2[Sharpe Ratio Z-Score])</f>
        <v>344</v>
      </c>
      <c r="AV208">
        <f>(Table2[[#This Row],[Rank 1Y]]+Table2[[#This Row],[Rank 6M]]+Table2[[#This Row],[Rank Sharpe]])/3</f>
        <v>248.66666666666666</v>
      </c>
    </row>
    <row r="209" spans="1:48" x14ac:dyDescent="0.3">
      <c r="A209" t="s">
        <v>877</v>
      </c>
      <c r="B209" t="s">
        <v>878</v>
      </c>
      <c r="C209" t="s">
        <v>3161</v>
      </c>
      <c r="D209" t="s">
        <v>51</v>
      </c>
      <c r="E209">
        <v>17712.12724192</v>
      </c>
      <c r="F209">
        <v>1301.3499999999999</v>
      </c>
      <c r="G209">
        <v>25.022746231113</v>
      </c>
      <c r="H209">
        <f>(Table2[[#This Row],[1Y Return vs Nifty]]-AVERAGE(Table2[1Y Return vs Nifty]))/_xlfn.STDEV.P(Table2[1Y Return vs Nifty])</f>
        <v>1.9617771145312834E-2</v>
      </c>
      <c r="I209">
        <v>-1.1463617228952101</v>
      </c>
      <c r="J209">
        <f>(Table2[[#This Row],[1M Return vs Nifty]]-AVERAGE(Table2[1M Return vs Nifty]))/_xlfn.STDEV.P(Table2[1M Return vs Nifty])</f>
        <v>3.6052552982079308E-2</v>
      </c>
      <c r="K209">
        <v>40.278595363415903</v>
      </c>
      <c r="L209">
        <f>(Table2[[#This Row],[6M Return vs Nifty]]-AVERAGE(Table2[6M Return vs Nifty]))/_xlfn.STDEV.P(Table2[6M Return vs Nifty])</f>
        <v>1.0845211491398734</v>
      </c>
      <c r="M209">
        <v>1.29151924101278</v>
      </c>
      <c r="N209">
        <f>(Table2[[#This Row],[1W Return vs Nifty]]-AVERAGE(Table2[1W Return vs Nifty]))/_xlfn.STDEV.P(Table2[1W Return vs Nifty])</f>
        <v>-5.3351390771721754E-2</v>
      </c>
      <c r="O209">
        <v>1319.79</v>
      </c>
      <c r="P209">
        <v>1306.77370032357</v>
      </c>
      <c r="Q209">
        <v>1113.03261220174</v>
      </c>
      <c r="R209">
        <v>43.856489510675203</v>
      </c>
      <c r="S209" s="1">
        <f>(Table2[[#This Row],[Close Price]]-Table2[[#This Row],[20D EMA]])/Table2[[#This Row],[20D EMA]]</f>
        <v>-1.397191977511578E-2</v>
      </c>
      <c r="T209" s="1">
        <f>(Table2[[#This Row],[Close Price]]-Table2[[#This Row],[50D EMA]])/Table2[[#This Row],[50D EMA]]</f>
        <v>-4.1504510859279708E-3</v>
      </c>
      <c r="U209" s="1">
        <f>(Table2[[#This Row],[Close Price]]-Table2[[#This Row],[200D EMA]])/Table2[[#This Row],[200D EMA]]</f>
        <v>0.16919305484296709</v>
      </c>
      <c r="V209">
        <v>0.29464389313316502</v>
      </c>
      <c r="W209">
        <v>1290.3499999999999</v>
      </c>
      <c r="X209">
        <v>1340</v>
      </c>
      <c r="Y209">
        <v>1287</v>
      </c>
      <c r="Z209">
        <v>1347.15</v>
      </c>
      <c r="AA209">
        <v>1287</v>
      </c>
      <c r="AB209">
        <v>1350</v>
      </c>
      <c r="AC209" s="1">
        <f>(Table2[[#This Row],[Close Price]]/Table2[[#This Row],[Day Low]])-1</f>
        <v>8.5248188475994802E-3</v>
      </c>
      <c r="AD209" s="1">
        <f>(Table2[[#This Row],[Day High]]/Table2[[#This Row],[Close Price]])-1</f>
        <v>2.9699926998885795E-2</v>
      </c>
      <c r="AE209" s="1">
        <f>(Table2[[#This Row],[Close Price]]/Table2[[#This Row],[Current Week Low]])-1</f>
        <v>1.114996114996103E-2</v>
      </c>
      <c r="AF209" s="1">
        <f>(Table2[[#This Row],[Current Week High]]/Table2[[#This Row],[Close Price]])-1</f>
        <v>3.5194221385484337E-2</v>
      </c>
      <c r="AG209" s="1">
        <f>(Table2[[#This Row],[Close Price]]/Table2[[#This Row],[Current Month Low]])-1</f>
        <v>1.114996114996103E-2</v>
      </c>
      <c r="AH209" s="1">
        <f>(Table2[[#This Row],[Current Month High]]/Table2[[#This Row],[Close Price]])-1</f>
        <v>3.7384254812310447E-2</v>
      </c>
      <c r="AI209">
        <v>16.9593114842279</v>
      </c>
      <c r="AJ209">
        <v>60.8292652783785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-2</v>
      </c>
      <c r="AM209" t="s">
        <v>3216</v>
      </c>
      <c r="AN209">
        <v>0.05</v>
      </c>
      <c r="AO209" t="s">
        <v>3217</v>
      </c>
      <c r="AP209">
        <v>5.6613201472241997E-2</v>
      </c>
      <c r="AQ209">
        <f>(Table2[[#This Row],[Sharpe Ratio]]-AVERAGE(Table2[Sharpe Ratio]))/_xlfn.STDEV.P(Table2[Sharpe Ratio])</f>
        <v>-7.96894987950902E-2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1.0071505837004535</v>
      </c>
      <c r="AS209">
        <f>_xlfn.RANK.AVG(Table2[[#This Row],[1Y Return vs Nifty Z-Score]],Table2[1Y Return vs Nifty Z-Score])</f>
        <v>295</v>
      </c>
      <c r="AT209">
        <f>_xlfn.RANK.AVG(Table2[[#This Row],[6M Return vs Nifty Z-Score]],Table2[6M Return vs Nifty Z-Score])</f>
        <v>86</v>
      </c>
      <c r="AU209">
        <f>_xlfn.RANK.AVG(Table2[[#This Row],[Sharpe Ratio Z-Score]],Table2[Sharpe Ratio Z-Score])</f>
        <v>371</v>
      </c>
      <c r="AV209">
        <f>(Table2[[#This Row],[Rank 1Y]]+Table2[[#This Row],[Rank 6M]]+Table2[[#This Row],[Rank Sharpe]])/3</f>
        <v>250.66666666666666</v>
      </c>
    </row>
    <row r="210" spans="1:48" hidden="1" x14ac:dyDescent="0.3">
      <c r="A210" t="s">
        <v>641</v>
      </c>
      <c r="B210" t="s">
        <v>642</v>
      </c>
      <c r="C210" t="s">
        <v>3170</v>
      </c>
      <c r="D210" t="s">
        <v>136</v>
      </c>
      <c r="E210">
        <v>29444.915991649999</v>
      </c>
      <c r="F210">
        <v>1205.6500000000001</v>
      </c>
      <c r="G210">
        <v>50.625557583635199</v>
      </c>
      <c r="H210">
        <f>(Table2[[#This Row],[1Y Return vs Nifty]]-AVERAGE(Table2[1Y Return vs Nifty]))/_xlfn.STDEV.P(Table2[1Y Return vs Nifty])</f>
        <v>0.45931536907024095</v>
      </c>
      <c r="I210">
        <v>-9.0083826227629498</v>
      </c>
      <c r="J210">
        <f>(Table2[[#This Row],[1M Return vs Nifty]]-AVERAGE(Table2[1M Return vs Nifty]))/_xlfn.STDEV.P(Table2[1M Return vs Nifty])</f>
        <v>-0.8122164460866087</v>
      </c>
      <c r="K210">
        <v>-0.48360604099138599</v>
      </c>
      <c r="L210">
        <f>(Table2[[#This Row],[6M Return vs Nifty]]-AVERAGE(Table2[6M Return vs Nifty]))/_xlfn.STDEV.P(Table2[6M Return vs Nifty])</f>
        <v>-0.25469549150914123</v>
      </c>
      <c r="M210">
        <v>1.9875545687558001</v>
      </c>
      <c r="N210">
        <f>(Table2[[#This Row],[1W Return vs Nifty]]-AVERAGE(Table2[1W Return vs Nifty]))/_xlfn.STDEV.P(Table2[1W Return vs Nifty])</f>
        <v>0.11304315072949207</v>
      </c>
      <c r="O210">
        <v>1234.57</v>
      </c>
      <c r="P210">
        <v>1259.3639167741701</v>
      </c>
      <c r="Q210">
        <v>1142.9813115158299</v>
      </c>
      <c r="R210">
        <v>46.026695944967898</v>
      </c>
      <c r="S210" s="1">
        <f>(Table2[[#This Row],[Close Price]]-Table2[[#This Row],[20D EMA]])/Table2[[#This Row],[20D EMA]]</f>
        <v>-2.3425160177227573E-2</v>
      </c>
      <c r="T210" s="1">
        <f>(Table2[[#This Row],[Close Price]]-Table2[[#This Row],[50D EMA]])/Table2[[#This Row],[50D EMA]]</f>
        <v>-4.2651624410326834E-2</v>
      </c>
      <c r="U210" s="1">
        <f>(Table2[[#This Row],[Close Price]]-Table2[[#This Row],[200D EMA]])/Table2[[#This Row],[200D EMA]]</f>
        <v>5.4829145369891044E-2</v>
      </c>
      <c r="V210">
        <v>0.70500042667888496</v>
      </c>
      <c r="W210">
        <v>1199</v>
      </c>
      <c r="X210">
        <v>1260</v>
      </c>
      <c r="Y210">
        <v>1170.3499999999999</v>
      </c>
      <c r="Z210">
        <v>1260</v>
      </c>
      <c r="AA210">
        <v>1170.3499999999999</v>
      </c>
      <c r="AB210">
        <v>1284.7</v>
      </c>
      <c r="AC210" s="1">
        <f>(Table2[[#This Row],[Close Price]]/Table2[[#This Row],[Day Low]])-1</f>
        <v>5.5462885738115641E-3</v>
      </c>
      <c r="AD210" s="1">
        <f>(Table2[[#This Row],[Day High]]/Table2[[#This Row],[Close Price]])-1</f>
        <v>4.5079417741467287E-2</v>
      </c>
      <c r="AE210" s="1">
        <f>(Table2[[#This Row],[Close Price]]/Table2[[#This Row],[Current Week Low]])-1</f>
        <v>3.0161917375144398E-2</v>
      </c>
      <c r="AF210" s="1">
        <f>(Table2[[#This Row],[Current Week High]]/Table2[[#This Row],[Close Price]])-1</f>
        <v>4.5079417741467287E-2</v>
      </c>
      <c r="AG210" s="1">
        <f>(Table2[[#This Row],[Close Price]]/Table2[[#This Row],[Current Month Low]])-1</f>
        <v>3.0161917375144398E-2</v>
      </c>
      <c r="AH210" s="1">
        <f>(Table2[[#This Row],[Current Month High]]/Table2[[#This Row],[Close Price]])-1</f>
        <v>6.5566292041637331E-2</v>
      </c>
      <c r="AI210">
        <v>20.5241985650893</v>
      </c>
      <c r="AJ210">
        <v>81.300751879699206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-4.3099999999999996</v>
      </c>
      <c r="AM210" t="s">
        <v>3216</v>
      </c>
      <c r="AN210">
        <v>7.0000000000000007E-2</v>
      </c>
      <c r="AO210" t="s">
        <v>3217</v>
      </c>
      <c r="AP210">
        <v>0.117300879633903</v>
      </c>
      <c r="AQ210">
        <f>(Table2[[#This Row],[Sharpe Ratio]]-AVERAGE(Table2[Sharpe Ratio]))/_xlfn.STDEV.P(Table2[Sharpe Ratio])</f>
        <v>0.64431708360776185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173</v>
      </c>
      <c r="AT210">
        <f>_xlfn.RANK.AVG(Table2[[#This Row],[6M Return vs Nifty Z-Score]],Table2[6M Return vs Nifty Z-Score])</f>
        <v>399</v>
      </c>
      <c r="AU210">
        <f>_xlfn.RANK.AVG(Table2[[#This Row],[Sharpe Ratio Z-Score]],Table2[Sharpe Ratio Z-Score])</f>
        <v>183</v>
      </c>
      <c r="AV210">
        <f>(Table2[[#This Row],[Rank 1Y]]+Table2[[#This Row],[Rank 6M]]+Table2[[#This Row],[Rank Sharpe]])/3</f>
        <v>251.66666666666666</v>
      </c>
    </row>
    <row r="211" spans="1:48" x14ac:dyDescent="0.3">
      <c r="A211" t="s">
        <v>1889</v>
      </c>
      <c r="B211" t="s">
        <v>1890</v>
      </c>
      <c r="C211" t="s">
        <v>3168</v>
      </c>
      <c r="D211" t="s">
        <v>46</v>
      </c>
      <c r="E211">
        <v>3955.9314248999999</v>
      </c>
      <c r="F211">
        <v>2334.15</v>
      </c>
      <c r="G211">
        <v>7.5746613435508099</v>
      </c>
      <c r="H211">
        <f>(Table2[[#This Row],[1Y Return vs Nifty]]-AVERAGE(Table2[1Y Return vs Nifty]))/_xlfn.STDEV.P(Table2[1Y Return vs Nifty])</f>
        <v>-0.28003217384776141</v>
      </c>
      <c r="I211">
        <v>11.088296125193899</v>
      </c>
      <c r="J211">
        <f>(Table2[[#This Row],[1M Return vs Nifty]]-AVERAGE(Table2[1M Return vs Nifty]))/_xlfn.STDEV.P(Table2[1M Return vs Nifty])</f>
        <v>1.3561051322013749</v>
      </c>
      <c r="K211">
        <v>40.074963341002899</v>
      </c>
      <c r="L211">
        <f>(Table2[[#This Row],[6M Return vs Nifty]]-AVERAGE(Table2[6M Return vs Nifty]))/_xlfn.STDEV.P(Table2[6M Return vs Nifty])</f>
        <v>1.0778309463640483</v>
      </c>
      <c r="M211">
        <v>4.5813710818552202</v>
      </c>
      <c r="N211">
        <f>(Table2[[#This Row],[1W Return vs Nifty]]-AVERAGE(Table2[1W Return vs Nifty]))/_xlfn.STDEV.P(Table2[1W Return vs Nifty])</f>
        <v>0.73312217866469931</v>
      </c>
      <c r="O211">
        <v>2272.5100000000002</v>
      </c>
      <c r="P211">
        <v>2174.1745845303199</v>
      </c>
      <c r="Q211">
        <v>1900.6838216240601</v>
      </c>
      <c r="R211">
        <v>56.757639435988501</v>
      </c>
      <c r="S211" s="1">
        <f>(Table2[[#This Row],[Close Price]]-Table2[[#This Row],[20D EMA]])/Table2[[#This Row],[20D EMA]]</f>
        <v>2.7124193072857707E-2</v>
      </c>
      <c r="T211" s="1">
        <f>(Table2[[#This Row],[Close Price]]-Table2[[#This Row],[50D EMA]])/Table2[[#This Row],[50D EMA]]</f>
        <v>7.3579838807764933E-2</v>
      </c>
      <c r="U211" s="1">
        <f>(Table2[[#This Row],[Close Price]]-Table2[[#This Row],[200D EMA]])/Table2[[#This Row],[200D EMA]]</f>
        <v>0.2280580144074463</v>
      </c>
      <c r="V211">
        <v>0.62277046684366</v>
      </c>
      <c r="W211">
        <v>2319.35</v>
      </c>
      <c r="X211">
        <v>2377.6999999999998</v>
      </c>
      <c r="Y211">
        <v>2260.1999999999998</v>
      </c>
      <c r="Z211">
        <v>2412</v>
      </c>
      <c r="AA211">
        <v>2260.1999999999998</v>
      </c>
      <c r="AB211">
        <v>2412</v>
      </c>
      <c r="AC211" s="1">
        <f>(Table2[[#This Row],[Close Price]]/Table2[[#This Row],[Day Low]])-1</f>
        <v>6.3810981524996535E-3</v>
      </c>
      <c r="AD211" s="1">
        <f>(Table2[[#This Row],[Day High]]/Table2[[#This Row],[Close Price]])-1</f>
        <v>1.8657755499860595E-2</v>
      </c>
      <c r="AE211" s="1">
        <f>(Table2[[#This Row],[Close Price]]/Table2[[#This Row],[Current Week Low]])-1</f>
        <v>3.2718343509424042E-2</v>
      </c>
      <c r="AF211" s="1">
        <f>(Table2[[#This Row],[Current Week High]]/Table2[[#This Row],[Close Price]])-1</f>
        <v>3.3352612299980766E-2</v>
      </c>
      <c r="AG211" s="1">
        <f>(Table2[[#This Row],[Close Price]]/Table2[[#This Row],[Current Month Low]])-1</f>
        <v>3.2718343509424042E-2</v>
      </c>
      <c r="AH211" s="1">
        <f>(Table2[[#This Row],[Current Month High]]/Table2[[#This Row],[Close Price]])-1</f>
        <v>3.3352612299980766E-2</v>
      </c>
      <c r="AI211">
        <v>17.173275068011801</v>
      </c>
      <c r="AJ211">
        <v>65.074257425742502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1.17</v>
      </c>
      <c r="AM211" t="s">
        <v>3217</v>
      </c>
      <c r="AN211">
        <v>0.24</v>
      </c>
      <c r="AO211" t="s">
        <v>3217</v>
      </c>
      <c r="AP211">
        <v>8.5157417188315002E-2</v>
      </c>
      <c r="AQ211">
        <f>(Table2[[#This Row],[Sharpe Ratio]]-AVERAGE(Table2[Sharpe Ratio]))/_xlfn.STDEV.P(Table2[Sharpe Ratio])</f>
        <v>0.26084420910048584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3.1478702924828466</v>
      </c>
      <c r="AS211">
        <f>_xlfn.RANK.AVG(Table2[[#This Row],[1Y Return vs Nifty Z-Score]],Table2[1Y Return vs Nifty Z-Score])</f>
        <v>395</v>
      </c>
      <c r="AT211">
        <f>_xlfn.RANK.AVG(Table2[[#This Row],[6M Return vs Nifty Z-Score]],Table2[6M Return vs Nifty Z-Score])</f>
        <v>87</v>
      </c>
      <c r="AU211">
        <f>_xlfn.RANK.AVG(Table2[[#This Row],[Sharpe Ratio Z-Score]],Table2[Sharpe Ratio Z-Score])</f>
        <v>276</v>
      </c>
      <c r="AV211">
        <f>(Table2[[#This Row],[Rank 1Y]]+Table2[[#This Row],[Rank 6M]]+Table2[[#This Row],[Rank Sharpe]])/3</f>
        <v>252.66666666666666</v>
      </c>
    </row>
    <row r="212" spans="1:48" hidden="1" x14ac:dyDescent="0.3">
      <c r="A212" t="s">
        <v>394</v>
      </c>
      <c r="B212" t="s">
        <v>395</v>
      </c>
      <c r="C212" t="s">
        <v>3171</v>
      </c>
      <c r="D212" t="s">
        <v>396</v>
      </c>
      <c r="E212">
        <v>57751.173679500003</v>
      </c>
      <c r="F212">
        <v>892.5</v>
      </c>
      <c r="G212">
        <v>-1.93885828053072</v>
      </c>
      <c r="H212">
        <f>(Table2[[#This Row],[1Y Return vs Nifty]]-AVERAGE(Table2[1Y Return vs Nifty]))/_xlfn.STDEV.P(Table2[1Y Return vs Nifty])</f>
        <v>-0.44341547066325859</v>
      </c>
      <c r="I212">
        <v>-3.8063914207399501</v>
      </c>
      <c r="J212">
        <f>(Table2[[#This Row],[1M Return vs Nifty]]-AVERAGE(Table2[1M Return vs Nifty]))/_xlfn.STDEV.P(Table2[1M Return vs Nifty])</f>
        <v>-0.25095008387452089</v>
      </c>
      <c r="K212">
        <v>19.9620826674246</v>
      </c>
      <c r="L212">
        <f>(Table2[[#This Row],[6M Return vs Nifty]]-AVERAGE(Table2[6M Return vs Nifty]))/_xlfn.STDEV.P(Table2[6M Return vs Nifty])</f>
        <v>0.4170348273759385</v>
      </c>
      <c r="M212">
        <v>2.1463922714774699</v>
      </c>
      <c r="N212">
        <f>(Table2[[#This Row],[1W Return vs Nifty]]-AVERAGE(Table2[1W Return vs Nifty]))/_xlfn.STDEV.P(Table2[1W Return vs Nifty])</f>
        <v>0.15101496863014374</v>
      </c>
      <c r="O212">
        <v>873.23</v>
      </c>
      <c r="P212">
        <v>907.70432673391997</v>
      </c>
      <c r="Q212">
        <v>844.42216317520695</v>
      </c>
      <c r="R212">
        <v>60.616610584554799</v>
      </c>
      <c r="S212" s="1">
        <f>(Table2[[#This Row],[Close Price]]-Table2[[#This Row],[20D EMA]])/Table2[[#This Row],[20D EMA]]</f>
        <v>2.2067496535849641E-2</v>
      </c>
      <c r="T212" s="1">
        <f>(Table2[[#This Row],[Close Price]]-Table2[[#This Row],[50D EMA]])/Table2[[#This Row],[50D EMA]]</f>
        <v>-1.6750307656489657E-2</v>
      </c>
      <c r="U212" s="1">
        <f>(Table2[[#This Row],[Close Price]]-Table2[[#This Row],[200D EMA]])/Table2[[#This Row],[200D EMA]]</f>
        <v>5.6935782741668176E-2</v>
      </c>
      <c r="V212">
        <v>0.37840219531355801</v>
      </c>
      <c r="W212">
        <v>853.55</v>
      </c>
      <c r="X212">
        <v>895</v>
      </c>
      <c r="Y212">
        <v>834.6</v>
      </c>
      <c r="Z212">
        <v>895</v>
      </c>
      <c r="AA212">
        <v>834.6</v>
      </c>
      <c r="AB212">
        <v>895</v>
      </c>
      <c r="AC212" s="1">
        <f>(Table2[[#This Row],[Close Price]]/Table2[[#This Row],[Day Low]])-1</f>
        <v>4.5632944760119587E-2</v>
      </c>
      <c r="AD212" s="1">
        <f>(Table2[[#This Row],[Day High]]/Table2[[#This Row],[Close Price]])-1</f>
        <v>2.8011204481792618E-3</v>
      </c>
      <c r="AE212" s="1">
        <f>(Table2[[#This Row],[Close Price]]/Table2[[#This Row],[Current Week Low]])-1</f>
        <v>6.9374550682961944E-2</v>
      </c>
      <c r="AF212" s="1">
        <f>(Table2[[#This Row],[Current Week High]]/Table2[[#This Row],[Close Price]])-1</f>
        <v>2.8011204481792618E-3</v>
      </c>
      <c r="AG212" s="1">
        <f>(Table2[[#This Row],[Close Price]]/Table2[[#This Row],[Current Month Low]])-1</f>
        <v>6.9374550682961944E-2</v>
      </c>
      <c r="AH212" s="1">
        <f>(Table2[[#This Row],[Current Month High]]/Table2[[#This Row],[Close Price]])-1</f>
        <v>2.8011204481792618E-3</v>
      </c>
      <c r="AI212">
        <v>32.997198879551803</v>
      </c>
      <c r="AJ212">
        <v>55.867970660146703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1.29</v>
      </c>
      <c r="AM212" t="s">
        <v>3217</v>
      </c>
      <c r="AN212">
        <v>-0.02</v>
      </c>
      <c r="AO212" t="s">
        <v>3216</v>
      </c>
      <c r="AP212">
        <v>0.15223216032672801</v>
      </c>
      <c r="AQ212">
        <f>(Table2[[#This Row],[Sharpe Ratio]]-AVERAGE(Table2[Sharpe Ratio]))/_xlfn.STDEV.P(Table2[Sharpe Ratio])</f>
        <v>1.061048748411245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471</v>
      </c>
      <c r="AT212">
        <f>_xlfn.RANK.AVG(Table2[[#This Row],[6M Return vs Nifty Z-Score]],Table2[6M Return vs Nifty Z-Score])</f>
        <v>185</v>
      </c>
      <c r="AU212">
        <f>_xlfn.RANK.AVG(Table2[[#This Row],[Sharpe Ratio Z-Score]],Table2[Sharpe Ratio Z-Score])</f>
        <v>106</v>
      </c>
      <c r="AV212">
        <f>(Table2[[#This Row],[Rank 1Y]]+Table2[[#This Row],[Rank 6M]]+Table2[[#This Row],[Rank Sharpe]])/3</f>
        <v>254</v>
      </c>
    </row>
    <row r="213" spans="1:48" hidden="1" x14ac:dyDescent="0.3">
      <c r="A213" t="s">
        <v>1022</v>
      </c>
      <c r="B213" t="s">
        <v>1023</v>
      </c>
      <c r="C213" t="s">
        <v>3167</v>
      </c>
      <c r="D213" t="s">
        <v>173</v>
      </c>
      <c r="E213">
        <v>13705.22572475</v>
      </c>
      <c r="F213">
        <v>610.75</v>
      </c>
      <c r="G213">
        <v>6.2316554874337404</v>
      </c>
      <c r="H213">
        <f>(Table2[[#This Row],[1Y Return vs Nifty]]-AVERAGE(Table2[1Y Return vs Nifty]))/_xlfn.STDEV.P(Table2[1Y Return vs Nifty])</f>
        <v>-0.30309668972467174</v>
      </c>
      <c r="I213">
        <v>-11.423578335805299</v>
      </c>
      <c r="J213">
        <f>(Table2[[#This Row],[1M Return vs Nifty]]-AVERAGE(Table2[1M Return vs Nifty]))/_xlfn.STDEV.P(Table2[1M Return vs Nifty])</f>
        <v>-1.0728028368060591</v>
      </c>
      <c r="K213">
        <v>6.1780804815377603</v>
      </c>
      <c r="L213">
        <f>(Table2[[#This Row],[6M Return vs Nifty]]-AVERAGE(Table2[6M Return vs Nifty]))/_xlfn.STDEV.P(Table2[6M Return vs Nifty])</f>
        <v>-3.5829946018909258E-2</v>
      </c>
      <c r="M213">
        <v>4.6758018503259304</v>
      </c>
      <c r="N213">
        <f>(Table2[[#This Row],[1W Return vs Nifty]]-AVERAGE(Table2[1W Return vs Nifty]))/_xlfn.STDEV.P(Table2[1W Return vs Nifty])</f>
        <v>0.75569684376717572</v>
      </c>
      <c r="O213">
        <v>604.59</v>
      </c>
      <c r="P213">
        <v>621.65380016019799</v>
      </c>
      <c r="Q213">
        <v>572.55305951497598</v>
      </c>
      <c r="R213">
        <v>56.9186023365164</v>
      </c>
      <c r="S213" s="1">
        <f>(Table2[[#This Row],[Close Price]]-Table2[[#This Row],[20D EMA]])/Table2[[#This Row],[20D EMA]]</f>
        <v>1.0188722936204648E-2</v>
      </c>
      <c r="T213" s="1">
        <f>(Table2[[#This Row],[Close Price]]-Table2[[#This Row],[50D EMA]])/Table2[[#This Row],[50D EMA]]</f>
        <v>-1.7539987944074527E-2</v>
      </c>
      <c r="U213" s="1">
        <f>(Table2[[#This Row],[Close Price]]-Table2[[#This Row],[200D EMA]])/Table2[[#This Row],[200D EMA]]</f>
        <v>6.6713363679134996E-2</v>
      </c>
      <c r="V213">
        <v>0.96892042560366798</v>
      </c>
      <c r="W213">
        <v>579.20000000000005</v>
      </c>
      <c r="X213">
        <v>613</v>
      </c>
      <c r="Y213">
        <v>575.6</v>
      </c>
      <c r="Z213">
        <v>613</v>
      </c>
      <c r="AA213">
        <v>575.6</v>
      </c>
      <c r="AB213">
        <v>613</v>
      </c>
      <c r="AC213" s="1">
        <f>(Table2[[#This Row],[Close Price]]/Table2[[#This Row],[Day Low]])-1</f>
        <v>5.4471685082872812E-2</v>
      </c>
      <c r="AD213" s="1">
        <f>(Table2[[#This Row],[Day High]]/Table2[[#This Row],[Close Price]])-1</f>
        <v>3.683995088006542E-3</v>
      </c>
      <c r="AE213" s="1">
        <f>(Table2[[#This Row],[Close Price]]/Table2[[#This Row],[Current Week Low]])-1</f>
        <v>6.1066712995135441E-2</v>
      </c>
      <c r="AF213" s="1">
        <f>(Table2[[#This Row],[Current Week High]]/Table2[[#This Row],[Close Price]])-1</f>
        <v>3.683995088006542E-3</v>
      </c>
      <c r="AG213" s="1">
        <f>(Table2[[#This Row],[Close Price]]/Table2[[#This Row],[Current Month Low]])-1</f>
        <v>6.1066712995135441E-2</v>
      </c>
      <c r="AH213" s="1">
        <f>(Table2[[#This Row],[Current Month High]]/Table2[[#This Row],[Close Price]])-1</f>
        <v>3.683995088006542E-3</v>
      </c>
      <c r="AI213">
        <v>21.015145313139499</v>
      </c>
      <c r="AJ213">
        <v>54.561558901682901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2.73</v>
      </c>
      <c r="AM213" t="s">
        <v>3217</v>
      </c>
      <c r="AN213">
        <v>0.04</v>
      </c>
      <c r="AO213" t="s">
        <v>3217</v>
      </c>
      <c r="AP213">
        <v>0.20214878794986699</v>
      </c>
      <c r="AQ213">
        <f>(Table2[[#This Row],[Sharpe Ratio]]-AVERAGE(Table2[Sharpe Ratio]))/_xlfn.STDEV.P(Table2[Sharpe Ratio])</f>
        <v>1.6565562396392719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411</v>
      </c>
      <c r="AT213">
        <f>_xlfn.RANK.AVG(Table2[[#This Row],[6M Return vs Nifty Z-Score]],Table2[6M Return vs Nifty Z-Score])</f>
        <v>326</v>
      </c>
      <c r="AU213">
        <f>_xlfn.RANK.AVG(Table2[[#This Row],[Sharpe Ratio Z-Score]],Table2[Sharpe Ratio Z-Score])</f>
        <v>29</v>
      </c>
      <c r="AV213">
        <f>(Table2[[#This Row],[Rank 1Y]]+Table2[[#This Row],[Rank 6M]]+Table2[[#This Row],[Rank Sharpe]])/3</f>
        <v>255.33333333333334</v>
      </c>
    </row>
    <row r="214" spans="1:48" x14ac:dyDescent="0.3">
      <c r="A214" t="s">
        <v>875</v>
      </c>
      <c r="B214" t="s">
        <v>876</v>
      </c>
      <c r="C214" t="s">
        <v>3157</v>
      </c>
      <c r="D214" t="s">
        <v>460</v>
      </c>
      <c r="E214">
        <v>17941.354850324999</v>
      </c>
      <c r="F214">
        <v>1046.3499999999999</v>
      </c>
      <c r="G214">
        <v>93.000839953833193</v>
      </c>
      <c r="H214">
        <f>(Table2[[#This Row],[1Y Return vs Nifty]]-AVERAGE(Table2[1Y Return vs Nifty]))/_xlfn.STDEV.P(Table2[1Y Return vs Nifty])</f>
        <v>1.1870600535511935</v>
      </c>
      <c r="I214">
        <v>2.09171446604892</v>
      </c>
      <c r="J214">
        <f>(Table2[[#This Row],[1M Return vs Nifty]]-AVERAGE(Table2[1M Return vs Nifty]))/_xlfn.STDEV.P(Table2[1M Return vs Nifty])</f>
        <v>0.38542324058098876</v>
      </c>
      <c r="K214">
        <v>24.982846885674501</v>
      </c>
      <c r="L214">
        <f>(Table2[[#This Row],[6M Return vs Nifty]]-AVERAGE(Table2[6M Return vs Nifty]))/_xlfn.STDEV.P(Table2[6M Return vs Nifty])</f>
        <v>0.58198889654278207</v>
      </c>
      <c r="M214">
        <v>4.6508100918033097</v>
      </c>
      <c r="N214">
        <f>(Table2[[#This Row],[1W Return vs Nifty]]-AVERAGE(Table2[1W Return vs Nifty]))/_xlfn.STDEV.P(Table2[1W Return vs Nifty])</f>
        <v>0.74972230190855349</v>
      </c>
      <c r="O214">
        <v>1014.52</v>
      </c>
      <c r="P214">
        <v>1002.18028032172</v>
      </c>
      <c r="Q214">
        <v>820.23805064722796</v>
      </c>
      <c r="R214">
        <v>63.328508912823303</v>
      </c>
      <c r="S214" s="1">
        <f>(Table2[[#This Row],[Close Price]]-Table2[[#This Row],[20D EMA]])/Table2[[#This Row],[20D EMA]]</f>
        <v>3.1374443086385609E-2</v>
      </c>
      <c r="T214" s="1">
        <f>(Table2[[#This Row],[Close Price]]-Table2[[#This Row],[50D EMA]])/Table2[[#This Row],[50D EMA]]</f>
        <v>4.4073626817023884E-2</v>
      </c>
      <c r="U214" s="1">
        <f>(Table2[[#This Row],[Close Price]]-Table2[[#This Row],[200D EMA]])/Table2[[#This Row],[200D EMA]]</f>
        <v>0.27566625222318453</v>
      </c>
      <c r="V214">
        <v>0.514856674869967</v>
      </c>
      <c r="W214">
        <v>1032.0999999999999</v>
      </c>
      <c r="X214">
        <v>1049.9000000000001</v>
      </c>
      <c r="Y214">
        <v>990.85</v>
      </c>
      <c r="Z214">
        <v>1049.9000000000001</v>
      </c>
      <c r="AA214">
        <v>990.85</v>
      </c>
      <c r="AB214">
        <v>1049.9000000000001</v>
      </c>
      <c r="AC214" s="1">
        <f>(Table2[[#This Row],[Close Price]]/Table2[[#This Row],[Day Low]])-1</f>
        <v>1.3806801666505164E-2</v>
      </c>
      <c r="AD214" s="1">
        <f>(Table2[[#This Row],[Day High]]/Table2[[#This Row],[Close Price]])-1</f>
        <v>3.3927462130263208E-3</v>
      </c>
      <c r="AE214" s="1">
        <f>(Table2[[#This Row],[Close Price]]/Table2[[#This Row],[Current Week Low]])-1</f>
        <v>5.6012514507745692E-2</v>
      </c>
      <c r="AF214" s="1">
        <f>(Table2[[#This Row],[Current Week High]]/Table2[[#This Row],[Close Price]])-1</f>
        <v>3.3927462130263208E-3</v>
      </c>
      <c r="AG214" s="1">
        <f>(Table2[[#This Row],[Close Price]]/Table2[[#This Row],[Current Month Low]])-1</f>
        <v>5.6012514507745692E-2</v>
      </c>
      <c r="AH214" s="1">
        <f>(Table2[[#This Row],[Current Month High]]/Table2[[#This Row],[Close Price]])-1</f>
        <v>3.3927462130263208E-3</v>
      </c>
      <c r="AI214">
        <v>13.633105557413799</v>
      </c>
      <c r="AJ214">
        <v>129.336986301369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0.83</v>
      </c>
      <c r="AM214" t="s">
        <v>3217</v>
      </c>
      <c r="AN214">
        <v>0</v>
      </c>
      <c r="AO214" t="s">
        <v>3218</v>
      </c>
      <c r="AQ214">
        <f>(Table2[[#This Row],[Sharpe Ratio]]-AVERAGE(Table2[Sharpe Ratio]))/_xlfn.STDEV.P(Table2[Sharpe Ratio])</f>
        <v>-0.75508740094610904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2.1491070916374087</v>
      </c>
      <c r="AS214">
        <f>_xlfn.RANK.AVG(Table2[[#This Row],[1Y Return vs Nifty Z-Score]],Table2[1Y Return vs Nifty Z-Score])</f>
        <v>77</v>
      </c>
      <c r="AT214">
        <f>_xlfn.RANK.AVG(Table2[[#This Row],[6M Return vs Nifty Z-Score]],Table2[6M Return vs Nifty Z-Score])</f>
        <v>144</v>
      </c>
      <c r="AU214">
        <f>_xlfn.RANK.AVG(Table2[[#This Row],[Sharpe Ratio Z-Score]],Table2[Sharpe Ratio Z-Score])</f>
        <v>547.5</v>
      </c>
      <c r="AV214">
        <f>(Table2[[#This Row],[Rank 1Y]]+Table2[[#This Row],[Rank 6M]]+Table2[[#This Row],[Rank Sharpe]])/3</f>
        <v>256.16666666666669</v>
      </c>
    </row>
    <row r="215" spans="1:48" hidden="1" x14ac:dyDescent="0.3">
      <c r="A215" t="s">
        <v>171</v>
      </c>
      <c r="B215" t="s">
        <v>172</v>
      </c>
      <c r="C215" t="s">
        <v>3167</v>
      </c>
      <c r="D215" t="s">
        <v>173</v>
      </c>
      <c r="E215">
        <v>151812.219391875</v>
      </c>
      <c r="F215">
        <v>7164.05</v>
      </c>
      <c r="G215">
        <v>44.292434855208398</v>
      </c>
      <c r="H215">
        <f>(Table2[[#This Row],[1Y Return vs Nifty]]-AVERAGE(Table2[1Y Return vs Nifty]))/_xlfn.STDEV.P(Table2[1Y Return vs Nifty])</f>
        <v>0.35055157697290523</v>
      </c>
      <c r="I215">
        <v>-7.8746222376479098</v>
      </c>
      <c r="J215">
        <f>(Table2[[#This Row],[1M Return vs Nifty]]-AVERAGE(Table2[1M Return vs Nifty]))/_xlfn.STDEV.P(Table2[1M Return vs Nifty])</f>
        <v>-0.68988990952379636</v>
      </c>
      <c r="K215">
        <v>-5.8726503283993399</v>
      </c>
      <c r="L215">
        <f>(Table2[[#This Row],[6M Return vs Nifty]]-AVERAGE(Table2[6M Return vs Nifty]))/_xlfn.STDEV.P(Table2[6M Return vs Nifty])</f>
        <v>-0.43174917208172481</v>
      </c>
      <c r="M215">
        <v>-4.6541338972328203</v>
      </c>
      <c r="N215">
        <f>(Table2[[#This Row],[1W Return vs Nifty]]-AVERAGE(Table2[1W Return vs Nifty]))/_xlfn.STDEV.P(Table2[1W Return vs Nifty])</f>
        <v>-1.474722100605711</v>
      </c>
      <c r="O215">
        <v>7687.42</v>
      </c>
      <c r="P215">
        <v>7851.0468664414202</v>
      </c>
      <c r="Q215">
        <v>7138.2122021286596</v>
      </c>
      <c r="R215">
        <v>22.895294640186801</v>
      </c>
      <c r="S215" s="1">
        <f>(Table2[[#This Row],[Close Price]]-Table2[[#This Row],[20D EMA]])/Table2[[#This Row],[20D EMA]]</f>
        <v>-6.8081358895442146E-2</v>
      </c>
      <c r="T215" s="1">
        <f>(Table2[[#This Row],[Close Price]]-Table2[[#This Row],[50D EMA]])/Table2[[#This Row],[50D EMA]]</f>
        <v>-8.7503854979891299E-2</v>
      </c>
      <c r="U215" s="1">
        <f>(Table2[[#This Row],[Close Price]]-Table2[[#This Row],[200D EMA]])/Table2[[#This Row],[200D EMA]]</f>
        <v>3.6196455274383177E-3</v>
      </c>
      <c r="V215">
        <v>1.5796493701888299</v>
      </c>
      <c r="W215">
        <v>7037.1</v>
      </c>
      <c r="X215">
        <v>7197.95</v>
      </c>
      <c r="Y215">
        <v>6935</v>
      </c>
      <c r="Z215">
        <v>7452</v>
      </c>
      <c r="AA215">
        <v>6935</v>
      </c>
      <c r="AB215">
        <v>7500</v>
      </c>
      <c r="AC215" s="1">
        <f>(Table2[[#This Row],[Close Price]]/Table2[[#This Row],[Day Low]])-1</f>
        <v>1.8040101746457982E-2</v>
      </c>
      <c r="AD215" s="1">
        <f>(Table2[[#This Row],[Day High]]/Table2[[#This Row],[Close Price]])-1</f>
        <v>4.7319602738673527E-3</v>
      </c>
      <c r="AE215" s="1">
        <f>(Table2[[#This Row],[Close Price]]/Table2[[#This Row],[Current Week Low]])-1</f>
        <v>3.3028118240807425E-2</v>
      </c>
      <c r="AF215" s="1">
        <f>(Table2[[#This Row],[Current Week High]]/Table2[[#This Row],[Close Price]])-1</f>
        <v>4.0193745158115801E-2</v>
      </c>
      <c r="AG215" s="1">
        <f>(Table2[[#This Row],[Close Price]]/Table2[[#This Row],[Current Month Low]])-1</f>
        <v>3.3028118240807425E-2</v>
      </c>
      <c r="AH215" s="1">
        <f>(Table2[[#This Row],[Current Month High]]/Table2[[#This Row],[Close Price]])-1</f>
        <v>4.6893865899874987E-2</v>
      </c>
      <c r="AI215">
        <v>27.720353710540799</v>
      </c>
      <c r="AJ215">
        <v>72.990365344215505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-13.47</v>
      </c>
      <c r="AM215" t="s">
        <v>3216</v>
      </c>
      <c r="AN215">
        <v>-0.05</v>
      </c>
      <c r="AO215" t="s">
        <v>3216</v>
      </c>
      <c r="AP215">
        <v>0.14925222652963899</v>
      </c>
      <c r="AQ215">
        <f>(Table2[[#This Row],[Sharpe Ratio]]-AVERAGE(Table2[Sharpe Ratio]))/_xlfn.STDEV.P(Table2[Sharpe Ratio])</f>
        <v>1.0254980114318204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194</v>
      </c>
      <c r="AT215">
        <f>_xlfn.RANK.AVG(Table2[[#This Row],[6M Return vs Nifty Z-Score]],Table2[6M Return vs Nifty Z-Score])</f>
        <v>465</v>
      </c>
      <c r="AU215">
        <f>_xlfn.RANK.AVG(Table2[[#This Row],[Sharpe Ratio Z-Score]],Table2[Sharpe Ratio Z-Score])</f>
        <v>111</v>
      </c>
      <c r="AV215">
        <f>(Table2[[#This Row],[Rank 1Y]]+Table2[[#This Row],[Rank 6M]]+Table2[[#This Row],[Rank Sharpe]])/3</f>
        <v>256.66666666666669</v>
      </c>
    </row>
    <row r="216" spans="1:48" x14ac:dyDescent="0.3">
      <c r="A216" t="s">
        <v>253</v>
      </c>
      <c r="B216" t="s">
        <v>254</v>
      </c>
      <c r="C216" t="s">
        <v>3169</v>
      </c>
      <c r="D216" t="s">
        <v>122</v>
      </c>
      <c r="E216">
        <v>103401.49869170001</v>
      </c>
      <c r="F216">
        <v>7997</v>
      </c>
      <c r="G216">
        <v>59.348490101637204</v>
      </c>
      <c r="H216">
        <f>(Table2[[#This Row],[1Y Return vs Nifty]]-AVERAGE(Table2[1Y Return vs Nifty]))/_xlfn.STDEV.P(Table2[1Y Return vs Nifty])</f>
        <v>0.6091212799218586</v>
      </c>
      <c r="I216">
        <v>-5.5145319294763802</v>
      </c>
      <c r="J216">
        <f>(Table2[[#This Row],[1M Return vs Nifty]]-AVERAGE(Table2[1M Return vs Nifty]))/_xlfn.STDEV.P(Table2[1M Return vs Nifty])</f>
        <v>-0.43524909020747365</v>
      </c>
      <c r="K216">
        <v>24.4958768093143</v>
      </c>
      <c r="L216">
        <f>(Table2[[#This Row],[6M Return vs Nifty]]-AVERAGE(Table2[6M Return vs Nifty]))/_xlfn.STDEV.P(Table2[6M Return vs Nifty])</f>
        <v>0.56598979916112813</v>
      </c>
      <c r="M216">
        <v>-1.1168540212262399</v>
      </c>
      <c r="N216">
        <f>(Table2[[#This Row],[1W Return vs Nifty]]-AVERAGE(Table2[1W Return vs Nifty]))/_xlfn.STDEV.P(Table2[1W Return vs Nifty])</f>
        <v>-0.62909826562287841</v>
      </c>
      <c r="O216">
        <v>7805.3</v>
      </c>
      <c r="P216">
        <v>7741.3353227967</v>
      </c>
      <c r="Q216">
        <v>6694.7352100043499</v>
      </c>
      <c r="R216">
        <v>61.470125968274601</v>
      </c>
      <c r="S216" s="1">
        <f>(Table2[[#This Row],[Close Price]]-Table2[[#This Row],[20D EMA]])/Table2[[#This Row],[20D EMA]]</f>
        <v>2.4560234712310842E-2</v>
      </c>
      <c r="T216" s="1">
        <f>(Table2[[#This Row],[Close Price]]-Table2[[#This Row],[50D EMA]])/Table2[[#This Row],[50D EMA]]</f>
        <v>3.3025914334238717E-2</v>
      </c>
      <c r="U216" s="1">
        <f>(Table2[[#This Row],[Close Price]]-Table2[[#This Row],[200D EMA]])/Table2[[#This Row],[200D EMA]]</f>
        <v>0.19452073146217891</v>
      </c>
      <c r="V216">
        <v>0.99406925600975204</v>
      </c>
      <c r="W216">
        <v>7655.05</v>
      </c>
      <c r="X216">
        <v>8012.1</v>
      </c>
      <c r="Y216">
        <v>7370.55</v>
      </c>
      <c r="Z216">
        <v>8012.1</v>
      </c>
      <c r="AA216">
        <v>7370.55</v>
      </c>
      <c r="AB216">
        <v>8012.1</v>
      </c>
      <c r="AC216" s="1">
        <f>(Table2[[#This Row],[Close Price]]/Table2[[#This Row],[Day Low]])-1</f>
        <v>4.4669858459448264E-2</v>
      </c>
      <c r="AD216" s="1">
        <f>(Table2[[#This Row],[Day High]]/Table2[[#This Row],[Close Price]])-1</f>
        <v>1.8882080780293631E-3</v>
      </c>
      <c r="AE216" s="1">
        <f>(Table2[[#This Row],[Close Price]]/Table2[[#This Row],[Current Week Low]])-1</f>
        <v>8.499365718976204E-2</v>
      </c>
      <c r="AF216" s="1">
        <f>(Table2[[#This Row],[Current Week High]]/Table2[[#This Row],[Close Price]])-1</f>
        <v>1.8882080780293631E-3</v>
      </c>
      <c r="AG216" s="1">
        <f>(Table2[[#This Row],[Close Price]]/Table2[[#This Row],[Current Month Low]])-1</f>
        <v>8.499365718976204E-2</v>
      </c>
      <c r="AH216" s="1">
        <f>(Table2[[#This Row],[Current Month High]]/Table2[[#This Row],[Close Price]])-1</f>
        <v>1.8882080780293631E-3</v>
      </c>
      <c r="AI216">
        <v>5.9397273977741696</v>
      </c>
      <c r="AJ216">
        <v>87.899436090225507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0.6</v>
      </c>
      <c r="AM216" t="s">
        <v>3217</v>
      </c>
      <c r="AN216">
        <v>7.0000000000000007E-2</v>
      </c>
      <c r="AO216" t="s">
        <v>3217</v>
      </c>
      <c r="AP216">
        <v>1.5828069862633999E-2</v>
      </c>
      <c r="AQ216">
        <f>(Table2[[#This Row],[Sharpe Ratio]]-AVERAGE(Table2[Sharpe Ratio]))/_xlfn.STDEV.P(Table2[Sharpe Ratio])</f>
        <v>-0.56625785408565987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-0.4554941308330252</v>
      </c>
      <c r="AS216">
        <f>_xlfn.RANK.AVG(Table2[[#This Row],[1Y Return vs Nifty Z-Score]],Table2[1Y Return vs Nifty Z-Score])</f>
        <v>141</v>
      </c>
      <c r="AT216">
        <f>_xlfn.RANK.AVG(Table2[[#This Row],[6M Return vs Nifty Z-Score]],Table2[6M Return vs Nifty Z-Score])</f>
        <v>148</v>
      </c>
      <c r="AU216">
        <f>_xlfn.RANK.AVG(Table2[[#This Row],[Sharpe Ratio Z-Score]],Table2[Sharpe Ratio Z-Score])</f>
        <v>482</v>
      </c>
      <c r="AV216">
        <f>(Table2[[#This Row],[Rank 1Y]]+Table2[[#This Row],[Rank 6M]]+Table2[[#This Row],[Rank Sharpe]])/3</f>
        <v>257</v>
      </c>
    </row>
    <row r="217" spans="1:48" x14ac:dyDescent="0.3">
      <c r="A217" t="s">
        <v>1484</v>
      </c>
      <c r="B217" t="s">
        <v>1485</v>
      </c>
      <c r="C217" t="s">
        <v>3159</v>
      </c>
      <c r="D217" t="s">
        <v>128</v>
      </c>
      <c r="E217">
        <v>6998.0258439999998</v>
      </c>
      <c r="F217">
        <v>1160</v>
      </c>
      <c r="G217">
        <v>39.738256185884097</v>
      </c>
      <c r="H217">
        <f>(Table2[[#This Row],[1Y Return vs Nifty]]-AVERAGE(Table2[1Y Return vs Nifty]))/_xlfn.STDEV.P(Table2[1Y Return vs Nifty])</f>
        <v>0.27233901688131307</v>
      </c>
      <c r="I217">
        <v>0.41765543475387801</v>
      </c>
      <c r="J217">
        <f>(Table2[[#This Row],[1M Return vs Nifty]]-AVERAGE(Table2[1M Return vs Nifty]))/_xlfn.STDEV.P(Table2[1M Return vs Nifty])</f>
        <v>0.20480143901818298</v>
      </c>
      <c r="K217">
        <v>12.217702018182001</v>
      </c>
      <c r="L217">
        <f>(Table2[[#This Row],[6M Return vs Nifty]]-AVERAGE(Table2[6M Return vs Nifty]))/_xlfn.STDEV.P(Table2[6M Return vs Nifty])</f>
        <v>0.16259804330508273</v>
      </c>
      <c r="M217">
        <v>-3.0039715604775901</v>
      </c>
      <c r="N217">
        <f>(Table2[[#This Row],[1W Return vs Nifty]]-AVERAGE(Table2[1W Return vs Nifty]))/_xlfn.STDEV.P(Table2[1W Return vs Nifty])</f>
        <v>-1.0802334956705117</v>
      </c>
      <c r="O217">
        <v>1219.29</v>
      </c>
      <c r="P217">
        <v>1212.9744130158001</v>
      </c>
      <c r="Q217">
        <v>1068.9311904569799</v>
      </c>
      <c r="R217">
        <v>32.497694192450098</v>
      </c>
      <c r="S217" s="1">
        <f>(Table2[[#This Row],[Close Price]]-Table2[[#This Row],[20D EMA]])/Table2[[#This Row],[20D EMA]]</f>
        <v>-4.8626659777411416E-2</v>
      </c>
      <c r="T217" s="1">
        <f>(Table2[[#This Row],[Close Price]]-Table2[[#This Row],[50D EMA]])/Table2[[#This Row],[50D EMA]]</f>
        <v>-4.3673149612522014E-2</v>
      </c>
      <c r="U217" s="1">
        <f>(Table2[[#This Row],[Close Price]]-Table2[[#This Row],[200D EMA]])/Table2[[#This Row],[200D EMA]]</f>
        <v>8.519613830716935E-2</v>
      </c>
      <c r="V217">
        <v>1.6481523713105499</v>
      </c>
      <c r="W217">
        <v>1153.9000000000001</v>
      </c>
      <c r="X217">
        <v>1182.25</v>
      </c>
      <c r="Y217">
        <v>1153.9000000000001</v>
      </c>
      <c r="Z217">
        <v>1239.45</v>
      </c>
      <c r="AA217">
        <v>1153.9000000000001</v>
      </c>
      <c r="AB217">
        <v>1273.8499999999999</v>
      </c>
      <c r="AC217" s="1">
        <f>(Table2[[#This Row],[Close Price]]/Table2[[#This Row],[Day Low]])-1</f>
        <v>5.2864199670681344E-3</v>
      </c>
      <c r="AD217" s="1">
        <f>(Table2[[#This Row],[Day High]]/Table2[[#This Row],[Close Price]])-1</f>
        <v>1.9181034482758541E-2</v>
      </c>
      <c r="AE217" s="1">
        <f>(Table2[[#This Row],[Close Price]]/Table2[[#This Row],[Current Week Low]])-1</f>
        <v>5.2864199670681344E-3</v>
      </c>
      <c r="AF217" s="1">
        <f>(Table2[[#This Row],[Current Week High]]/Table2[[#This Row],[Close Price]])-1</f>
        <v>6.8491379310344769E-2</v>
      </c>
      <c r="AG217" s="1">
        <f>(Table2[[#This Row],[Close Price]]/Table2[[#This Row],[Current Month Low]])-1</f>
        <v>5.2864199670681344E-3</v>
      </c>
      <c r="AH217" s="1">
        <f>(Table2[[#This Row],[Current Month High]]/Table2[[#This Row],[Close Price]])-1</f>
        <v>9.8146551724137776E-2</v>
      </c>
      <c r="AI217">
        <v>16.043103448275801</v>
      </c>
      <c r="AJ217">
        <v>68.948441596271394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-10.050000000000001</v>
      </c>
      <c r="AM217" t="s">
        <v>3216</v>
      </c>
      <c r="AN217">
        <v>0.01</v>
      </c>
      <c r="AO217" t="s">
        <v>3217</v>
      </c>
      <c r="AP217">
        <v>7.6880564411228994E-2</v>
      </c>
      <c r="AQ217">
        <f>(Table2[[#This Row],[Sharpe Ratio]]-AVERAGE(Table2[Sharpe Ratio]))/_xlfn.STDEV.P(Table2[Sharpe Ratio])</f>
        <v>0.16210100333428942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-0.27839399313164359</v>
      </c>
      <c r="AS217">
        <f>_xlfn.RANK.AVG(Table2[[#This Row],[1Y Return vs Nifty Z-Score]],Table2[1Y Return vs Nifty Z-Score])</f>
        <v>222</v>
      </c>
      <c r="AT217">
        <f>_xlfn.RANK.AVG(Table2[[#This Row],[6M Return vs Nifty Z-Score]],Table2[6M Return vs Nifty Z-Score])</f>
        <v>246</v>
      </c>
      <c r="AU217">
        <f>_xlfn.RANK.AVG(Table2[[#This Row],[Sharpe Ratio Z-Score]],Table2[Sharpe Ratio Z-Score])</f>
        <v>304</v>
      </c>
      <c r="AV217">
        <f>(Table2[[#This Row],[Rank 1Y]]+Table2[[#This Row],[Rank 6M]]+Table2[[#This Row],[Rank Sharpe]])/3</f>
        <v>257.33333333333331</v>
      </c>
    </row>
    <row r="218" spans="1:48" x14ac:dyDescent="0.3">
      <c r="A218" t="s">
        <v>760</v>
      </c>
      <c r="B218" t="s">
        <v>761</v>
      </c>
      <c r="C218" t="s">
        <v>3159</v>
      </c>
      <c r="D218" t="s">
        <v>128</v>
      </c>
      <c r="E218">
        <v>21905.936928200001</v>
      </c>
      <c r="F218">
        <v>874.9</v>
      </c>
      <c r="G218">
        <v>49.147922454817802</v>
      </c>
      <c r="H218">
        <f>(Table2[[#This Row],[1Y Return vs Nifty]]-AVERAGE(Table2[1Y Return vs Nifty]))/_xlfn.STDEV.P(Table2[1Y Return vs Nifty])</f>
        <v>0.43393875679885086</v>
      </c>
      <c r="I218">
        <v>-0.49985031897403698</v>
      </c>
      <c r="J218">
        <f>(Table2[[#This Row],[1M Return vs Nifty]]-AVERAGE(Table2[1M Return vs Nifty]))/_xlfn.STDEV.P(Table2[1M Return vs Nifty])</f>
        <v>0.10580759287264123</v>
      </c>
      <c r="K218">
        <v>57.298235469305503</v>
      </c>
      <c r="L218">
        <f>(Table2[[#This Row],[6M Return vs Nifty]]-AVERAGE(Table2[6M Return vs Nifty]))/_xlfn.STDEV.P(Table2[6M Return vs Nifty])</f>
        <v>1.6436907833196479</v>
      </c>
      <c r="M218">
        <v>3.6247063326093598</v>
      </c>
      <c r="N218">
        <f>(Table2[[#This Row],[1W Return vs Nifty]]-AVERAGE(Table2[1W Return vs Nifty]))/_xlfn.STDEV.P(Table2[1W Return vs Nifty])</f>
        <v>0.50442144182521786</v>
      </c>
      <c r="O218">
        <v>869.51</v>
      </c>
      <c r="P218">
        <v>860.53592880648205</v>
      </c>
      <c r="Q218">
        <v>719.74898160389705</v>
      </c>
      <c r="R218">
        <v>54.641526799061502</v>
      </c>
      <c r="S218" s="1">
        <f>(Table2[[#This Row],[Close Price]]-Table2[[#This Row],[20D EMA]])/Table2[[#This Row],[20D EMA]]</f>
        <v>6.1988936297454732E-3</v>
      </c>
      <c r="T218" s="1">
        <f>(Table2[[#This Row],[Close Price]]-Table2[[#This Row],[50D EMA]])/Table2[[#This Row],[50D EMA]]</f>
        <v>1.6692006356364621E-2</v>
      </c>
      <c r="U218" s="1">
        <f>(Table2[[#This Row],[Close Price]]-Table2[[#This Row],[200D EMA]])/Table2[[#This Row],[200D EMA]]</f>
        <v>0.21556267860270198</v>
      </c>
      <c r="V218">
        <v>0.66006025105248201</v>
      </c>
      <c r="W218">
        <v>871.2</v>
      </c>
      <c r="X218">
        <v>899</v>
      </c>
      <c r="Y218">
        <v>838</v>
      </c>
      <c r="Z218">
        <v>899</v>
      </c>
      <c r="AA218">
        <v>838</v>
      </c>
      <c r="AB218">
        <v>899</v>
      </c>
      <c r="AC218" s="1">
        <f>(Table2[[#This Row],[Close Price]]/Table2[[#This Row],[Day Low]])-1</f>
        <v>4.2470156106519941E-3</v>
      </c>
      <c r="AD218" s="1">
        <f>(Table2[[#This Row],[Day High]]/Table2[[#This Row],[Close Price]])-1</f>
        <v>2.7546005257743866E-2</v>
      </c>
      <c r="AE218" s="1">
        <f>(Table2[[#This Row],[Close Price]]/Table2[[#This Row],[Current Week Low]])-1</f>
        <v>4.4033412887828138E-2</v>
      </c>
      <c r="AF218" s="1">
        <f>(Table2[[#This Row],[Current Week High]]/Table2[[#This Row],[Close Price]])-1</f>
        <v>2.7546005257743866E-2</v>
      </c>
      <c r="AG218" s="1">
        <f>(Table2[[#This Row],[Close Price]]/Table2[[#This Row],[Current Month Low]])-1</f>
        <v>4.4033412887828138E-2</v>
      </c>
      <c r="AH218" s="1">
        <f>(Table2[[#This Row],[Current Month High]]/Table2[[#This Row],[Close Price]])-1</f>
        <v>2.7546005257743866E-2</v>
      </c>
      <c r="AI218">
        <v>15.2074522802606</v>
      </c>
      <c r="AJ218">
        <v>83.763915143877298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-1.7</v>
      </c>
      <c r="AM218" t="s">
        <v>3216</v>
      </c>
      <c r="AN218">
        <v>0.08</v>
      </c>
      <c r="AO218" t="s">
        <v>3217</v>
      </c>
      <c r="AQ218">
        <f>(Table2[[#This Row],[Sharpe Ratio]]-AVERAGE(Table2[Sharpe Ratio]))/_xlfn.STDEV.P(Table2[Sharpe Ratio])</f>
        <v>-0.75508740094610904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1.9327711738702487</v>
      </c>
      <c r="AS218">
        <f>_xlfn.RANK.AVG(Table2[[#This Row],[1Y Return vs Nifty Z-Score]],Table2[1Y Return vs Nifty Z-Score])</f>
        <v>176</v>
      </c>
      <c r="AT218">
        <f>_xlfn.RANK.AVG(Table2[[#This Row],[6M Return vs Nifty Z-Score]],Table2[6M Return vs Nifty Z-Score])</f>
        <v>49</v>
      </c>
      <c r="AU218">
        <f>_xlfn.RANK.AVG(Table2[[#This Row],[Sharpe Ratio Z-Score]],Table2[Sharpe Ratio Z-Score])</f>
        <v>547.5</v>
      </c>
      <c r="AV218">
        <f>(Table2[[#This Row],[Rank 1Y]]+Table2[[#This Row],[Rank 6M]]+Table2[[#This Row],[Rank Sharpe]])/3</f>
        <v>257.5</v>
      </c>
    </row>
    <row r="219" spans="1:48" hidden="1" x14ac:dyDescent="0.3">
      <c r="A219" t="s">
        <v>775</v>
      </c>
      <c r="B219" t="s">
        <v>776</v>
      </c>
      <c r="C219" t="s">
        <v>3167</v>
      </c>
      <c r="D219" t="s">
        <v>472</v>
      </c>
      <c r="E219">
        <v>20905.415078959999</v>
      </c>
      <c r="F219">
        <v>328.4</v>
      </c>
      <c r="G219">
        <v>12.742980877267399</v>
      </c>
      <c r="H219">
        <f>(Table2[[#This Row],[1Y Return vs Nifty]]-AVERAGE(Table2[1Y Return vs Nifty]))/_xlfn.STDEV.P(Table2[1Y Return vs Nifty])</f>
        <v>-0.19127248050807674</v>
      </c>
      <c r="I219">
        <v>-8.8837578808835005</v>
      </c>
      <c r="J219">
        <f>(Table2[[#This Row],[1M Return vs Nifty]]-AVERAGE(Table2[1M Return vs Nifty]))/_xlfn.STDEV.P(Table2[1M Return vs Nifty])</f>
        <v>-0.7987701189399774</v>
      </c>
      <c r="K219">
        <v>2.4530823279226501</v>
      </c>
      <c r="L219">
        <f>(Table2[[#This Row],[6M Return vs Nifty]]-AVERAGE(Table2[6M Return vs Nifty]))/_xlfn.STDEV.P(Table2[6M Return vs Nifty])</f>
        <v>-0.15821243130756776</v>
      </c>
      <c r="M219">
        <v>4.5506672495205098</v>
      </c>
      <c r="N219">
        <f>(Table2[[#This Row],[1W Return vs Nifty]]-AVERAGE(Table2[1W Return vs Nifty]))/_xlfn.STDEV.P(Table2[1W Return vs Nifty])</f>
        <v>0.72578210568272772</v>
      </c>
      <c r="O219">
        <v>329.87</v>
      </c>
      <c r="P219">
        <v>335.48316646345398</v>
      </c>
      <c r="Q219">
        <v>290.78184640561301</v>
      </c>
      <c r="R219">
        <v>53.863885279880698</v>
      </c>
      <c r="S219" s="1">
        <f>(Table2[[#This Row],[Close Price]]-Table2[[#This Row],[20D EMA]])/Table2[[#This Row],[20D EMA]]</f>
        <v>-4.4563009670477074E-3</v>
      </c>
      <c r="T219" s="1">
        <f>(Table2[[#This Row],[Close Price]]-Table2[[#This Row],[50D EMA]])/Table2[[#This Row],[50D EMA]]</f>
        <v>-2.1113328987925881E-2</v>
      </c>
      <c r="U219" s="1">
        <f>(Table2[[#This Row],[Close Price]]-Table2[[#This Row],[200D EMA]])/Table2[[#This Row],[200D EMA]]</f>
        <v>0.1293689893622631</v>
      </c>
      <c r="V219">
        <v>0.69269599145947203</v>
      </c>
      <c r="W219">
        <v>313.35000000000002</v>
      </c>
      <c r="X219">
        <v>329.8</v>
      </c>
      <c r="Y219">
        <v>306.95</v>
      </c>
      <c r="Z219">
        <v>329.8</v>
      </c>
      <c r="AA219">
        <v>306.95</v>
      </c>
      <c r="AB219">
        <v>329.8</v>
      </c>
      <c r="AC219" s="1">
        <f>(Table2[[#This Row],[Close Price]]/Table2[[#This Row],[Day Low]])-1</f>
        <v>4.8029360140417809E-2</v>
      </c>
      <c r="AD219" s="1">
        <f>(Table2[[#This Row],[Day High]]/Table2[[#This Row],[Close Price]])-1</f>
        <v>4.2630937880634434E-3</v>
      </c>
      <c r="AE219" s="1">
        <f>(Table2[[#This Row],[Close Price]]/Table2[[#This Row],[Current Week Low]])-1</f>
        <v>6.9881088125101742E-2</v>
      </c>
      <c r="AF219" s="1">
        <f>(Table2[[#This Row],[Current Week High]]/Table2[[#This Row],[Close Price]])-1</f>
        <v>4.2630937880634434E-3</v>
      </c>
      <c r="AG219" s="1">
        <f>(Table2[[#This Row],[Close Price]]/Table2[[#This Row],[Current Month Low]])-1</f>
        <v>6.9881088125101742E-2</v>
      </c>
      <c r="AH219" s="1">
        <f>(Table2[[#This Row],[Current Month High]]/Table2[[#This Row],[Close Price]])-1</f>
        <v>4.2630937880634434E-3</v>
      </c>
      <c r="AI219">
        <v>16.884896467722299</v>
      </c>
      <c r="AJ219">
        <v>72.864850638241805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-4.42</v>
      </c>
      <c r="AM219" t="s">
        <v>3216</v>
      </c>
      <c r="AN219">
        <v>-0.03</v>
      </c>
      <c r="AO219" t="s">
        <v>3216</v>
      </c>
      <c r="AP219">
        <v>0.183471331816835</v>
      </c>
      <c r="AQ219">
        <f>(Table2[[#This Row],[Sharpe Ratio]]-AVERAGE(Table2[Sharpe Ratio]))/_xlfn.STDEV.P(Table2[Sharpe Ratio])</f>
        <v>1.433733393346917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352</v>
      </c>
      <c r="AT219">
        <f>_xlfn.RANK.AVG(Table2[[#This Row],[6M Return vs Nifty Z-Score]],Table2[6M Return vs Nifty Z-Score])</f>
        <v>367</v>
      </c>
      <c r="AU219">
        <f>_xlfn.RANK.AVG(Table2[[#This Row],[Sharpe Ratio Z-Score]],Table2[Sharpe Ratio Z-Score])</f>
        <v>54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923</v>
      </c>
      <c r="B220" t="s">
        <v>924</v>
      </c>
      <c r="C220" t="s">
        <v>3157</v>
      </c>
      <c r="D220" t="s">
        <v>220</v>
      </c>
      <c r="E220">
        <v>16989.829336499999</v>
      </c>
      <c r="F220">
        <v>1332.3</v>
      </c>
      <c r="G220">
        <v>45.946152678357997</v>
      </c>
      <c r="H220">
        <f>(Table2[[#This Row],[1Y Return vs Nifty]]-AVERAGE(Table2[1Y Return vs Nifty]))/_xlfn.STDEV.P(Table2[1Y Return vs Nifty])</f>
        <v>0.37895219847000061</v>
      </c>
      <c r="I220">
        <v>11.7200695704488</v>
      </c>
      <c r="J220">
        <f>(Table2[[#This Row],[1M Return vs Nifty]]-AVERAGE(Table2[1M Return vs Nifty]))/_xlfn.STDEV.P(Table2[1M Return vs Nifty])</f>
        <v>1.4242700270636572</v>
      </c>
      <c r="K220">
        <v>35.162736768608703</v>
      </c>
      <c r="L220">
        <f>(Table2[[#This Row],[6M Return vs Nifty]]-AVERAGE(Table2[6M Return vs Nifty]))/_xlfn.STDEV.P(Table2[6M Return vs Nifty])</f>
        <v>0.91644281368882707</v>
      </c>
      <c r="M220">
        <v>8.9339263895300896</v>
      </c>
      <c r="N220">
        <f>(Table2[[#This Row],[1W Return vs Nifty]]-AVERAGE(Table2[1W Return vs Nifty]))/_xlfn.STDEV.P(Table2[1W Return vs Nifty])</f>
        <v>1.7736461519631181</v>
      </c>
      <c r="O220">
        <v>1274.54</v>
      </c>
      <c r="P220">
        <v>1229.9788160949599</v>
      </c>
      <c r="Q220">
        <v>1058.66525653076</v>
      </c>
      <c r="R220">
        <v>63.1199158813887</v>
      </c>
      <c r="S220" s="1">
        <f>(Table2[[#This Row],[Close Price]]-Table2[[#This Row],[20D EMA]])/Table2[[#This Row],[20D EMA]]</f>
        <v>4.5318310920018194E-2</v>
      </c>
      <c r="T220" s="1">
        <f>(Table2[[#This Row],[Close Price]]-Table2[[#This Row],[50D EMA]])/Table2[[#This Row],[50D EMA]]</f>
        <v>8.3189387139119927E-2</v>
      </c>
      <c r="U220" s="1">
        <f>(Table2[[#This Row],[Close Price]]-Table2[[#This Row],[200D EMA]])/Table2[[#This Row],[200D EMA]]</f>
        <v>0.25847144957409812</v>
      </c>
      <c r="V220">
        <v>1.2005180290289501</v>
      </c>
      <c r="W220">
        <v>1327</v>
      </c>
      <c r="X220">
        <v>1360</v>
      </c>
      <c r="Y220">
        <v>1320</v>
      </c>
      <c r="Z220">
        <v>1400</v>
      </c>
      <c r="AA220">
        <v>1320</v>
      </c>
      <c r="AB220">
        <v>1400</v>
      </c>
      <c r="AC220" s="1">
        <f>(Table2[[#This Row],[Close Price]]/Table2[[#This Row],[Day Low]])-1</f>
        <v>3.9939713639789431E-3</v>
      </c>
      <c r="AD220" s="1">
        <f>(Table2[[#This Row],[Day High]]/Table2[[#This Row],[Close Price]])-1</f>
        <v>2.0791113112662352E-2</v>
      </c>
      <c r="AE220" s="1">
        <f>(Table2[[#This Row],[Close Price]]/Table2[[#This Row],[Current Week Low]])-1</f>
        <v>9.318181818181781E-3</v>
      </c>
      <c r="AF220" s="1">
        <f>(Table2[[#This Row],[Current Week High]]/Table2[[#This Row],[Close Price]])-1</f>
        <v>5.081438114538761E-2</v>
      </c>
      <c r="AG220" s="1">
        <f>(Table2[[#This Row],[Close Price]]/Table2[[#This Row],[Current Month Low]])-1</f>
        <v>9.318181818181781E-3</v>
      </c>
      <c r="AH220" s="1">
        <f>(Table2[[#This Row],[Current Month High]]/Table2[[#This Row],[Close Price]])-1</f>
        <v>5.081438114538761E-2</v>
      </c>
      <c r="AI220">
        <v>5.0814381145387602</v>
      </c>
      <c r="AJ220">
        <v>74.156862745097996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4.46</v>
      </c>
      <c r="AM220" t="s">
        <v>3217</v>
      </c>
      <c r="AN220">
        <v>0.14000000000000001</v>
      </c>
      <c r="AO220" t="s">
        <v>3217</v>
      </c>
      <c r="AP220">
        <v>1.5772787618071001E-2</v>
      </c>
      <c r="AQ220">
        <f>(Table2[[#This Row],[Sharpe Ratio]]-AVERAGE(Table2[Sharpe Ratio]))/_xlfn.STDEV.P(Table2[Sharpe Ratio])</f>
        <v>-0.56691737361525862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3.9263938175703448</v>
      </c>
      <c r="AS220">
        <f>_xlfn.RANK.AVG(Table2[[#This Row],[1Y Return vs Nifty Z-Score]],Table2[1Y Return vs Nifty Z-Score])</f>
        <v>187</v>
      </c>
      <c r="AT220">
        <f>_xlfn.RANK.AVG(Table2[[#This Row],[6M Return vs Nifty Z-Score]],Table2[6M Return vs Nifty Z-Score])</f>
        <v>104</v>
      </c>
      <c r="AU220">
        <f>_xlfn.RANK.AVG(Table2[[#This Row],[Sharpe Ratio Z-Score]],Table2[Sharpe Ratio Z-Score])</f>
        <v>483</v>
      </c>
      <c r="AV220">
        <f>(Table2[[#This Row],[Rank 1Y]]+Table2[[#This Row],[Rank 6M]]+Table2[[#This Row],[Rank Sharpe]])/3</f>
        <v>258</v>
      </c>
    </row>
    <row r="221" spans="1:48" x14ac:dyDescent="0.3">
      <c r="A221" t="s">
        <v>461</v>
      </c>
      <c r="B221" t="s">
        <v>462</v>
      </c>
      <c r="C221" t="s">
        <v>3157</v>
      </c>
      <c r="D221" t="s">
        <v>24</v>
      </c>
      <c r="E221">
        <v>50220.2745175659</v>
      </c>
      <c r="F221">
        <v>204.74</v>
      </c>
      <c r="G221">
        <v>15.951837479548001</v>
      </c>
      <c r="H221">
        <f>(Table2[[#This Row],[1Y Return vs Nifty]]-AVERAGE(Table2[1Y Return vs Nifty]))/_xlfn.STDEV.P(Table2[1Y Return vs Nifty])</f>
        <v>-0.13616421443989229</v>
      </c>
      <c r="I221">
        <v>7.5179996950817403</v>
      </c>
      <c r="J221">
        <f>(Table2[[#This Row],[1M Return vs Nifty]]-AVERAGE(Table2[1M Return vs Nifty]))/_xlfn.STDEV.P(Table2[1M Return vs Nifty])</f>
        <v>0.97088969997062369</v>
      </c>
      <c r="K221">
        <v>15.974419742599499</v>
      </c>
      <c r="L221">
        <f>(Table2[[#This Row],[6M Return vs Nifty]]-AVERAGE(Table2[6M Return vs Nifty]))/_xlfn.STDEV.P(Table2[6M Return vs Nifty])</f>
        <v>0.28602265525984932</v>
      </c>
      <c r="M221">
        <v>1.1904628711151299</v>
      </c>
      <c r="N221">
        <f>(Table2[[#This Row],[1W Return vs Nifty]]-AVERAGE(Table2[1W Return vs Nifty]))/_xlfn.STDEV.P(Table2[1W Return vs Nifty])</f>
        <v>-7.7509975350211466E-2</v>
      </c>
      <c r="O221">
        <v>197.07</v>
      </c>
      <c r="P221">
        <v>193.575772305257</v>
      </c>
      <c r="Q221">
        <v>177.28755959089401</v>
      </c>
      <c r="R221">
        <v>73.356815392566403</v>
      </c>
      <c r="S221" s="1">
        <f>(Table2[[#This Row],[Close Price]]-Table2[[#This Row],[20D EMA]])/Table2[[#This Row],[20D EMA]]</f>
        <v>3.8920180646470882E-2</v>
      </c>
      <c r="T221" s="1">
        <f>(Table2[[#This Row],[Close Price]]-Table2[[#This Row],[50D EMA]])/Table2[[#This Row],[50D EMA]]</f>
        <v>5.7673682826060016E-2</v>
      </c>
      <c r="U221" s="1">
        <f>(Table2[[#This Row],[Close Price]]-Table2[[#This Row],[200D EMA]])/Table2[[#This Row],[200D EMA]]</f>
        <v>0.15484696429041511</v>
      </c>
      <c r="V221">
        <v>1.5315261682405701</v>
      </c>
      <c r="W221">
        <v>202.8</v>
      </c>
      <c r="X221">
        <v>206.9</v>
      </c>
      <c r="Y221">
        <v>200.2</v>
      </c>
      <c r="Z221">
        <v>207.6</v>
      </c>
      <c r="AA221">
        <v>200.2</v>
      </c>
      <c r="AB221">
        <v>207.6</v>
      </c>
      <c r="AC221" s="1">
        <f>(Table2[[#This Row],[Close Price]]/Table2[[#This Row],[Day Low]])-1</f>
        <v>9.5660749506902842E-3</v>
      </c>
      <c r="AD221" s="1">
        <f>(Table2[[#This Row],[Day High]]/Table2[[#This Row],[Close Price]])-1</f>
        <v>1.054996581029588E-2</v>
      </c>
      <c r="AE221" s="1">
        <f>(Table2[[#This Row],[Close Price]]/Table2[[#This Row],[Current Week Low]])-1</f>
        <v>2.2677322677322698E-2</v>
      </c>
      <c r="AF221" s="1">
        <f>(Table2[[#This Row],[Current Week High]]/Table2[[#This Row],[Close Price]])-1</f>
        <v>1.3968936211780747E-2</v>
      </c>
      <c r="AG221" s="1">
        <f>(Table2[[#This Row],[Close Price]]/Table2[[#This Row],[Current Month Low]])-1</f>
        <v>2.2677322677322698E-2</v>
      </c>
      <c r="AH221" s="1">
        <f>(Table2[[#This Row],[Current Month High]]/Table2[[#This Row],[Close Price]])-1</f>
        <v>1.3968936211780747E-2</v>
      </c>
      <c r="AI221">
        <v>1.39689362117807</v>
      </c>
      <c r="AJ221">
        <v>46.872309899569501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5.87</v>
      </c>
      <c r="AM221" t="s">
        <v>3217</v>
      </c>
      <c r="AN221">
        <v>-0.02</v>
      </c>
      <c r="AO221" t="s">
        <v>3216</v>
      </c>
      <c r="AP221">
        <v>0.10373795656851501</v>
      </c>
      <c r="AQ221">
        <f>(Table2[[#This Row],[Sharpe Ratio]]-AVERAGE(Table2[Sharpe Ratio]))/_xlfn.STDEV.P(Table2[Sharpe Ratio])</f>
        <v>0.48251083440826842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1.5257489998486375</v>
      </c>
      <c r="AS221">
        <f>_xlfn.RANK.AVG(Table2[[#This Row],[1Y Return vs Nifty Z-Score]],Table2[1Y Return vs Nifty Z-Score])</f>
        <v>336</v>
      </c>
      <c r="AT221">
        <f>_xlfn.RANK.AVG(Table2[[#This Row],[6M Return vs Nifty Z-Score]],Table2[6M Return vs Nifty Z-Score])</f>
        <v>214</v>
      </c>
      <c r="AU221">
        <f>_xlfn.RANK.AVG(Table2[[#This Row],[Sharpe Ratio Z-Score]],Table2[Sharpe Ratio Z-Score])</f>
        <v>227</v>
      </c>
      <c r="AV221">
        <f>(Table2[[#This Row],[Rank 1Y]]+Table2[[#This Row],[Rank 6M]]+Table2[[#This Row],[Rank Sharpe]])/3</f>
        <v>259</v>
      </c>
    </row>
    <row r="222" spans="1:48" x14ac:dyDescent="0.3">
      <c r="A222" t="s">
        <v>1603</v>
      </c>
      <c r="B222" t="s">
        <v>1604</v>
      </c>
      <c r="C222" t="s">
        <v>3171</v>
      </c>
      <c r="D222" t="s">
        <v>475</v>
      </c>
      <c r="E222">
        <v>6064.4873107499998</v>
      </c>
      <c r="F222">
        <v>2298.75</v>
      </c>
      <c r="G222">
        <v>18.164093395294199</v>
      </c>
      <c r="H222">
        <f>(Table2[[#This Row],[1Y Return vs Nifty]]-AVERAGE(Table2[1Y Return vs Nifty]))/_xlfn.STDEV.P(Table2[1Y Return vs Nifty])</f>
        <v>-9.817137065584472E-2</v>
      </c>
      <c r="I222">
        <v>7.66441098860418</v>
      </c>
      <c r="J222">
        <f>(Table2[[#This Row],[1M Return vs Nifty]]-AVERAGE(Table2[1M Return vs Nifty]))/_xlfn.STDEV.P(Table2[1M Return vs Nifty])</f>
        <v>0.98668667672639909</v>
      </c>
      <c r="K222">
        <v>42.661885079129902</v>
      </c>
      <c r="L222">
        <f>(Table2[[#This Row],[6M Return vs Nifty]]-AVERAGE(Table2[6M Return vs Nifty]))/_xlfn.STDEV.P(Table2[6M Return vs Nifty])</f>
        <v>1.1628226426020678</v>
      </c>
      <c r="M222">
        <v>7.97593893212394</v>
      </c>
      <c r="N222">
        <f>(Table2[[#This Row],[1W Return vs Nifty]]-AVERAGE(Table2[1W Return vs Nifty]))/_xlfn.STDEV.P(Table2[1W Return vs Nifty])</f>
        <v>1.5446292078722248</v>
      </c>
      <c r="O222">
        <v>2094.81</v>
      </c>
      <c r="P222">
        <v>1969.4549196774601</v>
      </c>
      <c r="Q222">
        <v>1693.18713714929</v>
      </c>
      <c r="R222">
        <v>73.494907534146705</v>
      </c>
      <c r="S222" s="1">
        <f>(Table2[[#This Row],[Close Price]]-Table2[[#This Row],[20D EMA]])/Table2[[#This Row],[20D EMA]]</f>
        <v>9.7354891374396749E-2</v>
      </c>
      <c r="T222" s="1">
        <f>(Table2[[#This Row],[Close Price]]-Table2[[#This Row],[50D EMA]])/Table2[[#This Row],[50D EMA]]</f>
        <v>0.16720112607424847</v>
      </c>
      <c r="U222" s="1">
        <f>(Table2[[#This Row],[Close Price]]-Table2[[#This Row],[200D EMA]])/Table2[[#This Row],[200D EMA]]</f>
        <v>0.35764674179503697</v>
      </c>
      <c r="V222">
        <v>0.44925571753878002</v>
      </c>
      <c r="W222">
        <v>2170</v>
      </c>
      <c r="X222">
        <v>2360</v>
      </c>
      <c r="Y222">
        <v>2138.3000000000002</v>
      </c>
      <c r="Z222">
        <v>2360</v>
      </c>
      <c r="AA222">
        <v>2138.3000000000002</v>
      </c>
      <c r="AB222">
        <v>2360</v>
      </c>
      <c r="AC222" s="1">
        <f>(Table2[[#This Row],[Close Price]]/Table2[[#This Row],[Day Low]])-1</f>
        <v>5.9331797235023132E-2</v>
      </c>
      <c r="AD222" s="1">
        <f>(Table2[[#This Row],[Day High]]/Table2[[#This Row],[Close Price]])-1</f>
        <v>2.6644915715062556E-2</v>
      </c>
      <c r="AE222" s="1">
        <f>(Table2[[#This Row],[Close Price]]/Table2[[#This Row],[Current Week Low]])-1</f>
        <v>7.5036243745030928E-2</v>
      </c>
      <c r="AF222" s="1">
        <f>(Table2[[#This Row],[Current Week High]]/Table2[[#This Row],[Close Price]])-1</f>
        <v>2.6644915715062556E-2</v>
      </c>
      <c r="AG222" s="1">
        <f>(Table2[[#This Row],[Close Price]]/Table2[[#This Row],[Current Month Low]])-1</f>
        <v>7.5036243745030928E-2</v>
      </c>
      <c r="AH222" s="1">
        <f>(Table2[[#This Row],[Current Month High]]/Table2[[#This Row],[Close Price]])-1</f>
        <v>2.6644915715062556E-2</v>
      </c>
      <c r="AI222">
        <v>3.9695486677542</v>
      </c>
      <c r="AJ222">
        <v>95.471938775510196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16.61</v>
      </c>
      <c r="AM222" t="s">
        <v>3217</v>
      </c>
      <c r="AN222">
        <v>0.48</v>
      </c>
      <c r="AO222" t="s">
        <v>3217</v>
      </c>
      <c r="AP222">
        <v>5.4594208740819002E-2</v>
      </c>
      <c r="AQ222">
        <f>(Table2[[#This Row],[Sharpe Ratio]]-AVERAGE(Table2[Sharpe Ratio]))/_xlfn.STDEV.P(Table2[Sharpe Ratio])</f>
        <v>-0.10377616797824608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3.4921909885666009</v>
      </c>
      <c r="AS222">
        <f>_xlfn.RANK.AVG(Table2[[#This Row],[1Y Return vs Nifty Z-Score]],Table2[1Y Return vs Nifty Z-Score])</f>
        <v>322</v>
      </c>
      <c r="AT222">
        <f>_xlfn.RANK.AVG(Table2[[#This Row],[6M Return vs Nifty Z-Score]],Table2[6M Return vs Nifty Z-Score])</f>
        <v>78</v>
      </c>
      <c r="AU222">
        <f>_xlfn.RANK.AVG(Table2[[#This Row],[Sharpe Ratio Z-Score]],Table2[Sharpe Ratio Z-Score])</f>
        <v>378</v>
      </c>
      <c r="AV222">
        <f>(Table2[[#This Row],[Rank 1Y]]+Table2[[#This Row],[Rank 6M]]+Table2[[#This Row],[Rank Sharpe]])/3</f>
        <v>259.33333333333331</v>
      </c>
    </row>
    <row r="223" spans="1:48" hidden="1" x14ac:dyDescent="0.3">
      <c r="A223" t="s">
        <v>328</v>
      </c>
      <c r="B223" t="s">
        <v>329</v>
      </c>
      <c r="C223" t="s">
        <v>3161</v>
      </c>
      <c r="D223" t="s">
        <v>51</v>
      </c>
      <c r="E223">
        <v>81013.114384154993</v>
      </c>
      <c r="F223">
        <v>1394.85</v>
      </c>
      <c r="G223">
        <v>33.500300096029697</v>
      </c>
      <c r="H223">
        <f>(Table2[[#This Row],[1Y Return vs Nifty]]-AVERAGE(Table2[1Y Return vs Nifty]))/_xlfn.STDEV.P(Table2[1Y Return vs Nifty])</f>
        <v>0.1652095977364911</v>
      </c>
      <c r="I223">
        <v>-2.66058045862377</v>
      </c>
      <c r="J223">
        <f>(Table2[[#This Row],[1M Return vs Nifty]]-AVERAGE(Table2[1M Return vs Nifty]))/_xlfn.STDEV.P(Table2[1M Return vs Nifty])</f>
        <v>-0.12732335604776412</v>
      </c>
      <c r="K223">
        <v>10.8190592431789</v>
      </c>
      <c r="L223">
        <f>(Table2[[#This Row],[6M Return vs Nifty]]-AVERAGE(Table2[6M Return vs Nifty]))/_xlfn.STDEV.P(Table2[6M Return vs Nifty])</f>
        <v>0.11664650943122412</v>
      </c>
      <c r="M223">
        <v>-0.80616856172706697</v>
      </c>
      <c r="N223">
        <f>(Table2[[#This Row],[1W Return vs Nifty]]-AVERAGE(Table2[1W Return vs Nifty]))/_xlfn.STDEV.P(Table2[1W Return vs Nifty])</f>
        <v>-0.55482564967378478</v>
      </c>
      <c r="O223">
        <v>1433.39</v>
      </c>
      <c r="P223">
        <v>1452.01145499521</v>
      </c>
      <c r="Q223">
        <v>1291.6805743508</v>
      </c>
      <c r="R223">
        <v>27.9039990322003</v>
      </c>
      <c r="S223" s="1">
        <f>(Table2[[#This Row],[Close Price]]-Table2[[#This Row],[20D EMA]])/Table2[[#This Row],[20D EMA]]</f>
        <v>-2.6887309106384299E-2</v>
      </c>
      <c r="T223" s="1">
        <f>(Table2[[#This Row],[Close Price]]-Table2[[#This Row],[50D EMA]])/Table2[[#This Row],[50D EMA]]</f>
        <v>-3.9367082675941183E-2</v>
      </c>
      <c r="U223" s="1">
        <f>(Table2[[#This Row],[Close Price]]-Table2[[#This Row],[200D EMA]])/Table2[[#This Row],[200D EMA]]</f>
        <v>7.9872243724848871E-2</v>
      </c>
      <c r="V223">
        <v>0.59667601557243999</v>
      </c>
      <c r="W223">
        <v>1392.3</v>
      </c>
      <c r="X223">
        <v>1412.55</v>
      </c>
      <c r="Y223">
        <v>1360.65</v>
      </c>
      <c r="Z223">
        <v>1417.3</v>
      </c>
      <c r="AA223">
        <v>1360.65</v>
      </c>
      <c r="AB223">
        <v>1417.3</v>
      </c>
      <c r="AC223" s="1">
        <f>(Table2[[#This Row],[Close Price]]/Table2[[#This Row],[Day Low]])-1</f>
        <v>1.831501831501825E-3</v>
      </c>
      <c r="AD223" s="1">
        <f>(Table2[[#This Row],[Day High]]/Table2[[#This Row],[Close Price]])-1</f>
        <v>1.2689536509302046E-2</v>
      </c>
      <c r="AE223" s="1">
        <f>(Table2[[#This Row],[Close Price]]/Table2[[#This Row],[Current Week Low]])-1</f>
        <v>2.5135045750192875E-2</v>
      </c>
      <c r="AF223" s="1">
        <f>(Table2[[#This Row],[Current Week High]]/Table2[[#This Row],[Close Price]])-1</f>
        <v>1.6094920600781437E-2</v>
      </c>
      <c r="AG223" s="1">
        <f>(Table2[[#This Row],[Close Price]]/Table2[[#This Row],[Current Month Low]])-1</f>
        <v>2.5135045750192875E-2</v>
      </c>
      <c r="AH223" s="1">
        <f>(Table2[[#This Row],[Current Month High]]/Table2[[#This Row],[Close Price]])-1</f>
        <v>1.6094920600781437E-2</v>
      </c>
      <c r="AI223">
        <v>14.134136287055901</v>
      </c>
      <c r="AJ223">
        <v>62.883166929409697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-4.4800000000000004</v>
      </c>
      <c r="AM223" t="s">
        <v>3216</v>
      </c>
      <c r="AN223">
        <v>-0.11</v>
      </c>
      <c r="AO223" t="s">
        <v>3216</v>
      </c>
      <c r="AP223">
        <v>8.6899194670039995E-2</v>
      </c>
      <c r="AQ223">
        <f>(Table2[[#This Row],[Sharpe Ratio]]-AVERAGE(Table2[Sharpe Ratio]))/_xlfn.STDEV.P(Table2[Sharpe Ratio])</f>
        <v>0.28162368856072695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246</v>
      </c>
      <c r="AT223">
        <f>_xlfn.RANK.AVG(Table2[[#This Row],[6M Return vs Nifty Z-Score]],Table2[6M Return vs Nifty Z-Score])</f>
        <v>260</v>
      </c>
      <c r="AU223">
        <f>_xlfn.RANK.AVG(Table2[[#This Row],[Sharpe Ratio Z-Score]],Table2[Sharpe Ratio Z-Score])</f>
        <v>273</v>
      </c>
      <c r="AV223">
        <f>(Table2[[#This Row],[Rank 1Y]]+Table2[[#This Row],[Rank 6M]]+Table2[[#This Row],[Rank Sharpe]])/3</f>
        <v>259.66666666666669</v>
      </c>
    </row>
    <row r="224" spans="1:48" hidden="1" x14ac:dyDescent="0.3">
      <c r="A224" t="s">
        <v>758</v>
      </c>
      <c r="B224" t="s">
        <v>759</v>
      </c>
      <c r="C224" t="s">
        <v>3161</v>
      </c>
      <c r="D224" t="s">
        <v>243</v>
      </c>
      <c r="E224">
        <v>22020.01664315</v>
      </c>
      <c r="F224">
        <v>442.15</v>
      </c>
      <c r="G224">
        <v>5.6779689803264999</v>
      </c>
      <c r="H224">
        <f>(Table2[[#This Row],[1Y Return vs Nifty]]-AVERAGE(Table2[1Y Return vs Nifty]))/_xlfn.STDEV.P(Table2[1Y Return vs Nifty])</f>
        <v>-0.31260559184586451</v>
      </c>
      <c r="I224">
        <v>8.7221019968386404</v>
      </c>
      <c r="J224">
        <f>(Table2[[#This Row],[1M Return vs Nifty]]-AVERAGE(Table2[1M Return vs Nifty]))/_xlfn.STDEV.P(Table2[1M Return vs Nifty])</f>
        <v>1.1008057441145422</v>
      </c>
      <c r="K224">
        <v>19.398792940358302</v>
      </c>
      <c r="L224">
        <f>(Table2[[#This Row],[6M Return vs Nifty]]-AVERAGE(Table2[6M Return vs Nifty]))/_xlfn.STDEV.P(Table2[6M Return vs Nifty])</f>
        <v>0.39852829558905944</v>
      </c>
      <c r="M224">
        <v>1.2667610448981801</v>
      </c>
      <c r="N224">
        <f>(Table2[[#This Row],[1W Return vs Nifty]]-AVERAGE(Table2[1W Return vs Nifty]))/_xlfn.STDEV.P(Table2[1W Return vs Nifty])</f>
        <v>-5.927009708831691E-2</v>
      </c>
      <c r="O224">
        <v>431.87</v>
      </c>
      <c r="P224">
        <v>418.47205536534898</v>
      </c>
      <c r="Q224">
        <v>391.32353742964199</v>
      </c>
      <c r="R224">
        <v>58.589167891286699</v>
      </c>
      <c r="S224" s="1">
        <f>(Table2[[#This Row],[Close Price]]-Table2[[#This Row],[20D EMA]])/Table2[[#This Row],[20D EMA]]</f>
        <v>2.38034593743487E-2</v>
      </c>
      <c r="T224" s="1">
        <f>(Table2[[#This Row],[Close Price]]-Table2[[#This Row],[50D EMA]])/Table2[[#This Row],[50D EMA]]</f>
        <v>5.6581901541738214E-2</v>
      </c>
      <c r="U224" s="1">
        <f>(Table2[[#This Row],[Close Price]]-Table2[[#This Row],[200D EMA]])/Table2[[#This Row],[200D EMA]]</f>
        <v>0.12988347929236516</v>
      </c>
      <c r="V224">
        <v>2.1954396274358201</v>
      </c>
      <c r="W224">
        <v>435.05</v>
      </c>
      <c r="X224">
        <v>443.6</v>
      </c>
      <c r="Y224">
        <v>427</v>
      </c>
      <c r="Z224">
        <v>443.75</v>
      </c>
      <c r="AA224">
        <v>427</v>
      </c>
      <c r="AB224">
        <v>450.6</v>
      </c>
      <c r="AC224" s="1">
        <f>(Table2[[#This Row],[Close Price]]/Table2[[#This Row],[Day Low]])-1</f>
        <v>1.6319963222618084E-2</v>
      </c>
      <c r="AD224" s="1">
        <f>(Table2[[#This Row],[Day High]]/Table2[[#This Row],[Close Price]])-1</f>
        <v>3.2794300576728386E-3</v>
      </c>
      <c r="AE224" s="1">
        <f>(Table2[[#This Row],[Close Price]]/Table2[[#This Row],[Current Week Low]])-1</f>
        <v>3.5480093676814928E-2</v>
      </c>
      <c r="AF224" s="1">
        <f>(Table2[[#This Row],[Current Week High]]/Table2[[#This Row],[Close Price]])-1</f>
        <v>3.6186814429493008E-3</v>
      </c>
      <c r="AG224" s="1">
        <f>(Table2[[#This Row],[Close Price]]/Table2[[#This Row],[Current Month Low]])-1</f>
        <v>3.5480093676814928E-2</v>
      </c>
      <c r="AH224" s="1">
        <f>(Table2[[#This Row],[Current Month High]]/Table2[[#This Row],[Close Price]])-1</f>
        <v>1.9111161370575669E-2</v>
      </c>
      <c r="AI224">
        <v>26.201515322854199</v>
      </c>
      <c r="AJ224">
        <v>42.124718739954901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3.23</v>
      </c>
      <c r="AM224" t="s">
        <v>3217</v>
      </c>
      <c r="AN224">
        <v>0.1</v>
      </c>
      <c r="AO224" t="s">
        <v>3217</v>
      </c>
      <c r="AP224">
        <v>0.12069943318507401</v>
      </c>
      <c r="AQ224">
        <f>(Table2[[#This Row],[Sharpe Ratio]]-AVERAGE(Table2[Sharpe Ratio]))/_xlfn.STDEV.P(Table2[Sharpe Ratio])</f>
        <v>0.68486197206340305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1.8123203228328233</v>
      </c>
      <c r="AS224">
        <f>_xlfn.RANK.AVG(Table2[[#This Row],[1Y Return vs Nifty Z-Score]],Table2[1Y Return vs Nifty Z-Score])</f>
        <v>414</v>
      </c>
      <c r="AT224">
        <f>_xlfn.RANK.AVG(Table2[[#This Row],[6M Return vs Nifty Z-Score]],Table2[6M Return vs Nifty Z-Score])</f>
        <v>190</v>
      </c>
      <c r="AU224">
        <f>_xlfn.RANK.AVG(Table2[[#This Row],[Sharpe Ratio Z-Score]],Table2[Sharpe Ratio Z-Score])</f>
        <v>175</v>
      </c>
      <c r="AV224">
        <f>(Table2[[#This Row],[Rank 1Y]]+Table2[[#This Row],[Rank 6M]]+Table2[[#This Row],[Rank Sharpe]])/3</f>
        <v>259.66666666666669</v>
      </c>
    </row>
    <row r="225" spans="1:48" hidden="1" x14ac:dyDescent="0.3">
      <c r="A225" t="s">
        <v>1568</v>
      </c>
      <c r="B225" t="s">
        <v>1569</v>
      </c>
      <c r="C225" t="s">
        <v>3176</v>
      </c>
      <c r="D225" t="s">
        <v>173</v>
      </c>
      <c r="E225">
        <v>6320.3961233689997</v>
      </c>
      <c r="F225">
        <v>172.21</v>
      </c>
      <c r="G225">
        <v>129.56408501654701</v>
      </c>
      <c r="H225">
        <f>(Table2[[#This Row],[1Y Return vs Nifty]]-AVERAGE(Table2[1Y Return vs Nifty]))/_xlfn.STDEV.P(Table2[1Y Return vs Nifty])</f>
        <v>1.8149899634761826</v>
      </c>
      <c r="I225">
        <v>-13.361089923484601</v>
      </c>
      <c r="J225">
        <f>(Table2[[#This Row],[1M Return vs Nifty]]-AVERAGE(Table2[1M Return vs Nifty]))/_xlfn.STDEV.P(Table2[1M Return vs Nifty])</f>
        <v>-1.2818497264158735</v>
      </c>
      <c r="K225">
        <v>19.515072943891699</v>
      </c>
      <c r="L225">
        <f>(Table2[[#This Row],[6M Return vs Nifty]]-AVERAGE(Table2[6M Return vs Nifty]))/_xlfn.STDEV.P(Table2[6M Return vs Nifty])</f>
        <v>0.40234860240128711</v>
      </c>
      <c r="M225">
        <v>-0.39986157084560903</v>
      </c>
      <c r="N225">
        <f>(Table2[[#This Row],[1W Return vs Nifty]]-AVERAGE(Table2[1W Return vs Nifty]))/_xlfn.STDEV.P(Table2[1W Return vs Nifty])</f>
        <v>-0.45769370426566458</v>
      </c>
      <c r="O225">
        <v>176.15</v>
      </c>
      <c r="P225">
        <v>183.58168187504401</v>
      </c>
      <c r="Q225">
        <v>157.88428993121201</v>
      </c>
      <c r="R225">
        <v>49.0267266601156</v>
      </c>
      <c r="S225" s="1">
        <f>(Table2[[#This Row],[Close Price]]-Table2[[#This Row],[20D EMA]])/Table2[[#This Row],[20D EMA]]</f>
        <v>-2.236730059608287E-2</v>
      </c>
      <c r="T225" s="1">
        <f>(Table2[[#This Row],[Close Price]]-Table2[[#This Row],[50D EMA]])/Table2[[#This Row],[50D EMA]]</f>
        <v>-6.1943445331240667E-2</v>
      </c>
      <c r="U225" s="1">
        <f>(Table2[[#This Row],[Close Price]]-Table2[[#This Row],[200D EMA]])/Table2[[#This Row],[200D EMA]]</f>
        <v>9.0735500505018649E-2</v>
      </c>
      <c r="V225">
        <v>0.39000092897038702</v>
      </c>
      <c r="W225">
        <v>166</v>
      </c>
      <c r="X225">
        <v>173.99</v>
      </c>
      <c r="Y225">
        <v>163.25</v>
      </c>
      <c r="Z225">
        <v>176.43</v>
      </c>
      <c r="AA225">
        <v>163.25</v>
      </c>
      <c r="AB225">
        <v>179</v>
      </c>
      <c r="AC225" s="1">
        <f>(Table2[[#This Row],[Close Price]]/Table2[[#This Row],[Day Low]])-1</f>
        <v>3.7409638554216862E-2</v>
      </c>
      <c r="AD225" s="1">
        <f>(Table2[[#This Row],[Day High]]/Table2[[#This Row],[Close Price]])-1</f>
        <v>1.0336217408977388E-2</v>
      </c>
      <c r="AE225" s="1">
        <f>(Table2[[#This Row],[Close Price]]/Table2[[#This Row],[Current Week Low]])-1</f>
        <v>5.4885145482389097E-2</v>
      </c>
      <c r="AF225" s="1">
        <f>(Table2[[#This Row],[Current Week High]]/Table2[[#This Row],[Close Price]])-1</f>
        <v>2.4504964868474532E-2</v>
      </c>
      <c r="AG225" s="1">
        <f>(Table2[[#This Row],[Close Price]]/Table2[[#This Row],[Current Month Low]])-1</f>
        <v>5.4885145482389097E-2</v>
      </c>
      <c r="AH225" s="1">
        <f>(Table2[[#This Row],[Current Month High]]/Table2[[#This Row],[Close Price]])-1</f>
        <v>3.9428604610649787E-2</v>
      </c>
      <c r="AI225">
        <v>30.451193310492901</v>
      </c>
      <c r="AJ225">
        <v>172.268774703557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-3.05</v>
      </c>
      <c r="AM225" t="s">
        <v>3216</v>
      </c>
      <c r="AN225">
        <v>-0.09</v>
      </c>
      <c r="AO225" t="s">
        <v>3216</v>
      </c>
      <c r="AQ225">
        <f>(Table2[[#This Row],[Sharpe Ratio]]-AVERAGE(Table2[Sharpe Ratio]))/_xlfn.STDEV.P(Table2[Sharpe Ratio])</f>
        <v>-0.75508740094610904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44</v>
      </c>
      <c r="AT225">
        <f>_xlfn.RANK.AVG(Table2[[#This Row],[6M Return vs Nifty Z-Score]],Table2[6M Return vs Nifty Z-Score])</f>
        <v>188</v>
      </c>
      <c r="AU225">
        <f>_xlfn.RANK.AVG(Table2[[#This Row],[Sharpe Ratio Z-Score]],Table2[Sharpe Ratio Z-Score])</f>
        <v>547.5</v>
      </c>
      <c r="AV225">
        <f>(Table2[[#This Row],[Rank 1Y]]+Table2[[#This Row],[Rank 6M]]+Table2[[#This Row],[Rank Sharpe]])/3</f>
        <v>259.83333333333331</v>
      </c>
    </row>
    <row r="226" spans="1:48" x14ac:dyDescent="0.3">
      <c r="A226" t="s">
        <v>429</v>
      </c>
      <c r="B226" t="s">
        <v>430</v>
      </c>
      <c r="C226" t="s">
        <v>3164</v>
      </c>
      <c r="D226" t="s">
        <v>353</v>
      </c>
      <c r="E226">
        <v>53107.476789114997</v>
      </c>
      <c r="F226">
        <v>1016.05</v>
      </c>
      <c r="G226">
        <v>62.184285922235198</v>
      </c>
      <c r="H226">
        <f>(Table2[[#This Row],[1Y Return vs Nifty]]-AVERAGE(Table2[1Y Return vs Nifty]))/_xlfn.STDEV.P(Table2[1Y Return vs Nifty])</f>
        <v>0.65782267420837526</v>
      </c>
      <c r="I226">
        <v>1.3327589685335399</v>
      </c>
      <c r="J226">
        <f>(Table2[[#This Row],[1M Return vs Nifty]]-AVERAGE(Table2[1M Return vs Nifty]))/_xlfn.STDEV.P(Table2[1M Return vs Nifty])</f>
        <v>0.3035360987869648</v>
      </c>
      <c r="K226">
        <v>37.330167266862603</v>
      </c>
      <c r="L226">
        <f>(Table2[[#This Row],[6M Return vs Nifty]]-AVERAGE(Table2[6M Return vs Nifty]))/_xlfn.STDEV.P(Table2[6M Return vs Nifty])</f>
        <v>0.98765238752695561</v>
      </c>
      <c r="M226">
        <v>1.6867986671019699</v>
      </c>
      <c r="N226">
        <f>(Table2[[#This Row],[1W Return vs Nifty]]-AVERAGE(Table2[1W Return vs Nifty]))/_xlfn.STDEV.P(Table2[1W Return vs Nifty])</f>
        <v>4.1144299672969564E-2</v>
      </c>
      <c r="O226">
        <v>967.89</v>
      </c>
      <c r="P226">
        <v>912.26231260760198</v>
      </c>
      <c r="Q226">
        <v>753.34515826847905</v>
      </c>
      <c r="R226">
        <v>69.3216848827104</v>
      </c>
      <c r="S226" s="1">
        <f>(Table2[[#This Row],[Close Price]]-Table2[[#This Row],[20D EMA]])/Table2[[#This Row],[20D EMA]]</f>
        <v>4.975772040211178E-2</v>
      </c>
      <c r="T226" s="1">
        <f>(Table2[[#This Row],[Close Price]]-Table2[[#This Row],[50D EMA]])/Table2[[#This Row],[50D EMA]]</f>
        <v>0.1137695660097283</v>
      </c>
      <c r="U226" s="1">
        <f>(Table2[[#This Row],[Close Price]]-Table2[[#This Row],[200D EMA]])/Table2[[#This Row],[200D EMA]]</f>
        <v>0.34871776747770306</v>
      </c>
      <c r="V226">
        <v>0.55457406048747704</v>
      </c>
      <c r="W226">
        <v>971.15</v>
      </c>
      <c r="X226">
        <v>1020</v>
      </c>
      <c r="Y226">
        <v>955</v>
      </c>
      <c r="Z226">
        <v>1020</v>
      </c>
      <c r="AA226">
        <v>955</v>
      </c>
      <c r="AB226">
        <v>1020</v>
      </c>
      <c r="AC226" s="1">
        <f>(Table2[[#This Row],[Close Price]]/Table2[[#This Row],[Day Low]])-1</f>
        <v>4.6233846470679074E-2</v>
      </c>
      <c r="AD226" s="1">
        <f>(Table2[[#This Row],[Day High]]/Table2[[#This Row],[Close Price]])-1</f>
        <v>3.8876039564983422E-3</v>
      </c>
      <c r="AE226" s="1">
        <f>(Table2[[#This Row],[Close Price]]/Table2[[#This Row],[Current Week Low]])-1</f>
        <v>6.3926701570680589E-2</v>
      </c>
      <c r="AF226" s="1">
        <f>(Table2[[#This Row],[Current Week High]]/Table2[[#This Row],[Close Price]])-1</f>
        <v>3.8876039564983422E-3</v>
      </c>
      <c r="AG226" s="1">
        <f>(Table2[[#This Row],[Close Price]]/Table2[[#This Row],[Current Month Low]])-1</f>
        <v>6.3926701570680589E-2</v>
      </c>
      <c r="AH226" s="1">
        <f>(Table2[[#This Row],[Current Month High]]/Table2[[#This Row],[Close Price]])-1</f>
        <v>3.8876039564983422E-3</v>
      </c>
      <c r="AI226">
        <v>2.3571674622312</v>
      </c>
      <c r="AJ226">
        <v>106.514227642276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1.52</v>
      </c>
      <c r="AM226" t="s">
        <v>3217</v>
      </c>
      <c r="AN226">
        <v>0.3</v>
      </c>
      <c r="AO226" t="s">
        <v>3217</v>
      </c>
      <c r="AQ226">
        <f>(Table2[[#This Row],[Sharpe Ratio]]-AVERAGE(Table2[Sharpe Ratio]))/_xlfn.STDEV.P(Table2[Sharpe Ratio])</f>
        <v>-0.75508740094610904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1.2350680592491563</v>
      </c>
      <c r="AS226">
        <f>_xlfn.RANK.AVG(Table2[[#This Row],[1Y Return vs Nifty Z-Score]],Table2[1Y Return vs Nifty Z-Score])</f>
        <v>134</v>
      </c>
      <c r="AT226">
        <f>_xlfn.RANK.AVG(Table2[[#This Row],[6M Return vs Nifty Z-Score]],Table2[6M Return vs Nifty Z-Score])</f>
        <v>100</v>
      </c>
      <c r="AU226">
        <f>_xlfn.RANK.AVG(Table2[[#This Row],[Sharpe Ratio Z-Score]],Table2[Sharpe Ratio Z-Score])</f>
        <v>547.5</v>
      </c>
      <c r="AV226">
        <f>(Table2[[#This Row],[Rank 1Y]]+Table2[[#This Row],[Rank 6M]]+Table2[[#This Row],[Rank Sharpe]])/3</f>
        <v>260.5</v>
      </c>
    </row>
    <row r="227" spans="1:48" hidden="1" x14ac:dyDescent="0.3">
      <c r="A227" t="s">
        <v>867</v>
      </c>
      <c r="B227" t="s">
        <v>868</v>
      </c>
      <c r="C227" t="s">
        <v>3159</v>
      </c>
      <c r="D227" t="s">
        <v>43</v>
      </c>
      <c r="E227">
        <v>17993.223556000001</v>
      </c>
      <c r="F227">
        <v>490</v>
      </c>
      <c r="G227">
        <v>11.5493433485392</v>
      </c>
      <c r="H227">
        <f>(Table2[[#This Row],[1Y Return vs Nifty]]-AVERAGE(Table2[1Y Return vs Nifty]))/_xlfn.STDEV.P(Table2[1Y Return vs Nifty])</f>
        <v>-0.21177177439218894</v>
      </c>
      <c r="I227">
        <v>-7.2148319993669796</v>
      </c>
      <c r="J227">
        <f>(Table2[[#This Row],[1M Return vs Nifty]]-AVERAGE(Table2[1M Return vs Nifty]))/_xlfn.STDEV.P(Table2[1M Return vs Nifty])</f>
        <v>-0.61870215612679491</v>
      </c>
      <c r="K227">
        <v>9.1616810498600891</v>
      </c>
      <c r="L227">
        <f>(Table2[[#This Row],[6M Return vs Nifty]]-AVERAGE(Table2[6M Return vs Nifty]))/_xlfn.STDEV.P(Table2[6M Return vs Nifty])</f>
        <v>6.219438516245572E-2</v>
      </c>
      <c r="M227">
        <v>-3.2235402676910101</v>
      </c>
      <c r="N227">
        <f>(Table2[[#This Row],[1W Return vs Nifty]]-AVERAGE(Table2[1W Return vs Nifty]))/_xlfn.STDEV.P(Table2[1W Return vs Nifty])</f>
        <v>-1.1327236968263363</v>
      </c>
      <c r="O227">
        <v>511.15</v>
      </c>
      <c r="P227">
        <v>520.49127423360505</v>
      </c>
      <c r="Q227">
        <v>480.788144198937</v>
      </c>
      <c r="R227">
        <v>36.644571235379601</v>
      </c>
      <c r="S227" s="1">
        <f>(Table2[[#This Row],[Close Price]]-Table2[[#This Row],[20D EMA]])/Table2[[#This Row],[20D EMA]]</f>
        <v>-4.1377286510808915E-2</v>
      </c>
      <c r="T227" s="1">
        <f>(Table2[[#This Row],[Close Price]]-Table2[[#This Row],[50D EMA]])/Table2[[#This Row],[50D EMA]]</f>
        <v>-5.8581720276678587E-2</v>
      </c>
      <c r="U227" s="1">
        <f>(Table2[[#This Row],[Close Price]]-Table2[[#This Row],[200D EMA]])/Table2[[#This Row],[200D EMA]]</f>
        <v>1.9159906316765125E-2</v>
      </c>
      <c r="V227">
        <v>0.94613426235826104</v>
      </c>
      <c r="W227">
        <v>487.25</v>
      </c>
      <c r="X227">
        <v>498.85</v>
      </c>
      <c r="Y227">
        <v>487.25</v>
      </c>
      <c r="Z227">
        <v>528.95000000000005</v>
      </c>
      <c r="AA227">
        <v>487.25</v>
      </c>
      <c r="AB227">
        <v>535</v>
      </c>
      <c r="AC227" s="1">
        <f>(Table2[[#This Row],[Close Price]]/Table2[[#This Row],[Day Low]])-1</f>
        <v>5.6439199589533029E-3</v>
      </c>
      <c r="AD227" s="1">
        <f>(Table2[[#This Row],[Day High]]/Table2[[#This Row],[Close Price]])-1</f>
        <v>1.8061224489795968E-2</v>
      </c>
      <c r="AE227" s="1">
        <f>(Table2[[#This Row],[Close Price]]/Table2[[#This Row],[Current Week Low]])-1</f>
        <v>5.6439199589533029E-3</v>
      </c>
      <c r="AF227" s="1">
        <f>(Table2[[#This Row],[Current Week High]]/Table2[[#This Row],[Close Price]])-1</f>
        <v>7.9489795918367356E-2</v>
      </c>
      <c r="AG227" s="1">
        <f>(Table2[[#This Row],[Close Price]]/Table2[[#This Row],[Current Month Low]])-1</f>
        <v>5.6439199589533029E-3</v>
      </c>
      <c r="AH227" s="1">
        <f>(Table2[[#This Row],[Current Month High]]/Table2[[#This Row],[Close Price]])-1</f>
        <v>9.1836734693877542E-2</v>
      </c>
      <c r="AI227">
        <v>21.6020408163265</v>
      </c>
      <c r="AJ227">
        <v>34.986225895316799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-5.31</v>
      </c>
      <c r="AM227" t="s">
        <v>3216</v>
      </c>
      <c r="AN227">
        <v>-0.08</v>
      </c>
      <c r="AO227" t="s">
        <v>3216</v>
      </c>
      <c r="AP227">
        <v>0.13955793810544501</v>
      </c>
      <c r="AQ227">
        <f>(Table2[[#This Row],[Sharpe Ratio]]-AVERAGE(Table2[Sharpe Ratio]))/_xlfn.STDEV.P(Table2[Sharpe Ratio])</f>
        <v>0.90984473809136412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366</v>
      </c>
      <c r="AT227">
        <f>_xlfn.RANK.AVG(Table2[[#This Row],[6M Return vs Nifty Z-Score]],Table2[6M Return vs Nifty Z-Score])</f>
        <v>287</v>
      </c>
      <c r="AU227">
        <f>_xlfn.RANK.AVG(Table2[[#This Row],[Sharpe Ratio Z-Score]],Table2[Sharpe Ratio Z-Score])</f>
        <v>129</v>
      </c>
      <c r="AV227">
        <f>(Table2[[#This Row],[Rank 1Y]]+Table2[[#This Row],[Rank 6M]]+Table2[[#This Row],[Rank Sharpe]])/3</f>
        <v>260.66666666666669</v>
      </c>
    </row>
    <row r="228" spans="1:48" x14ac:dyDescent="0.3">
      <c r="A228" t="s">
        <v>1097</v>
      </c>
      <c r="B228" t="s">
        <v>1098</v>
      </c>
      <c r="C228" t="s">
        <v>3171</v>
      </c>
      <c r="D228" t="s">
        <v>475</v>
      </c>
      <c r="E228">
        <v>11902.23945107</v>
      </c>
      <c r="F228">
        <v>753.05</v>
      </c>
      <c r="G228">
        <v>53.8532194999475</v>
      </c>
      <c r="H228">
        <f>(Table2[[#This Row],[1Y Return vs Nifty]]-AVERAGE(Table2[1Y Return vs Nifty]))/_xlfn.STDEV.P(Table2[1Y Return vs Nifty])</f>
        <v>0.51474659386721944</v>
      </c>
      <c r="I228">
        <v>-6.1430850007178499</v>
      </c>
      <c r="J228">
        <f>(Table2[[#This Row],[1M Return vs Nifty]]-AVERAGE(Table2[1M Return vs Nifty]))/_xlfn.STDEV.P(Table2[1M Return vs Nifty])</f>
        <v>-0.50306652434994981</v>
      </c>
      <c r="K228">
        <v>31.7533229363662</v>
      </c>
      <c r="L228">
        <f>(Table2[[#This Row],[6M Return vs Nifty]]-AVERAGE(Table2[6M Return vs Nifty]))/_xlfn.STDEV.P(Table2[6M Return vs Nifty])</f>
        <v>0.8044286539603388</v>
      </c>
      <c r="M228">
        <v>5.8736768852236398</v>
      </c>
      <c r="N228">
        <f>(Table2[[#This Row],[1W Return vs Nifty]]-AVERAGE(Table2[1W Return vs Nifty]))/_xlfn.STDEV.P(Table2[1W Return vs Nifty])</f>
        <v>1.0420614279526852</v>
      </c>
      <c r="O228">
        <v>721.91</v>
      </c>
      <c r="P228">
        <v>712.37213663884495</v>
      </c>
      <c r="Q228">
        <v>608.52126754051403</v>
      </c>
      <c r="R228">
        <v>67.636456574953002</v>
      </c>
      <c r="S228" s="1">
        <f>(Table2[[#This Row],[Close Price]]-Table2[[#This Row],[20D EMA]])/Table2[[#This Row],[20D EMA]]</f>
        <v>4.313557091604215E-2</v>
      </c>
      <c r="T228" s="1">
        <f>(Table2[[#This Row],[Close Price]]-Table2[[#This Row],[50D EMA]])/Table2[[#This Row],[50D EMA]]</f>
        <v>5.7101985421669679E-2</v>
      </c>
      <c r="U228" s="1">
        <f>(Table2[[#This Row],[Close Price]]-Table2[[#This Row],[200D EMA]])/Table2[[#This Row],[200D EMA]]</f>
        <v>0.23750810393798358</v>
      </c>
      <c r="V228">
        <v>0.296919361107983</v>
      </c>
      <c r="W228">
        <v>728.2</v>
      </c>
      <c r="X228">
        <v>757.1</v>
      </c>
      <c r="Y228">
        <v>696.6</v>
      </c>
      <c r="Z228">
        <v>757.1</v>
      </c>
      <c r="AA228">
        <v>696.6</v>
      </c>
      <c r="AB228">
        <v>757.1</v>
      </c>
      <c r="AC228" s="1">
        <f>(Table2[[#This Row],[Close Price]]/Table2[[#This Row],[Day Low]])-1</f>
        <v>3.4125240318593653E-2</v>
      </c>
      <c r="AD228" s="1">
        <f>(Table2[[#This Row],[Day High]]/Table2[[#This Row],[Close Price]])-1</f>
        <v>5.3781289423013856E-3</v>
      </c>
      <c r="AE228" s="1">
        <f>(Table2[[#This Row],[Close Price]]/Table2[[#This Row],[Current Week Low]])-1</f>
        <v>8.1036462819408461E-2</v>
      </c>
      <c r="AF228" s="1">
        <f>(Table2[[#This Row],[Current Week High]]/Table2[[#This Row],[Close Price]])-1</f>
        <v>5.3781289423013856E-3</v>
      </c>
      <c r="AG228" s="1">
        <f>(Table2[[#This Row],[Close Price]]/Table2[[#This Row],[Current Month Low]])-1</f>
        <v>8.1036462819408461E-2</v>
      </c>
      <c r="AH228" s="1">
        <f>(Table2[[#This Row],[Current Month High]]/Table2[[#This Row],[Close Price]])-1</f>
        <v>5.3781289423013856E-3</v>
      </c>
      <c r="AI228">
        <v>11.1479981408937</v>
      </c>
      <c r="AJ228">
        <v>83.962379381946903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2.74</v>
      </c>
      <c r="AM228" t="s">
        <v>3217</v>
      </c>
      <c r="AN228">
        <v>0.23</v>
      </c>
      <c r="AO228" t="s">
        <v>3217</v>
      </c>
      <c r="AP228">
        <v>8.7629385629449993E-3</v>
      </c>
      <c r="AQ228">
        <f>(Table2[[#This Row],[Sharpe Ratio]]-AVERAGE(Table2[Sharpe Ratio]))/_xlfn.STDEV.P(Table2[Sharpe Ratio])</f>
        <v>-0.65054517107427956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1.2076249803560142</v>
      </c>
      <c r="AS228">
        <f>_xlfn.RANK.AVG(Table2[[#This Row],[1Y Return vs Nifty Z-Score]],Table2[1Y Return vs Nifty Z-Score])</f>
        <v>166</v>
      </c>
      <c r="AT228">
        <f>_xlfn.RANK.AVG(Table2[[#This Row],[6M Return vs Nifty Z-Score]],Table2[6M Return vs Nifty Z-Score])</f>
        <v>117</v>
      </c>
      <c r="AU228">
        <f>_xlfn.RANK.AVG(Table2[[#This Row],[Sharpe Ratio Z-Score]],Table2[Sharpe Ratio Z-Score])</f>
        <v>500</v>
      </c>
      <c r="AV228">
        <f>(Table2[[#This Row],[Rank 1Y]]+Table2[[#This Row],[Rank 6M]]+Table2[[#This Row],[Rank Sharpe]])/3</f>
        <v>261</v>
      </c>
    </row>
    <row r="229" spans="1:48" hidden="1" x14ac:dyDescent="0.3">
      <c r="A229" t="s">
        <v>1508</v>
      </c>
      <c r="B229" t="s">
        <v>1509</v>
      </c>
      <c r="C229" t="s">
        <v>3160</v>
      </c>
      <c r="D229" t="s">
        <v>46</v>
      </c>
      <c r="E229">
        <v>6880.7916912640003</v>
      </c>
      <c r="F229">
        <v>40.96</v>
      </c>
      <c r="G229">
        <v>16.8117648059064</v>
      </c>
      <c r="H229">
        <f>(Table2[[#This Row],[1Y Return vs Nifty]]-AVERAGE(Table2[1Y Return vs Nifty]))/_xlfn.STDEV.P(Table2[1Y Return vs Nifty])</f>
        <v>-0.12139599330262467</v>
      </c>
      <c r="I229">
        <v>0.79320133889607702</v>
      </c>
      <c r="J229">
        <f>(Table2[[#This Row],[1M Return vs Nifty]]-AVERAGE(Table2[1M Return vs Nifty]))/_xlfn.STDEV.P(Table2[1M Return vs Nifty])</f>
        <v>0.24532078541376523</v>
      </c>
      <c r="K229">
        <v>7.1027508447280798</v>
      </c>
      <c r="L229">
        <f>(Table2[[#This Row],[6M Return vs Nifty]]-AVERAGE(Table2[6M Return vs Nifty]))/_xlfn.STDEV.P(Table2[6M Return vs Nifty])</f>
        <v>-5.4504793847653735E-3</v>
      </c>
      <c r="M229">
        <v>2.6001689102635299</v>
      </c>
      <c r="N229">
        <f>(Table2[[#This Row],[1W Return vs Nifty]]-AVERAGE(Table2[1W Return vs Nifty]))/_xlfn.STDEV.P(Table2[1W Return vs Nifty])</f>
        <v>0.25949503098503268</v>
      </c>
      <c r="O229">
        <v>40.24</v>
      </c>
      <c r="P229">
        <v>42.116051566459603</v>
      </c>
      <c r="Q229">
        <v>40.469245685475002</v>
      </c>
      <c r="R229">
        <v>56.9183461412429</v>
      </c>
      <c r="S229" s="1">
        <f>(Table2[[#This Row],[Close Price]]-Table2[[#This Row],[20D EMA]])/Table2[[#This Row],[20D EMA]]</f>
        <v>1.7892644135188839E-2</v>
      </c>
      <c r="T229" s="1">
        <f>(Table2[[#This Row],[Close Price]]-Table2[[#This Row],[50D EMA]])/Table2[[#This Row],[50D EMA]]</f>
        <v>-2.7449191542453597E-2</v>
      </c>
      <c r="U229" s="1">
        <f>(Table2[[#This Row],[Close Price]]-Table2[[#This Row],[200D EMA]])/Table2[[#This Row],[200D EMA]]</f>
        <v>1.2126599006542334E-2</v>
      </c>
      <c r="V229">
        <v>0.79962867022804296</v>
      </c>
      <c r="W229">
        <v>39.799999999999997</v>
      </c>
      <c r="X229">
        <v>41.18</v>
      </c>
      <c r="Y229">
        <v>39</v>
      </c>
      <c r="Z229">
        <v>41.33</v>
      </c>
      <c r="AA229">
        <v>39</v>
      </c>
      <c r="AB229">
        <v>41.48</v>
      </c>
      <c r="AC229" s="1">
        <f>(Table2[[#This Row],[Close Price]]/Table2[[#This Row],[Day Low]])-1</f>
        <v>2.9145728643216184E-2</v>
      </c>
      <c r="AD229" s="1">
        <f>(Table2[[#This Row],[Day High]]/Table2[[#This Row],[Close Price]])-1</f>
        <v>5.37109375E-3</v>
      </c>
      <c r="AE229" s="1">
        <f>(Table2[[#This Row],[Close Price]]/Table2[[#This Row],[Current Week Low]])-1</f>
        <v>5.0256410256410255E-2</v>
      </c>
      <c r="AF229" s="1">
        <f>(Table2[[#This Row],[Current Week High]]/Table2[[#This Row],[Close Price]])-1</f>
        <v>9.033203125E-3</v>
      </c>
      <c r="AG229" s="1">
        <f>(Table2[[#This Row],[Close Price]]/Table2[[#This Row],[Current Month Low]])-1</f>
        <v>5.0256410256410255E-2</v>
      </c>
      <c r="AH229" s="1">
        <f>(Table2[[#This Row],[Current Month High]]/Table2[[#This Row],[Close Price]])-1</f>
        <v>1.26953125E-2</v>
      </c>
      <c r="AI229">
        <v>40.380859375</v>
      </c>
      <c r="AJ229">
        <v>54.036576711090703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2.14</v>
      </c>
      <c r="AM229" t="s">
        <v>3217</v>
      </c>
      <c r="AN229">
        <v>-0.14000000000000001</v>
      </c>
      <c r="AO229" t="s">
        <v>3216</v>
      </c>
      <c r="AP229">
        <v>0.13158874641655799</v>
      </c>
      <c r="AQ229">
        <f>(Table2[[#This Row],[Sharpe Ratio]]-AVERAGE(Table2[Sharpe Ratio]))/_xlfn.STDEV.P(Table2[Sharpe Ratio])</f>
        <v>0.8147719421967059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328</v>
      </c>
      <c r="AT229">
        <f>_xlfn.RANK.AVG(Table2[[#This Row],[6M Return vs Nifty Z-Score]],Table2[6M Return vs Nifty Z-Score])</f>
        <v>310</v>
      </c>
      <c r="AU229">
        <f>_xlfn.RANK.AVG(Table2[[#This Row],[Sharpe Ratio Z-Score]],Table2[Sharpe Ratio Z-Score])</f>
        <v>145</v>
      </c>
      <c r="AV229">
        <f>(Table2[[#This Row],[Rank 1Y]]+Table2[[#This Row],[Rank 6M]]+Table2[[#This Row],[Rank Sharpe]])/3</f>
        <v>261</v>
      </c>
    </row>
    <row r="230" spans="1:48" x14ac:dyDescent="0.3">
      <c r="A230" t="s">
        <v>161</v>
      </c>
      <c r="B230" t="s">
        <v>162</v>
      </c>
      <c r="C230" t="s">
        <v>3161</v>
      </c>
      <c r="D230" t="s">
        <v>163</v>
      </c>
      <c r="E230">
        <v>158063.97456070001</v>
      </c>
      <c r="F230">
        <v>5954.15</v>
      </c>
      <c r="G230">
        <v>43.663487985715904</v>
      </c>
      <c r="H230">
        <f>(Table2[[#This Row],[1Y Return vs Nifty]]-AVERAGE(Table2[1Y Return vs Nifty]))/_xlfn.STDEV.P(Table2[1Y Return vs Nifty])</f>
        <v>0.33975016833341964</v>
      </c>
      <c r="I230">
        <v>8.3954783341433501</v>
      </c>
      <c r="J230">
        <f>(Table2[[#This Row],[1M Return vs Nifty]]-AVERAGE(Table2[1M Return vs Nifty]))/_xlfn.STDEV.P(Table2[1M Return vs Nifty])</f>
        <v>1.0655648396504822</v>
      </c>
      <c r="K230">
        <v>41.147671681618199</v>
      </c>
      <c r="L230">
        <f>(Table2[[#This Row],[6M Return vs Nifty]]-AVERAGE(Table2[6M Return vs Nifty]))/_xlfn.STDEV.P(Table2[6M Return vs Nifty])</f>
        <v>1.113074108186012</v>
      </c>
      <c r="M230">
        <v>-1.1444611514902401</v>
      </c>
      <c r="N230">
        <f>(Table2[[#This Row],[1W Return vs Nifty]]-AVERAGE(Table2[1W Return vs Nifty]))/_xlfn.STDEV.P(Table2[1W Return vs Nifty])</f>
        <v>-0.63569803951271542</v>
      </c>
      <c r="O230">
        <v>5831.2</v>
      </c>
      <c r="P230">
        <v>5583.04511868604</v>
      </c>
      <c r="Q230">
        <v>4726.5204277249104</v>
      </c>
      <c r="R230">
        <v>61.347189590813599</v>
      </c>
      <c r="S230" s="1">
        <f>(Table2[[#This Row],[Close Price]]-Table2[[#This Row],[20D EMA]])/Table2[[#This Row],[20D EMA]]</f>
        <v>2.1084853889422387E-2</v>
      </c>
      <c r="T230" s="1">
        <f>(Table2[[#This Row],[Close Price]]-Table2[[#This Row],[50D EMA]])/Table2[[#This Row],[50D EMA]]</f>
        <v>6.6469977122681476E-2</v>
      </c>
      <c r="U230" s="1">
        <f>(Table2[[#This Row],[Close Price]]-Table2[[#This Row],[200D EMA]])/Table2[[#This Row],[200D EMA]]</f>
        <v>0.25973220491633486</v>
      </c>
      <c r="V230">
        <v>0.66505427508709702</v>
      </c>
      <c r="W230">
        <v>5810</v>
      </c>
      <c r="X230">
        <v>6005.7</v>
      </c>
      <c r="Y230">
        <v>5678.35</v>
      </c>
      <c r="Z230">
        <v>6005.7</v>
      </c>
      <c r="AA230">
        <v>5678.35</v>
      </c>
      <c r="AB230">
        <v>6005.7</v>
      </c>
      <c r="AC230" s="1">
        <f>(Table2[[#This Row],[Close Price]]/Table2[[#This Row],[Day Low]])-1</f>
        <v>2.481067125645442E-2</v>
      </c>
      <c r="AD230" s="1">
        <f>(Table2[[#This Row],[Day High]]/Table2[[#This Row],[Close Price]])-1</f>
        <v>8.657826893847087E-3</v>
      </c>
      <c r="AE230" s="1">
        <f>(Table2[[#This Row],[Close Price]]/Table2[[#This Row],[Current Week Low]])-1</f>
        <v>4.8570447401093508E-2</v>
      </c>
      <c r="AF230" s="1">
        <f>(Table2[[#This Row],[Current Week High]]/Table2[[#This Row],[Close Price]])-1</f>
        <v>8.657826893847087E-3</v>
      </c>
      <c r="AG230" s="1">
        <f>(Table2[[#This Row],[Close Price]]/Table2[[#This Row],[Current Month Low]])-1</f>
        <v>4.8570447401093508E-2</v>
      </c>
      <c r="AH230" s="1">
        <f>(Table2[[#This Row],[Current Month High]]/Table2[[#This Row],[Close Price]])-1</f>
        <v>8.657826893847087E-3</v>
      </c>
      <c r="AI230">
        <v>5.4029542419992804</v>
      </c>
      <c r="AJ230">
        <v>80.686128728795495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0.49</v>
      </c>
      <c r="AM230" t="s">
        <v>3217</v>
      </c>
      <c r="AN230">
        <v>0.23</v>
      </c>
      <c r="AO230" t="s">
        <v>3217</v>
      </c>
      <c r="AP230">
        <v>7.5669082859149998E-3</v>
      </c>
      <c r="AQ230">
        <f>(Table2[[#This Row],[Sharpe Ratio]]-AVERAGE(Table2[Sharpe Ratio]))/_xlfn.STDEV.P(Table2[Sharpe Ratio])</f>
        <v>-0.66481386316390179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1.2178772134932967</v>
      </c>
      <c r="AS230">
        <f>_xlfn.RANK.AVG(Table2[[#This Row],[1Y Return vs Nifty Z-Score]],Table2[1Y Return vs Nifty Z-Score])</f>
        <v>200</v>
      </c>
      <c r="AT230">
        <f>_xlfn.RANK.AVG(Table2[[#This Row],[6M Return vs Nifty Z-Score]],Table2[6M Return vs Nifty Z-Score])</f>
        <v>81</v>
      </c>
      <c r="AU230">
        <f>_xlfn.RANK.AVG(Table2[[#This Row],[Sharpe Ratio Z-Score]],Table2[Sharpe Ratio Z-Score])</f>
        <v>507</v>
      </c>
      <c r="AV230">
        <f>(Table2[[#This Row],[Rank 1Y]]+Table2[[#This Row],[Rank 6M]]+Table2[[#This Row],[Rank Sharpe]])/3</f>
        <v>262.66666666666669</v>
      </c>
    </row>
    <row r="231" spans="1:48" hidden="1" x14ac:dyDescent="0.3">
      <c r="A231" t="s">
        <v>566</v>
      </c>
      <c r="B231" t="s">
        <v>567</v>
      </c>
      <c r="C231" t="s">
        <v>3167</v>
      </c>
      <c r="D231" t="s">
        <v>568</v>
      </c>
      <c r="E231">
        <v>35803.373744520002</v>
      </c>
      <c r="F231">
        <v>3965.4</v>
      </c>
      <c r="G231">
        <v>26.791163892453199</v>
      </c>
      <c r="H231">
        <f>(Table2[[#This Row],[1Y Return vs Nifty]]-AVERAGE(Table2[1Y Return vs Nifty]))/_xlfn.STDEV.P(Table2[1Y Return vs Nifty])</f>
        <v>4.9988224886233903E-2</v>
      </c>
      <c r="I231">
        <v>-5.1176539237323997</v>
      </c>
      <c r="J231">
        <f>(Table2[[#This Row],[1M Return vs Nifty]]-AVERAGE(Table2[1M Return vs Nifty]))/_xlfn.STDEV.P(Table2[1M Return vs Nifty])</f>
        <v>-0.39242812687341699</v>
      </c>
      <c r="K231">
        <v>-4.6923711365500402</v>
      </c>
      <c r="L231">
        <f>(Table2[[#This Row],[6M Return vs Nifty]]-AVERAGE(Table2[6M Return vs Nifty]))/_xlfn.STDEV.P(Table2[6M Return vs Nifty])</f>
        <v>-0.39297183720094836</v>
      </c>
      <c r="M231">
        <v>4.3481351315570604</v>
      </c>
      <c r="N231">
        <f>(Table2[[#This Row],[1W Return vs Nifty]]-AVERAGE(Table2[1W Return vs Nifty]))/_xlfn.STDEV.P(Table2[1W Return vs Nifty])</f>
        <v>0.67736467977839165</v>
      </c>
      <c r="O231">
        <v>4070.15</v>
      </c>
      <c r="P231">
        <v>4198.2156579860903</v>
      </c>
      <c r="Q231">
        <v>3936.0098823836602</v>
      </c>
      <c r="R231">
        <v>42.5445702414641</v>
      </c>
      <c r="S231" s="1">
        <f>(Table2[[#This Row],[Close Price]]-Table2[[#This Row],[20D EMA]])/Table2[[#This Row],[20D EMA]]</f>
        <v>-2.5736152230261784E-2</v>
      </c>
      <c r="T231" s="1">
        <f>(Table2[[#This Row],[Close Price]]-Table2[[#This Row],[50D EMA]])/Table2[[#This Row],[50D EMA]]</f>
        <v>-5.5455859572915142E-2</v>
      </c>
      <c r="U231" s="1">
        <f>(Table2[[#This Row],[Close Price]]-Table2[[#This Row],[200D EMA]])/Table2[[#This Row],[200D EMA]]</f>
        <v>7.4669826790529229E-3</v>
      </c>
      <c r="V231">
        <v>0.92441428015008198</v>
      </c>
      <c r="W231">
        <v>3919</v>
      </c>
      <c r="X231">
        <v>3989</v>
      </c>
      <c r="Y231">
        <v>3885</v>
      </c>
      <c r="Z231">
        <v>4074.3</v>
      </c>
      <c r="AA231">
        <v>3885</v>
      </c>
      <c r="AB231">
        <v>4097.95</v>
      </c>
      <c r="AC231" s="1">
        <f>(Table2[[#This Row],[Close Price]]/Table2[[#This Row],[Day Low]])-1</f>
        <v>1.1839755039551036E-2</v>
      </c>
      <c r="AD231" s="1">
        <f>(Table2[[#This Row],[Day High]]/Table2[[#This Row],[Close Price]])-1</f>
        <v>5.9514803046349929E-3</v>
      </c>
      <c r="AE231" s="1">
        <f>(Table2[[#This Row],[Close Price]]/Table2[[#This Row],[Current Week Low]])-1</f>
        <v>2.0694980694980769E-2</v>
      </c>
      <c r="AF231" s="1">
        <f>(Table2[[#This Row],[Current Week High]]/Table2[[#This Row],[Close Price]])-1</f>
        <v>2.7462551066727237E-2</v>
      </c>
      <c r="AG231" s="1">
        <f>(Table2[[#This Row],[Close Price]]/Table2[[#This Row],[Current Month Low]])-1</f>
        <v>2.0694980694980769E-2</v>
      </c>
      <c r="AH231" s="1">
        <f>(Table2[[#This Row],[Current Month High]]/Table2[[#This Row],[Close Price]])-1</f>
        <v>3.3426640439804256E-2</v>
      </c>
      <c r="AI231">
        <v>27.091844454531699</v>
      </c>
      <c r="AJ231">
        <v>59.573440643863101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-2.3199999999999998</v>
      </c>
      <c r="AM231" t="s">
        <v>3216</v>
      </c>
      <c r="AN231">
        <v>-0.14000000000000001</v>
      </c>
      <c r="AO231" t="s">
        <v>3216</v>
      </c>
      <c r="AP231">
        <v>0.18419898557932901</v>
      </c>
      <c r="AQ231">
        <f>(Table2[[#This Row],[Sharpe Ratio]]-AVERAGE(Table2[Sharpe Ratio]))/_xlfn.STDEV.P(Table2[Sharpe Ratio])</f>
        <v>1.4424143336912236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281</v>
      </c>
      <c r="AT231">
        <f>_xlfn.RANK.AVG(Table2[[#This Row],[6M Return vs Nifty Z-Score]],Table2[6M Return vs Nifty Z-Score])</f>
        <v>454</v>
      </c>
      <c r="AU231">
        <f>_xlfn.RANK.AVG(Table2[[#This Row],[Sharpe Ratio Z-Score]],Table2[Sharpe Ratio Z-Score])</f>
        <v>53</v>
      </c>
      <c r="AV231">
        <f>(Table2[[#This Row],[Rank 1Y]]+Table2[[#This Row],[Rank 6M]]+Table2[[#This Row],[Rank Sharpe]])/3</f>
        <v>262.66666666666669</v>
      </c>
    </row>
    <row r="232" spans="1:48" hidden="1" x14ac:dyDescent="0.3">
      <c r="A232" t="s">
        <v>1207</v>
      </c>
      <c r="B232" t="s">
        <v>1208</v>
      </c>
      <c r="C232" t="s">
        <v>3167</v>
      </c>
      <c r="D232" t="s">
        <v>246</v>
      </c>
      <c r="E232">
        <v>9931.8695188950005</v>
      </c>
      <c r="F232">
        <v>1680.15</v>
      </c>
      <c r="G232">
        <v>121.862569827676</v>
      </c>
      <c r="H232">
        <f>(Table2[[#This Row],[1Y Return vs Nifty]]-AVERAGE(Table2[1Y Return vs Nifty]))/_xlfn.STDEV.P(Table2[1Y Return vs Nifty])</f>
        <v>1.6827256710005307</v>
      </c>
      <c r="I232">
        <v>19.4471262331185</v>
      </c>
      <c r="J232">
        <f>(Table2[[#This Row],[1M Return vs Nifty]]-AVERAGE(Table2[1M Return vs Nifty]))/_xlfn.STDEV.P(Table2[1M Return vs Nifty])</f>
        <v>2.2579771240646496</v>
      </c>
      <c r="K232">
        <v>19.267680629848901</v>
      </c>
      <c r="L232">
        <f>(Table2[[#This Row],[6M Return vs Nifty]]-AVERAGE(Table2[6M Return vs Nifty]))/_xlfn.STDEV.P(Table2[6M Return vs Nifty])</f>
        <v>0.39422068260500837</v>
      </c>
      <c r="M232">
        <v>15.099972730273</v>
      </c>
      <c r="N232">
        <f>(Table2[[#This Row],[1W Return vs Nifty]]-AVERAGE(Table2[1W Return vs Nifty]))/_xlfn.STDEV.P(Table2[1W Return vs Nifty])</f>
        <v>3.2477041671935711</v>
      </c>
      <c r="O232">
        <v>1509.21</v>
      </c>
      <c r="P232">
        <v>1517.1683230419701</v>
      </c>
      <c r="Q232">
        <v>1383.6637199602001</v>
      </c>
      <c r="R232">
        <v>82.551484662432003</v>
      </c>
      <c r="S232" s="1">
        <f>(Table2[[#This Row],[Close Price]]-Table2[[#This Row],[20D EMA]])/Table2[[#This Row],[20D EMA]]</f>
        <v>0.1132645556284414</v>
      </c>
      <c r="T232" s="1">
        <f>(Table2[[#This Row],[Close Price]]-Table2[[#This Row],[50D EMA]])/Table2[[#This Row],[50D EMA]]</f>
        <v>0.10742491421864557</v>
      </c>
      <c r="U232" s="1">
        <f>(Table2[[#This Row],[Close Price]]-Table2[[#This Row],[200D EMA]])/Table2[[#This Row],[200D EMA]]</f>
        <v>0.21427625496195579</v>
      </c>
      <c r="V232">
        <v>2.2552927965499401</v>
      </c>
      <c r="W232">
        <v>1638.05</v>
      </c>
      <c r="X232">
        <v>1685</v>
      </c>
      <c r="Y232">
        <v>1555</v>
      </c>
      <c r="Z232">
        <v>1709</v>
      </c>
      <c r="AA232">
        <v>1450.05</v>
      </c>
      <c r="AB232">
        <v>1709</v>
      </c>
      <c r="AC232" s="1">
        <f>(Table2[[#This Row],[Close Price]]/Table2[[#This Row],[Day Low]])-1</f>
        <v>2.570129116937836E-2</v>
      </c>
      <c r="AD232" s="1">
        <f>(Table2[[#This Row],[Day High]]/Table2[[#This Row],[Close Price]])-1</f>
        <v>2.8866470255630716E-3</v>
      </c>
      <c r="AE232" s="1">
        <f>(Table2[[#This Row],[Close Price]]/Table2[[#This Row],[Current Week Low]])-1</f>
        <v>8.0482315112540226E-2</v>
      </c>
      <c r="AF232" s="1">
        <f>(Table2[[#This Row],[Current Week High]]/Table2[[#This Row],[Close Price]])-1</f>
        <v>1.7171085914948092E-2</v>
      </c>
      <c r="AG232" s="1">
        <f>(Table2[[#This Row],[Close Price]]/Table2[[#This Row],[Current Month Low]])-1</f>
        <v>0.15868418330402401</v>
      </c>
      <c r="AH232" s="1">
        <f>(Table2[[#This Row],[Current Month High]]/Table2[[#This Row],[Close Price]])-1</f>
        <v>1.7171085914948092E-2</v>
      </c>
      <c r="AI232">
        <v>23.798470374668899</v>
      </c>
      <c r="AJ232">
        <v>161.542652552926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10.220000000000001</v>
      </c>
      <c r="AM232" t="s">
        <v>3217</v>
      </c>
      <c r="AN232">
        <v>0.09</v>
      </c>
      <c r="AO232" t="s">
        <v>3217</v>
      </c>
      <c r="AQ232">
        <f>(Table2[[#This Row],[Sharpe Ratio]]-AVERAGE(Table2[Sharpe Ratio]))/_xlfn.STDEV.P(Table2[Sharpe Ratio])</f>
        <v>-0.75508740094610904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50</v>
      </c>
      <c r="AT232">
        <f>_xlfn.RANK.AVG(Table2[[#This Row],[6M Return vs Nifty Z-Score]],Table2[6M Return vs Nifty Z-Score])</f>
        <v>192</v>
      </c>
      <c r="AU232">
        <f>_xlfn.RANK.AVG(Table2[[#This Row],[Sharpe Ratio Z-Score]],Table2[Sharpe Ratio Z-Score])</f>
        <v>547.5</v>
      </c>
      <c r="AV232">
        <f>(Table2[[#This Row],[Rank 1Y]]+Table2[[#This Row],[Rank 6M]]+Table2[[#This Row],[Rank Sharpe]])/3</f>
        <v>263.16666666666669</v>
      </c>
    </row>
    <row r="233" spans="1:48" hidden="1" x14ac:dyDescent="0.3">
      <c r="A233" t="s">
        <v>118</v>
      </c>
      <c r="B233" t="s">
        <v>119</v>
      </c>
      <c r="C233" t="s">
        <v>3162</v>
      </c>
      <c r="D233" t="s">
        <v>57</v>
      </c>
      <c r="E233">
        <v>237703.14693382999</v>
      </c>
      <c r="F233">
        <v>616.29999999999995</v>
      </c>
      <c r="G233">
        <v>30.291269698431499</v>
      </c>
      <c r="H233">
        <f>(Table2[[#This Row],[1Y Return vs Nifty]]-AVERAGE(Table2[1Y Return vs Nifty]))/_xlfn.STDEV.P(Table2[1Y Return vs Nifty])</f>
        <v>0.11009834694203477</v>
      </c>
      <c r="I233">
        <v>-3.9276140734744902</v>
      </c>
      <c r="J233">
        <f>(Table2[[#This Row],[1M Return vs Nifty]]-AVERAGE(Table2[1M Return vs Nifty]))/_xlfn.STDEV.P(Table2[1M Return vs Nifty])</f>
        <v>-0.26402934423381469</v>
      </c>
      <c r="K233">
        <v>-4.4697378541686197</v>
      </c>
      <c r="L233">
        <f>(Table2[[#This Row],[6M Return vs Nifty]]-AVERAGE(Table2[6M Return vs Nifty]))/_xlfn.STDEV.P(Table2[6M Return vs Nifty])</f>
        <v>-0.38565735990936445</v>
      </c>
      <c r="M233">
        <v>1.26838534878979</v>
      </c>
      <c r="N233">
        <f>(Table2[[#This Row],[1W Return vs Nifty]]-AVERAGE(Table2[1W Return vs Nifty]))/_xlfn.STDEV.P(Table2[1W Return vs Nifty])</f>
        <v>-5.8881790215762786E-2</v>
      </c>
      <c r="O233">
        <v>608.66999999999996</v>
      </c>
      <c r="P233">
        <v>631.11914147941195</v>
      </c>
      <c r="Q233">
        <v>610.68513367871697</v>
      </c>
      <c r="R233">
        <v>60.606528576344402</v>
      </c>
      <c r="S233" s="1">
        <f>(Table2[[#This Row],[Close Price]]-Table2[[#This Row],[20D EMA]])/Table2[[#This Row],[20D EMA]]</f>
        <v>1.2535528282977633E-2</v>
      </c>
      <c r="T233" s="1">
        <f>(Table2[[#This Row],[Close Price]]-Table2[[#This Row],[50D EMA]])/Table2[[#This Row],[50D EMA]]</f>
        <v>-2.3480735261292053E-2</v>
      </c>
      <c r="U233" s="1">
        <f>(Table2[[#This Row],[Close Price]]-Table2[[#This Row],[200D EMA]])/Table2[[#This Row],[200D EMA]]</f>
        <v>9.1943720448203741E-3</v>
      </c>
      <c r="V233">
        <v>0.50371636316230906</v>
      </c>
      <c r="W233">
        <v>605.5</v>
      </c>
      <c r="X233">
        <v>627</v>
      </c>
      <c r="Y233">
        <v>581</v>
      </c>
      <c r="Z233">
        <v>627</v>
      </c>
      <c r="AA233">
        <v>581</v>
      </c>
      <c r="AB233">
        <v>627</v>
      </c>
      <c r="AC233" s="1">
        <f>(Table2[[#This Row],[Close Price]]/Table2[[#This Row],[Day Low]])-1</f>
        <v>1.783649876135418E-2</v>
      </c>
      <c r="AD233" s="1">
        <f>(Table2[[#This Row],[Day High]]/Table2[[#This Row],[Close Price]])-1</f>
        <v>1.7361674509167591E-2</v>
      </c>
      <c r="AE233" s="1">
        <f>(Table2[[#This Row],[Close Price]]/Table2[[#This Row],[Current Week Low]])-1</f>
        <v>6.0757314974182464E-2</v>
      </c>
      <c r="AF233" s="1">
        <f>(Table2[[#This Row],[Current Week High]]/Table2[[#This Row],[Close Price]])-1</f>
        <v>1.7361674509167591E-2</v>
      </c>
      <c r="AG233" s="1">
        <f>(Table2[[#This Row],[Close Price]]/Table2[[#This Row],[Current Month Low]])-1</f>
        <v>6.0757314974182464E-2</v>
      </c>
      <c r="AH233" s="1">
        <f>(Table2[[#This Row],[Current Month High]]/Table2[[#This Row],[Close Price]])-1</f>
        <v>1.7361674509167591E-2</v>
      </c>
      <c r="AI233">
        <v>45.359402888203803</v>
      </c>
      <c r="AJ233">
        <v>62.184210526315702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2.1</v>
      </c>
      <c r="AM233" t="s">
        <v>3217</v>
      </c>
      <c r="AN233">
        <v>-0.03</v>
      </c>
      <c r="AO233" t="s">
        <v>3216</v>
      </c>
      <c r="AP233">
        <v>0.16541051637252999</v>
      </c>
      <c r="AQ233">
        <f>(Table2[[#This Row],[Sharpe Ratio]]-AVERAGE(Table2[Sharpe Ratio]))/_xlfn.STDEV.P(Table2[Sharpe Ratio])</f>
        <v>1.2182670967058191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258</v>
      </c>
      <c r="AT233">
        <f>_xlfn.RANK.AVG(Table2[[#This Row],[6M Return vs Nifty Z-Score]],Table2[6M Return vs Nifty Z-Score])</f>
        <v>451</v>
      </c>
      <c r="AU233">
        <f>_xlfn.RANK.AVG(Table2[[#This Row],[Sharpe Ratio Z-Score]],Table2[Sharpe Ratio Z-Score])</f>
        <v>81</v>
      </c>
      <c r="AV233">
        <f>(Table2[[#This Row],[Rank 1Y]]+Table2[[#This Row],[Rank 6M]]+Table2[[#This Row],[Rank Sharpe]])/3</f>
        <v>263.33333333333331</v>
      </c>
    </row>
    <row r="234" spans="1:48" x14ac:dyDescent="0.3">
      <c r="A234" t="s">
        <v>1661</v>
      </c>
      <c r="B234" t="s">
        <v>1662</v>
      </c>
      <c r="C234" t="s">
        <v>3169</v>
      </c>
      <c r="D234" t="s">
        <v>122</v>
      </c>
      <c r="E234">
        <v>5632.8794784749998</v>
      </c>
      <c r="F234">
        <v>1190.8499999999999</v>
      </c>
      <c r="G234">
        <v>43.289497490038798</v>
      </c>
      <c r="H234">
        <f>(Table2[[#This Row],[1Y Return vs Nifty]]-AVERAGE(Table2[1Y Return vs Nifty]))/_xlfn.STDEV.P(Table2[1Y Return vs Nifty])</f>
        <v>0.33332732982823426</v>
      </c>
      <c r="I234">
        <v>24.722356910245601</v>
      </c>
      <c r="J234">
        <f>(Table2[[#This Row],[1M Return vs Nifty]]-AVERAGE(Table2[1M Return vs Nifty]))/_xlfn.STDEV.P(Table2[1M Return vs Nifty])</f>
        <v>2.8271456245475628</v>
      </c>
      <c r="K234">
        <v>37.968077898213998</v>
      </c>
      <c r="L234">
        <f>(Table2[[#This Row],[6M Return vs Nifty]]-AVERAGE(Table2[6M Return vs Nifty]))/_xlfn.STDEV.P(Table2[6M Return vs Nifty])</f>
        <v>1.008610542467536</v>
      </c>
      <c r="M234">
        <v>5.9993663062485503</v>
      </c>
      <c r="N234">
        <f>(Table2[[#This Row],[1W Return vs Nifty]]-AVERAGE(Table2[1W Return vs Nifty]))/_xlfn.STDEV.P(Table2[1W Return vs Nifty])</f>
        <v>1.0721088016266758</v>
      </c>
      <c r="O234">
        <v>1043.92</v>
      </c>
      <c r="P234">
        <v>983.68976085566396</v>
      </c>
      <c r="Q234">
        <v>853.04791592609604</v>
      </c>
      <c r="R234">
        <v>85.873629147493901</v>
      </c>
      <c r="S234" s="1">
        <f>(Table2[[#This Row],[Close Price]]-Table2[[#This Row],[20D EMA]])/Table2[[#This Row],[20D EMA]]</f>
        <v>0.14074833320560945</v>
      </c>
      <c r="T234" s="1">
        <f>(Table2[[#This Row],[Close Price]]-Table2[[#This Row],[50D EMA]])/Table2[[#This Row],[50D EMA]]</f>
        <v>0.21059509551480673</v>
      </c>
      <c r="U234" s="1">
        <f>(Table2[[#This Row],[Close Price]]-Table2[[#This Row],[200D EMA]])/Table2[[#This Row],[200D EMA]]</f>
        <v>0.39599426687207268</v>
      </c>
      <c r="V234">
        <v>0.84530205697319205</v>
      </c>
      <c r="W234">
        <v>1121.75</v>
      </c>
      <c r="X234">
        <v>1203.7</v>
      </c>
      <c r="Y234">
        <v>1060</v>
      </c>
      <c r="Z234">
        <v>1203.7</v>
      </c>
      <c r="AA234">
        <v>1060</v>
      </c>
      <c r="AB234">
        <v>1203.7</v>
      </c>
      <c r="AC234" s="1">
        <f>(Table2[[#This Row],[Close Price]]/Table2[[#This Row],[Day Low]])-1</f>
        <v>6.160017829284592E-2</v>
      </c>
      <c r="AD234" s="1">
        <f>(Table2[[#This Row],[Day High]]/Table2[[#This Row],[Close Price]])-1</f>
        <v>1.0790611747911294E-2</v>
      </c>
      <c r="AE234" s="1">
        <f>(Table2[[#This Row],[Close Price]]/Table2[[#This Row],[Current Week Low]])-1</f>
        <v>0.12344339622641498</v>
      </c>
      <c r="AF234" s="1">
        <f>(Table2[[#This Row],[Current Week High]]/Table2[[#This Row],[Close Price]])-1</f>
        <v>1.0790611747911294E-2</v>
      </c>
      <c r="AG234" s="1">
        <f>(Table2[[#This Row],[Close Price]]/Table2[[#This Row],[Current Month Low]])-1</f>
        <v>0.12344339622641498</v>
      </c>
      <c r="AH234" s="1">
        <f>(Table2[[#This Row],[Current Month High]]/Table2[[#This Row],[Close Price]])-1</f>
        <v>1.0790611747911294E-2</v>
      </c>
      <c r="AI234">
        <v>1.0790611747911201</v>
      </c>
      <c r="AJ234">
        <v>90.871934604904595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18.91</v>
      </c>
      <c r="AM234" t="s">
        <v>3217</v>
      </c>
      <c r="AN234">
        <v>0.32</v>
      </c>
      <c r="AO234" t="s">
        <v>3217</v>
      </c>
      <c r="AP234">
        <v>1.2077911915759E-2</v>
      </c>
      <c r="AQ234">
        <f>(Table2[[#This Row],[Sharpe Ratio]]-AVERAGE(Table2[Sharpe Ratio]))/_xlfn.STDEV.P(Table2[Sharpe Ratio])</f>
        <v>-0.61099739794092534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4.6301949005290837</v>
      </c>
      <c r="AS234">
        <f>_xlfn.RANK.AVG(Table2[[#This Row],[1Y Return vs Nifty Z-Score]],Table2[1Y Return vs Nifty Z-Score])</f>
        <v>202</v>
      </c>
      <c r="AT234">
        <f>_xlfn.RANK.AVG(Table2[[#This Row],[6M Return vs Nifty Z-Score]],Table2[6M Return vs Nifty Z-Score])</f>
        <v>96</v>
      </c>
      <c r="AU234">
        <f>_xlfn.RANK.AVG(Table2[[#This Row],[Sharpe Ratio Z-Score]],Table2[Sharpe Ratio Z-Score])</f>
        <v>492</v>
      </c>
      <c r="AV234">
        <f>(Table2[[#This Row],[Rank 1Y]]+Table2[[#This Row],[Rank 6M]]+Table2[[#This Row],[Rank Sharpe]])/3</f>
        <v>263.33333333333331</v>
      </c>
    </row>
    <row r="235" spans="1:48" hidden="1" x14ac:dyDescent="0.3">
      <c r="A235" t="s">
        <v>324</v>
      </c>
      <c r="B235" t="s">
        <v>325</v>
      </c>
      <c r="C235" t="s">
        <v>3155</v>
      </c>
      <c r="D235" t="s">
        <v>18</v>
      </c>
      <c r="E235">
        <v>83325.529765719999</v>
      </c>
      <c r="F235">
        <v>391.6</v>
      </c>
      <c r="G235">
        <v>88.396848031961696</v>
      </c>
      <c r="H235">
        <f>(Table2[[#This Row],[1Y Return vs Nifty]]-AVERAGE(Table2[1Y Return vs Nifty]))/_xlfn.STDEV.P(Table2[1Y Return vs Nifty])</f>
        <v>1.1079920105523433</v>
      </c>
      <c r="I235">
        <v>-6.1950469574417202</v>
      </c>
      <c r="J235">
        <f>(Table2[[#This Row],[1M Return vs Nifty]]-AVERAGE(Table2[1M Return vs Nifty]))/_xlfn.STDEV.P(Table2[1M Return vs Nifty])</f>
        <v>-0.50867293491298315</v>
      </c>
      <c r="K235">
        <v>5.2288092221633597</v>
      </c>
      <c r="L235">
        <f>(Table2[[#This Row],[6M Return vs Nifty]]-AVERAGE(Table2[6M Return vs Nifty]))/_xlfn.STDEV.P(Table2[6M Return vs Nifty])</f>
        <v>-6.7017659715515224E-2</v>
      </c>
      <c r="M235">
        <v>-4.0148217885723501</v>
      </c>
      <c r="N235">
        <f>(Table2[[#This Row],[1W Return vs Nifty]]-AVERAGE(Table2[1W Return vs Nifty]))/_xlfn.STDEV.P(Table2[1W Return vs Nifty])</f>
        <v>-1.3218878392447584</v>
      </c>
      <c r="O235">
        <v>392.99</v>
      </c>
      <c r="P235">
        <v>397.88731284662998</v>
      </c>
      <c r="Q235">
        <v>353.62224814056401</v>
      </c>
      <c r="R235">
        <v>52.219925532759802</v>
      </c>
      <c r="S235" s="1">
        <f>(Table2[[#This Row],[Close Price]]-Table2[[#This Row],[20D EMA]])/Table2[[#This Row],[20D EMA]]</f>
        <v>-3.5369856739356888E-3</v>
      </c>
      <c r="T235" s="1">
        <f>(Table2[[#This Row],[Close Price]]-Table2[[#This Row],[50D EMA]])/Table2[[#This Row],[50D EMA]]</f>
        <v>-1.5801742462327448E-2</v>
      </c>
      <c r="U235" s="1">
        <f>(Table2[[#This Row],[Close Price]]-Table2[[#This Row],[200D EMA]])/Table2[[#This Row],[200D EMA]]</f>
        <v>0.1073963871309928</v>
      </c>
      <c r="V235">
        <v>0.74945867848654801</v>
      </c>
      <c r="W235">
        <v>377.15</v>
      </c>
      <c r="X235">
        <v>393.95</v>
      </c>
      <c r="Y235">
        <v>362.25</v>
      </c>
      <c r="Z235">
        <v>393.95</v>
      </c>
      <c r="AA235">
        <v>362.25</v>
      </c>
      <c r="AB235">
        <v>393.95</v>
      </c>
      <c r="AC235" s="1">
        <f>(Table2[[#This Row],[Close Price]]/Table2[[#This Row],[Day Low]])-1</f>
        <v>3.8313668301736881E-2</v>
      </c>
      <c r="AD235" s="1">
        <f>(Table2[[#This Row],[Day High]]/Table2[[#This Row],[Close Price]])-1</f>
        <v>6.0010214504595538E-3</v>
      </c>
      <c r="AE235" s="1">
        <f>(Table2[[#This Row],[Close Price]]/Table2[[#This Row],[Current Week Low]])-1</f>
        <v>8.1021394064872299E-2</v>
      </c>
      <c r="AF235" s="1">
        <f>(Table2[[#This Row],[Current Week High]]/Table2[[#This Row],[Close Price]])-1</f>
        <v>6.0010214504595538E-3</v>
      </c>
      <c r="AG235" s="1">
        <f>(Table2[[#This Row],[Close Price]]/Table2[[#This Row],[Current Month Low]])-1</f>
        <v>8.1021394064872299E-2</v>
      </c>
      <c r="AH235" s="1">
        <f>(Table2[[#This Row],[Current Month High]]/Table2[[#This Row],[Close Price]])-1</f>
        <v>6.0010214504595538E-3</v>
      </c>
      <c r="AI235">
        <v>16.7390194075587</v>
      </c>
      <c r="AJ235">
        <v>127.278003482298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-5.67</v>
      </c>
      <c r="AM235" t="s">
        <v>3216</v>
      </c>
      <c r="AN235">
        <v>0.09</v>
      </c>
      <c r="AO235" t="s">
        <v>3217</v>
      </c>
      <c r="AP235">
        <v>5.7800923278575E-2</v>
      </c>
      <c r="AQ235">
        <f>(Table2[[#This Row],[Sharpe Ratio]]-AVERAGE(Table2[Sharpe Ratio]))/_xlfn.STDEV.P(Table2[Sharpe Ratio])</f>
        <v>-6.5519927114363954E-2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86</v>
      </c>
      <c r="AT235">
        <f>_xlfn.RANK.AVG(Table2[[#This Row],[6M Return vs Nifty Z-Score]],Table2[6M Return vs Nifty Z-Score])</f>
        <v>343</v>
      </c>
      <c r="AU235">
        <f>_xlfn.RANK.AVG(Table2[[#This Row],[Sharpe Ratio Z-Score]],Table2[Sharpe Ratio Z-Score])</f>
        <v>363</v>
      </c>
      <c r="AV235">
        <f>(Table2[[#This Row],[Rank 1Y]]+Table2[[#This Row],[Rank 6M]]+Table2[[#This Row],[Rank Sharpe]])/3</f>
        <v>264</v>
      </c>
    </row>
    <row r="236" spans="1:48" hidden="1" x14ac:dyDescent="0.3">
      <c r="A236" t="s">
        <v>1640</v>
      </c>
      <c r="B236" t="s">
        <v>1641</v>
      </c>
      <c r="C236" t="s">
        <v>3171</v>
      </c>
      <c r="D236" t="s">
        <v>396</v>
      </c>
      <c r="E236">
        <v>5787.3533847999997</v>
      </c>
      <c r="F236">
        <v>117.97</v>
      </c>
      <c r="G236">
        <v>43.367076338258798</v>
      </c>
      <c r="H236">
        <f>(Table2[[#This Row],[1Y Return vs Nifty]]-AVERAGE(Table2[1Y Return vs Nifty]))/_xlfn.STDEV.P(Table2[1Y Return vs Nifty])</f>
        <v>0.33465965356184474</v>
      </c>
      <c r="I236">
        <v>-5.0739384592840402</v>
      </c>
      <c r="J236">
        <f>(Table2[[#This Row],[1M Return vs Nifty]]-AVERAGE(Table2[1M Return vs Nifty]))/_xlfn.STDEV.P(Table2[1M Return vs Nifty])</f>
        <v>-0.38771146766534281</v>
      </c>
      <c r="K236">
        <v>8.1123163286570001</v>
      </c>
      <c r="L236">
        <f>(Table2[[#This Row],[6M Return vs Nifty]]-AVERAGE(Table2[6M Return vs Nifty]))/_xlfn.STDEV.P(Table2[6M Return vs Nifty])</f>
        <v>2.7718163360724368E-2</v>
      </c>
      <c r="M236">
        <v>4.1295510624454597</v>
      </c>
      <c r="N236">
        <f>(Table2[[#This Row],[1W Return vs Nifty]]-AVERAGE(Table2[1W Return vs Nifty]))/_xlfn.STDEV.P(Table2[1W Return vs Nifty])</f>
        <v>0.62510986668257862</v>
      </c>
      <c r="O236">
        <v>113.77</v>
      </c>
      <c r="P236">
        <v>120.199024681644</v>
      </c>
      <c r="Q236">
        <v>115.168060021355</v>
      </c>
      <c r="R236">
        <v>63.899986602205502</v>
      </c>
      <c r="S236" s="1">
        <f>(Table2[[#This Row],[Close Price]]-Table2[[#This Row],[20D EMA]])/Table2[[#This Row],[20D EMA]]</f>
        <v>3.6916586094752596E-2</v>
      </c>
      <c r="T236" s="1">
        <f>(Table2[[#This Row],[Close Price]]-Table2[[#This Row],[50D EMA]])/Table2[[#This Row],[50D EMA]]</f>
        <v>-1.8544448988232164E-2</v>
      </c>
      <c r="U236" s="1">
        <f>(Table2[[#This Row],[Close Price]]-Table2[[#This Row],[200D EMA]])/Table2[[#This Row],[200D EMA]]</f>
        <v>2.4329141066763184E-2</v>
      </c>
      <c r="V236">
        <v>0.69075931637927601</v>
      </c>
      <c r="W236">
        <v>112.5</v>
      </c>
      <c r="X236">
        <v>118.99</v>
      </c>
      <c r="Y236">
        <v>107.25</v>
      </c>
      <c r="Z236">
        <v>118.99</v>
      </c>
      <c r="AA236">
        <v>107.25</v>
      </c>
      <c r="AB236">
        <v>118.99</v>
      </c>
      <c r="AC236" s="1">
        <f>(Table2[[#This Row],[Close Price]]/Table2[[#This Row],[Day Low]])-1</f>
        <v>4.8622222222222122E-2</v>
      </c>
      <c r="AD236" s="1">
        <f>(Table2[[#This Row],[Day High]]/Table2[[#This Row],[Close Price]])-1</f>
        <v>8.646265999830538E-3</v>
      </c>
      <c r="AE236" s="1">
        <f>(Table2[[#This Row],[Close Price]]/Table2[[#This Row],[Current Week Low]])-1</f>
        <v>9.995337995338005E-2</v>
      </c>
      <c r="AF236" s="1">
        <f>(Table2[[#This Row],[Current Week High]]/Table2[[#This Row],[Close Price]])-1</f>
        <v>8.646265999830538E-3</v>
      </c>
      <c r="AG236" s="1">
        <f>(Table2[[#This Row],[Close Price]]/Table2[[#This Row],[Current Month Low]])-1</f>
        <v>9.995337995338005E-2</v>
      </c>
      <c r="AH236" s="1">
        <f>(Table2[[#This Row],[Current Month High]]/Table2[[#This Row],[Close Price]])-1</f>
        <v>8.646265999830538E-3</v>
      </c>
      <c r="AI236">
        <v>44.062049673645802</v>
      </c>
      <c r="AJ236">
        <v>73.997050147492601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2.59</v>
      </c>
      <c r="AM236" t="s">
        <v>3217</v>
      </c>
      <c r="AN236">
        <v>-0.08</v>
      </c>
      <c r="AO236" t="s">
        <v>3216</v>
      </c>
      <c r="AP236">
        <v>8.0024095460785996E-2</v>
      </c>
      <c r="AQ236">
        <f>(Table2[[#This Row],[Sharpe Ratio]]-AVERAGE(Table2[Sharpe Ratio]))/_xlfn.STDEV.P(Table2[Sharpe Ratio])</f>
        <v>0.19960346249583999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201</v>
      </c>
      <c r="AT236">
        <f>_xlfn.RANK.AVG(Table2[[#This Row],[6M Return vs Nifty Z-Score]],Table2[6M Return vs Nifty Z-Score])</f>
        <v>296</v>
      </c>
      <c r="AU236">
        <f>_xlfn.RANK.AVG(Table2[[#This Row],[Sharpe Ratio Z-Score]],Table2[Sharpe Ratio Z-Score])</f>
        <v>295</v>
      </c>
      <c r="AV236">
        <f>(Table2[[#This Row],[Rank 1Y]]+Table2[[#This Row],[Rank 6M]]+Table2[[#This Row],[Rank Sharpe]])/3</f>
        <v>264</v>
      </c>
    </row>
    <row r="237" spans="1:48" hidden="1" x14ac:dyDescent="0.3">
      <c r="A237" t="s">
        <v>142</v>
      </c>
      <c r="B237" t="s">
        <v>143</v>
      </c>
      <c r="C237" t="s">
        <v>3159</v>
      </c>
      <c r="D237" t="s">
        <v>144</v>
      </c>
      <c r="E237">
        <v>194663.62626759999</v>
      </c>
      <c r="F237">
        <v>599.20000000000005</v>
      </c>
      <c r="G237">
        <v>32.279509463683098</v>
      </c>
      <c r="H237">
        <f>(Table2[[#This Row],[1Y Return vs Nifty]]-AVERAGE(Table2[1Y Return vs Nifty]))/_xlfn.STDEV.P(Table2[1Y Return vs Nifty])</f>
        <v>0.14424398184293907</v>
      </c>
      <c r="I237">
        <v>4.1307055729393003</v>
      </c>
      <c r="J237">
        <f>(Table2[[#This Row],[1M Return vs Nifty]]-AVERAGE(Table2[1M Return vs Nifty]))/_xlfn.STDEV.P(Table2[1M Return vs Nifty])</f>
        <v>0.60541921456535652</v>
      </c>
      <c r="K237">
        <v>-9.7029368430147098</v>
      </c>
      <c r="L237">
        <f>(Table2[[#This Row],[6M Return vs Nifty]]-AVERAGE(Table2[6M Return vs Nifty]))/_xlfn.STDEV.P(Table2[6M Return vs Nifty])</f>
        <v>-0.55759084063968933</v>
      </c>
      <c r="M237">
        <v>-3.1074334674232902</v>
      </c>
      <c r="N237">
        <f>(Table2[[#This Row],[1W Return vs Nifty]]-AVERAGE(Table2[1W Return vs Nifty]))/_xlfn.STDEV.P(Table2[1W Return vs Nifty])</f>
        <v>-1.1049671490971193</v>
      </c>
      <c r="O237">
        <v>601.14</v>
      </c>
      <c r="P237">
        <v>606.58973985823695</v>
      </c>
      <c r="Q237">
        <v>572.94188257608903</v>
      </c>
      <c r="R237">
        <v>49.393889678718402</v>
      </c>
      <c r="S237" s="1">
        <f>(Table2[[#This Row],[Close Price]]-Table2[[#This Row],[20D EMA]])/Table2[[#This Row],[20D EMA]]</f>
        <v>-3.2272016501978589E-3</v>
      </c>
      <c r="T237" s="1">
        <f>(Table2[[#This Row],[Close Price]]-Table2[[#This Row],[50D EMA]])/Table2[[#This Row],[50D EMA]]</f>
        <v>-1.2182434638548168E-2</v>
      </c>
      <c r="U237" s="1">
        <f>(Table2[[#This Row],[Close Price]]-Table2[[#This Row],[200D EMA]])/Table2[[#This Row],[200D EMA]]</f>
        <v>4.5830333271933268E-2</v>
      </c>
      <c r="V237">
        <v>0.95867079870767102</v>
      </c>
      <c r="W237">
        <v>582.29999999999995</v>
      </c>
      <c r="X237">
        <v>601</v>
      </c>
      <c r="Y237">
        <v>580.45000000000005</v>
      </c>
      <c r="Z237">
        <v>615.95000000000005</v>
      </c>
      <c r="AA237">
        <v>580.45000000000005</v>
      </c>
      <c r="AB237">
        <v>615.95000000000005</v>
      </c>
      <c r="AC237" s="1">
        <f>(Table2[[#This Row],[Close Price]]/Table2[[#This Row],[Day Low]])-1</f>
        <v>2.9022840460243948E-2</v>
      </c>
      <c r="AD237" s="1">
        <f>(Table2[[#This Row],[Day High]]/Table2[[#This Row],[Close Price]])-1</f>
        <v>3.0040053404538636E-3</v>
      </c>
      <c r="AE237" s="1">
        <f>(Table2[[#This Row],[Close Price]]/Table2[[#This Row],[Current Week Low]])-1</f>
        <v>3.2302523903867675E-2</v>
      </c>
      <c r="AF237" s="1">
        <f>(Table2[[#This Row],[Current Week High]]/Table2[[#This Row],[Close Price]])-1</f>
        <v>2.7953938584779792E-2</v>
      </c>
      <c r="AG237" s="1">
        <f>(Table2[[#This Row],[Close Price]]/Table2[[#This Row],[Current Month Low]])-1</f>
        <v>3.2302523903867675E-2</v>
      </c>
      <c r="AH237" s="1">
        <f>(Table2[[#This Row],[Current Month High]]/Table2[[#This Row],[Close Price]])-1</f>
        <v>2.7953938584779792E-2</v>
      </c>
      <c r="AI237">
        <v>13.671562082776999</v>
      </c>
      <c r="AJ237">
        <v>59.769624573378799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3.59</v>
      </c>
      <c r="AM237" t="s">
        <v>3217</v>
      </c>
      <c r="AN237">
        <v>0.06</v>
      </c>
      <c r="AO237" t="s">
        <v>3217</v>
      </c>
      <c r="AP237">
        <v>0.202000439196899</v>
      </c>
      <c r="AQ237">
        <f>(Table2[[#This Row],[Sharpe Ratio]]-AVERAGE(Table2[Sharpe Ratio]))/_xlfn.STDEV.P(Table2[Sharpe Ratio])</f>
        <v>1.6547864327049224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250</v>
      </c>
      <c r="AT237">
        <f>_xlfn.RANK.AVG(Table2[[#This Row],[6M Return vs Nifty Z-Score]],Table2[6M Return vs Nifty Z-Score])</f>
        <v>514</v>
      </c>
      <c r="AU237">
        <f>_xlfn.RANK.AVG(Table2[[#This Row],[Sharpe Ratio Z-Score]],Table2[Sharpe Ratio Z-Score])</f>
        <v>30</v>
      </c>
      <c r="AV237">
        <f>(Table2[[#This Row],[Rank 1Y]]+Table2[[#This Row],[Rank 6M]]+Table2[[#This Row],[Rank Sharpe]])/3</f>
        <v>264.66666666666669</v>
      </c>
    </row>
    <row r="238" spans="1:48" hidden="1" x14ac:dyDescent="0.3">
      <c r="A238" t="s">
        <v>702</v>
      </c>
      <c r="B238" t="s">
        <v>703</v>
      </c>
      <c r="C238" t="s">
        <v>3157</v>
      </c>
      <c r="D238" t="s">
        <v>573</v>
      </c>
      <c r="E238">
        <v>25964.796886175001</v>
      </c>
      <c r="F238">
        <v>999.25</v>
      </c>
      <c r="G238">
        <v>7.6741812887294802</v>
      </c>
      <c r="H238">
        <f>(Table2[[#This Row],[1Y Return vs Nifty]]-AVERAGE(Table2[1Y Return vs Nifty]))/_xlfn.STDEV.P(Table2[1Y Return vs Nifty])</f>
        <v>-0.27832303807207753</v>
      </c>
      <c r="I238">
        <v>5.8788560954087004</v>
      </c>
      <c r="J238">
        <f>(Table2[[#This Row],[1M Return vs Nifty]]-AVERAGE(Table2[1M Return vs Nifty]))/_xlfn.STDEV.P(Table2[1M Return vs Nifty])</f>
        <v>0.79403508226693797</v>
      </c>
      <c r="K238">
        <v>20.081339473830901</v>
      </c>
      <c r="L238">
        <f>(Table2[[#This Row],[6M Return vs Nifty]]-AVERAGE(Table2[6M Return vs Nifty]))/_xlfn.STDEV.P(Table2[6M Return vs Nifty])</f>
        <v>0.42095293518531479</v>
      </c>
      <c r="M238">
        <v>6.5355270857217196</v>
      </c>
      <c r="N238">
        <f>(Table2[[#This Row],[1W Return vs Nifty]]-AVERAGE(Table2[1W Return vs Nifty]))/_xlfn.STDEV.P(Table2[1W Return vs Nifty])</f>
        <v>1.2002836564298931</v>
      </c>
      <c r="O238">
        <v>955.44</v>
      </c>
      <c r="P238">
        <v>946.13832755799694</v>
      </c>
      <c r="Q238">
        <v>842.464075639984</v>
      </c>
      <c r="R238">
        <v>65.515246870353593</v>
      </c>
      <c r="S238" s="1">
        <f>(Table2[[#This Row],[Close Price]]-Table2[[#This Row],[20D EMA]])/Table2[[#This Row],[20D EMA]]</f>
        <v>4.5853219459097316E-2</v>
      </c>
      <c r="T238" s="1">
        <f>(Table2[[#This Row],[Close Price]]-Table2[[#This Row],[50D EMA]])/Table2[[#This Row],[50D EMA]]</f>
        <v>5.6135208663499983E-2</v>
      </c>
      <c r="U238" s="1">
        <f>(Table2[[#This Row],[Close Price]]-Table2[[#This Row],[200D EMA]])/Table2[[#This Row],[200D EMA]]</f>
        <v>0.18610398816223994</v>
      </c>
      <c r="V238">
        <v>0.71942875608191104</v>
      </c>
      <c r="W238">
        <v>975.1</v>
      </c>
      <c r="X238">
        <v>1007.15</v>
      </c>
      <c r="Y238">
        <v>945</v>
      </c>
      <c r="Z238">
        <v>1007.15</v>
      </c>
      <c r="AA238">
        <v>945</v>
      </c>
      <c r="AB238">
        <v>1007.15</v>
      </c>
      <c r="AC238" s="1">
        <f>(Table2[[#This Row],[Close Price]]/Table2[[#This Row],[Day Low]])-1</f>
        <v>2.476669059583636E-2</v>
      </c>
      <c r="AD238" s="1">
        <f>(Table2[[#This Row],[Day High]]/Table2[[#This Row],[Close Price]])-1</f>
        <v>7.905929447085347E-3</v>
      </c>
      <c r="AE238" s="1">
        <f>(Table2[[#This Row],[Close Price]]/Table2[[#This Row],[Current Week Low]])-1</f>
        <v>5.7407407407407351E-2</v>
      </c>
      <c r="AF238" s="1">
        <f>(Table2[[#This Row],[Current Week High]]/Table2[[#This Row],[Close Price]])-1</f>
        <v>7.905929447085347E-3</v>
      </c>
      <c r="AG238" s="1">
        <f>(Table2[[#This Row],[Close Price]]/Table2[[#This Row],[Current Month Low]])-1</f>
        <v>5.7407407407407351E-2</v>
      </c>
      <c r="AH238" s="1">
        <f>(Table2[[#This Row],[Current Month High]]/Table2[[#This Row],[Close Price]])-1</f>
        <v>7.905929447085347E-3</v>
      </c>
      <c r="AI238">
        <v>20.310232674505801</v>
      </c>
      <c r="AJ238">
        <v>65.438741721854299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9.1999999999999993</v>
      </c>
      <c r="AM238" t="s">
        <v>3217</v>
      </c>
      <c r="AN238">
        <v>0.18</v>
      </c>
      <c r="AO238" t="s">
        <v>3217</v>
      </c>
      <c r="AP238">
        <v>0.10758482980380001</v>
      </c>
      <c r="AQ238">
        <f>(Table2[[#This Row],[Sharpe Ratio]]-AVERAGE(Table2[Sharpe Ratio]))/_xlfn.STDEV.P(Table2[Sharpe Ratio])</f>
        <v>0.52840419576898034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2.6653528315790487</v>
      </c>
      <c r="AS238">
        <f>_xlfn.RANK.AVG(Table2[[#This Row],[1Y Return vs Nifty Z-Score]],Table2[1Y Return vs Nifty Z-Score])</f>
        <v>393</v>
      </c>
      <c r="AT238">
        <f>_xlfn.RANK.AVG(Table2[[#This Row],[6M Return vs Nifty Z-Score]],Table2[6M Return vs Nifty Z-Score])</f>
        <v>184</v>
      </c>
      <c r="AU238">
        <f>_xlfn.RANK.AVG(Table2[[#This Row],[Sharpe Ratio Z-Score]],Table2[Sharpe Ratio Z-Score])</f>
        <v>217</v>
      </c>
      <c r="AV238">
        <f>(Table2[[#This Row],[Rank 1Y]]+Table2[[#This Row],[Rank 6M]]+Table2[[#This Row],[Rank Sharpe]])/3</f>
        <v>264.66666666666669</v>
      </c>
    </row>
    <row r="239" spans="1:48" hidden="1" x14ac:dyDescent="0.3">
      <c r="A239" t="s">
        <v>818</v>
      </c>
      <c r="B239" t="s">
        <v>819</v>
      </c>
      <c r="C239" t="s">
        <v>3168</v>
      </c>
      <c r="D239" t="s">
        <v>240</v>
      </c>
      <c r="E239">
        <v>19355.172648870001</v>
      </c>
      <c r="F239">
        <v>444.9</v>
      </c>
      <c r="G239">
        <v>25.2737273389452</v>
      </c>
      <c r="H239">
        <f>(Table2[[#This Row],[1Y Return vs Nifty]]-AVERAGE(Table2[1Y Return vs Nifty]))/_xlfn.STDEV.P(Table2[1Y Return vs Nifty])</f>
        <v>2.3928070851031834E-2</v>
      </c>
      <c r="I239">
        <v>1.0764869650355999</v>
      </c>
      <c r="J239">
        <f>(Table2[[#This Row],[1M Return vs Nifty]]-AVERAGE(Table2[1M Return vs Nifty]))/_xlfn.STDEV.P(Table2[1M Return vs Nifty])</f>
        <v>0.27588575307239388</v>
      </c>
      <c r="K239">
        <v>19.413701346836</v>
      </c>
      <c r="L239">
        <f>(Table2[[#This Row],[6M Return vs Nifty]]-AVERAGE(Table2[6M Return vs Nifty]))/_xlfn.STDEV.P(Table2[6M Return vs Nifty])</f>
        <v>0.39901810196243004</v>
      </c>
      <c r="M239">
        <v>3.8816909524841199</v>
      </c>
      <c r="N239">
        <f>(Table2[[#This Row],[1W Return vs Nifty]]-AVERAGE(Table2[1W Return vs Nifty]))/_xlfn.STDEV.P(Table2[1W Return vs Nifty])</f>
        <v>0.56585630912653961</v>
      </c>
      <c r="O239">
        <v>435.63</v>
      </c>
      <c r="P239">
        <v>441.75013334154397</v>
      </c>
      <c r="Q239">
        <v>403.39749901965001</v>
      </c>
      <c r="R239">
        <v>60.387793986811197</v>
      </c>
      <c r="S239" s="1">
        <f>(Table2[[#This Row],[Close Price]]-Table2[[#This Row],[20D EMA]])/Table2[[#This Row],[20D EMA]]</f>
        <v>2.1279526203429475E-2</v>
      </c>
      <c r="T239" s="1">
        <f>(Table2[[#This Row],[Close Price]]-Table2[[#This Row],[50D EMA]])/Table2[[#This Row],[50D EMA]]</f>
        <v>7.130426050195782E-3</v>
      </c>
      <c r="U239" s="1">
        <f>(Table2[[#This Row],[Close Price]]-Table2[[#This Row],[200D EMA]])/Table2[[#This Row],[200D EMA]]</f>
        <v>0.10288239535745938</v>
      </c>
      <c r="V239">
        <v>0.60588071511540298</v>
      </c>
      <c r="W239">
        <v>435.3</v>
      </c>
      <c r="X239">
        <v>448</v>
      </c>
      <c r="Y239">
        <v>435.3</v>
      </c>
      <c r="Z239">
        <v>454.55</v>
      </c>
      <c r="AA239">
        <v>433</v>
      </c>
      <c r="AB239">
        <v>454.55</v>
      </c>
      <c r="AC239" s="1">
        <f>(Table2[[#This Row],[Close Price]]/Table2[[#This Row],[Day Low]])-1</f>
        <v>2.2053756030323779E-2</v>
      </c>
      <c r="AD239" s="1">
        <f>(Table2[[#This Row],[Day High]]/Table2[[#This Row],[Close Price]])-1</f>
        <v>6.9678579456058376E-3</v>
      </c>
      <c r="AE239" s="1">
        <f>(Table2[[#This Row],[Close Price]]/Table2[[#This Row],[Current Week Low]])-1</f>
        <v>2.2053756030323779E-2</v>
      </c>
      <c r="AF239" s="1">
        <f>(Table2[[#This Row],[Current Week High]]/Table2[[#This Row],[Close Price]])-1</f>
        <v>2.1690267475837244E-2</v>
      </c>
      <c r="AG239" s="1">
        <f>(Table2[[#This Row],[Close Price]]/Table2[[#This Row],[Current Month Low]])-1</f>
        <v>2.7482678983833608E-2</v>
      </c>
      <c r="AH239" s="1">
        <f>(Table2[[#This Row],[Current Month High]]/Table2[[#This Row],[Close Price]])-1</f>
        <v>2.1690267475837244E-2</v>
      </c>
      <c r="AI239">
        <v>29.793211957743299</v>
      </c>
      <c r="AJ239">
        <v>57.152949487813402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3.82</v>
      </c>
      <c r="AM239" t="s">
        <v>3217</v>
      </c>
      <c r="AN239">
        <v>-0.03</v>
      </c>
      <c r="AO239" t="s">
        <v>3216</v>
      </c>
      <c r="AP239">
        <v>7.1340474130210996E-2</v>
      </c>
      <c r="AQ239">
        <f>(Table2[[#This Row],[Sharpe Ratio]]-AVERAGE(Table2[Sharpe Ratio]))/_xlfn.STDEV.P(Table2[Sharpe Ratio])</f>
        <v>9.6007490580706165E-2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292</v>
      </c>
      <c r="AT239">
        <f>_xlfn.RANK.AVG(Table2[[#This Row],[6M Return vs Nifty Z-Score]],Table2[6M Return vs Nifty Z-Score])</f>
        <v>189</v>
      </c>
      <c r="AU239">
        <f>_xlfn.RANK.AVG(Table2[[#This Row],[Sharpe Ratio Z-Score]],Table2[Sharpe Ratio Z-Score])</f>
        <v>316</v>
      </c>
      <c r="AV239">
        <f>(Table2[[#This Row],[Rank 1Y]]+Table2[[#This Row],[Rank 6M]]+Table2[[#This Row],[Rank Sharpe]])/3</f>
        <v>265.66666666666669</v>
      </c>
    </row>
    <row r="240" spans="1:48" hidden="1" x14ac:dyDescent="0.3">
      <c r="A240" t="s">
        <v>397</v>
      </c>
      <c r="B240" t="s">
        <v>398</v>
      </c>
      <c r="C240" t="s">
        <v>3168</v>
      </c>
      <c r="D240" t="s">
        <v>291</v>
      </c>
      <c r="E240">
        <v>57502.804540899997</v>
      </c>
      <c r="F240">
        <v>1737.85</v>
      </c>
      <c r="G240">
        <v>83.780567125779598</v>
      </c>
      <c r="H240">
        <f>(Table2[[#This Row],[1Y Return vs Nifty]]-AVERAGE(Table2[1Y Return vs Nifty]))/_xlfn.STDEV.P(Table2[1Y Return vs Nifty])</f>
        <v>1.0287129189773074</v>
      </c>
      <c r="I240">
        <v>-4.3293160282016299</v>
      </c>
      <c r="J240">
        <f>(Table2[[#This Row],[1M Return vs Nifty]]-AVERAGE(Table2[1M Return vs Nifty]))/_xlfn.STDEV.P(Table2[1M Return vs Nifty])</f>
        <v>-0.30737078524500033</v>
      </c>
      <c r="K240">
        <v>10.9877790135764</v>
      </c>
      <c r="L240">
        <f>(Table2[[#This Row],[6M Return vs Nifty]]-AVERAGE(Table2[6M Return vs Nifty]))/_xlfn.STDEV.P(Table2[6M Return vs Nifty])</f>
        <v>0.12218969199590235</v>
      </c>
      <c r="M240">
        <v>-4.1094181337371296</v>
      </c>
      <c r="N240">
        <f>(Table2[[#This Row],[1W Return vs Nifty]]-AVERAGE(Table2[1W Return vs Nifty]))/_xlfn.STDEV.P(Table2[1W Return vs Nifty])</f>
        <v>-1.3445020871916606</v>
      </c>
      <c r="O240">
        <v>1750.08</v>
      </c>
      <c r="P240">
        <v>1750.75192642873</v>
      </c>
      <c r="Q240">
        <v>1481.7449975214599</v>
      </c>
      <c r="R240">
        <v>51.114699424317202</v>
      </c>
      <c r="S240" s="1">
        <f>(Table2[[#This Row],[Close Price]]-Table2[[#This Row],[20D EMA]])/Table2[[#This Row],[20D EMA]]</f>
        <v>-6.9882519656244389E-3</v>
      </c>
      <c r="T240" s="1">
        <f>(Table2[[#This Row],[Close Price]]-Table2[[#This Row],[50D EMA]])/Table2[[#This Row],[50D EMA]]</f>
        <v>-7.3693629771112721E-3</v>
      </c>
      <c r="U240" s="1">
        <f>(Table2[[#This Row],[Close Price]]-Table2[[#This Row],[200D EMA]])/Table2[[#This Row],[200D EMA]]</f>
        <v>0.17284013302351697</v>
      </c>
      <c r="V240">
        <v>0.867000535562514</v>
      </c>
      <c r="W240">
        <v>1689.05</v>
      </c>
      <c r="X240">
        <v>1749.45</v>
      </c>
      <c r="Y240">
        <v>1618.25</v>
      </c>
      <c r="Z240">
        <v>1749.45</v>
      </c>
      <c r="AA240">
        <v>1618.25</v>
      </c>
      <c r="AB240">
        <v>1749.45</v>
      </c>
      <c r="AC240" s="1">
        <f>(Table2[[#This Row],[Close Price]]/Table2[[#This Row],[Day Low]])-1</f>
        <v>2.8891980699209618E-2</v>
      </c>
      <c r="AD240" s="1">
        <f>(Table2[[#This Row],[Day High]]/Table2[[#This Row],[Close Price]])-1</f>
        <v>6.6749144057312026E-3</v>
      </c>
      <c r="AE240" s="1">
        <f>(Table2[[#This Row],[Close Price]]/Table2[[#This Row],[Current Week Low]])-1</f>
        <v>7.3906998300633298E-2</v>
      </c>
      <c r="AF240" s="1">
        <f>(Table2[[#This Row],[Current Week High]]/Table2[[#This Row],[Close Price]])-1</f>
        <v>6.6749144057312026E-3</v>
      </c>
      <c r="AG240" s="1">
        <f>(Table2[[#This Row],[Close Price]]/Table2[[#This Row],[Current Month Low]])-1</f>
        <v>7.3906998300633298E-2</v>
      </c>
      <c r="AH240" s="1">
        <f>(Table2[[#This Row],[Current Month High]]/Table2[[#This Row],[Close Price]])-1</f>
        <v>6.6749144057312026E-3</v>
      </c>
      <c r="AI240">
        <v>11.914146790574501</v>
      </c>
      <c r="AJ240">
        <v>114.24520742156101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-4.2</v>
      </c>
      <c r="AM240" t="s">
        <v>3216</v>
      </c>
      <c r="AN240">
        <v>7.0000000000000007E-2</v>
      </c>
      <c r="AO240" t="s">
        <v>3217</v>
      </c>
      <c r="AP240">
        <v>2.8901682296148999E-2</v>
      </c>
      <c r="AQ240">
        <f>(Table2[[#This Row],[Sharpe Ratio]]-AVERAGE(Table2[Sharpe Ratio]))/_xlfn.STDEV.P(Table2[Sharpe Ratio])</f>
        <v>-0.41028910154194642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93</v>
      </c>
      <c r="AT240">
        <f>_xlfn.RANK.AVG(Table2[[#This Row],[6M Return vs Nifty Z-Score]],Table2[6M Return vs Nifty Z-Score])</f>
        <v>255</v>
      </c>
      <c r="AU240">
        <f>_xlfn.RANK.AVG(Table2[[#This Row],[Sharpe Ratio Z-Score]],Table2[Sharpe Ratio Z-Score])</f>
        <v>451</v>
      </c>
      <c r="AV240">
        <f>(Table2[[#This Row],[Rank 1Y]]+Table2[[#This Row],[Rank 6M]]+Table2[[#This Row],[Rank Sharpe]])/3</f>
        <v>266.33333333333331</v>
      </c>
    </row>
    <row r="241" spans="1:48" hidden="1" x14ac:dyDescent="0.3">
      <c r="A241" t="s">
        <v>406</v>
      </c>
      <c r="B241" t="s">
        <v>407</v>
      </c>
      <c r="C241" t="s">
        <v>3157</v>
      </c>
      <c r="D241" t="s">
        <v>141</v>
      </c>
      <c r="E241">
        <v>56416.181178940002</v>
      </c>
      <c r="F241">
        <v>209.9</v>
      </c>
      <c r="G241">
        <v>223.70328323480999</v>
      </c>
      <c r="H241">
        <f>(Table2[[#This Row],[1Y Return vs Nifty]]-AVERAGE(Table2[1Y Return vs Nifty]))/_xlfn.STDEV.P(Table2[1Y Return vs Nifty])</f>
        <v>3.4317178593785673</v>
      </c>
      <c r="I241">
        <v>-6.4230314953860601</v>
      </c>
      <c r="J241">
        <f>(Table2[[#This Row],[1M Return vs Nifty]]-AVERAGE(Table2[1M Return vs Nifty]))/_xlfn.STDEV.P(Table2[1M Return vs Nifty])</f>
        <v>-0.53327121800943678</v>
      </c>
      <c r="K241">
        <v>12.7619341610771</v>
      </c>
      <c r="L241">
        <f>(Table2[[#This Row],[6M Return vs Nifty]]-AVERAGE(Table2[6M Return vs Nifty]))/_xlfn.STDEV.P(Table2[6M Return vs Nifty])</f>
        <v>0.18047845007973709</v>
      </c>
      <c r="M241">
        <v>-0.60784171524217101</v>
      </c>
      <c r="N241">
        <f>(Table2[[#This Row],[1W Return vs Nifty]]-AVERAGE(Table2[1W Return vs Nifty]))/_xlfn.STDEV.P(Table2[1W Return vs Nifty])</f>
        <v>-0.50741353799944766</v>
      </c>
      <c r="O241">
        <v>210.86</v>
      </c>
      <c r="P241">
        <v>219.32216211573601</v>
      </c>
      <c r="Q241">
        <v>188.45188935711101</v>
      </c>
      <c r="R241">
        <v>52.3166228904715</v>
      </c>
      <c r="S241" s="1">
        <f>(Table2[[#This Row],[Close Price]]-Table2[[#This Row],[20D EMA]])/Table2[[#This Row],[20D EMA]]</f>
        <v>-4.5527838376174141E-3</v>
      </c>
      <c r="T241" s="1">
        <f>(Table2[[#This Row],[Close Price]]-Table2[[#This Row],[50D EMA]])/Table2[[#This Row],[50D EMA]]</f>
        <v>-4.2960374021682034E-2</v>
      </c>
      <c r="U241" s="1">
        <f>(Table2[[#This Row],[Close Price]]-Table2[[#This Row],[200D EMA]])/Table2[[#This Row],[200D EMA]]</f>
        <v>0.11381212847511137</v>
      </c>
      <c r="V241">
        <v>0.53796310344613396</v>
      </c>
      <c r="W241">
        <v>205.8</v>
      </c>
      <c r="X241">
        <v>211.75</v>
      </c>
      <c r="Y241">
        <v>201.41</v>
      </c>
      <c r="Z241">
        <v>212</v>
      </c>
      <c r="AA241">
        <v>201.41</v>
      </c>
      <c r="AB241">
        <v>212.73</v>
      </c>
      <c r="AC241" s="1">
        <f>(Table2[[#This Row],[Close Price]]/Table2[[#This Row],[Day Low]])-1</f>
        <v>1.9922254616132173E-2</v>
      </c>
      <c r="AD241" s="1">
        <f>(Table2[[#This Row],[Day High]]/Table2[[#This Row],[Close Price]])-1</f>
        <v>8.8137208194378758E-3</v>
      </c>
      <c r="AE241" s="1">
        <f>(Table2[[#This Row],[Close Price]]/Table2[[#This Row],[Current Week Low]])-1</f>
        <v>4.2152822600665329E-2</v>
      </c>
      <c r="AF241" s="1">
        <f>(Table2[[#This Row],[Current Week High]]/Table2[[#This Row],[Close Price]])-1</f>
        <v>1.0004764173415781E-2</v>
      </c>
      <c r="AG241" s="1">
        <f>(Table2[[#This Row],[Close Price]]/Table2[[#This Row],[Current Month Low]])-1</f>
        <v>4.2152822600665329E-2</v>
      </c>
      <c r="AH241" s="1">
        <f>(Table2[[#This Row],[Current Month High]]/Table2[[#This Row],[Close Price]])-1</f>
        <v>1.3482610767031833E-2</v>
      </c>
      <c r="AI241">
        <v>47.689375893282502</v>
      </c>
      <c r="AJ241">
        <v>348.50427350427299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-0.06</v>
      </c>
      <c r="AM241" t="s">
        <v>3216</v>
      </c>
      <c r="AN241">
        <v>-0.16</v>
      </c>
      <c r="AO241" t="s">
        <v>3216</v>
      </c>
      <c r="AQ241">
        <f>(Table2[[#This Row],[Sharpe Ratio]]-AVERAGE(Table2[Sharpe Ratio]))/_xlfn.STDEV.P(Table2[Sharpe Ratio])</f>
        <v>-0.75508740094610904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9</v>
      </c>
      <c r="AT241">
        <f>_xlfn.RANK.AVG(Table2[[#This Row],[6M Return vs Nifty Z-Score]],Table2[6M Return vs Nifty Z-Score])</f>
        <v>245</v>
      </c>
      <c r="AU241">
        <f>_xlfn.RANK.AVG(Table2[[#This Row],[Sharpe Ratio Z-Score]],Table2[Sharpe Ratio Z-Score])</f>
        <v>547.5</v>
      </c>
      <c r="AV241">
        <f>(Table2[[#This Row],[Rank 1Y]]+Table2[[#This Row],[Rank 6M]]+Table2[[#This Row],[Rank Sharpe]])/3</f>
        <v>267.16666666666669</v>
      </c>
    </row>
    <row r="242" spans="1:48" x14ac:dyDescent="0.3">
      <c r="A242" t="s">
        <v>747</v>
      </c>
      <c r="B242" t="s">
        <v>748</v>
      </c>
      <c r="C242" t="s">
        <v>3156</v>
      </c>
      <c r="D242" t="s">
        <v>749</v>
      </c>
      <c r="E242">
        <v>23019.259625300001</v>
      </c>
      <c r="F242">
        <v>1640.05</v>
      </c>
      <c r="G242">
        <v>26.475328146568799</v>
      </c>
      <c r="H242">
        <f>(Table2[[#This Row],[1Y Return vs Nifty]]-AVERAGE(Table2[1Y Return vs Nifty]))/_xlfn.STDEV.P(Table2[1Y Return vs Nifty])</f>
        <v>4.4564124505534194E-2</v>
      </c>
      <c r="I242">
        <v>3.2763011643918301</v>
      </c>
      <c r="J242">
        <f>(Table2[[#This Row],[1M Return vs Nifty]]-AVERAGE(Table2[1M Return vs Nifty]))/_xlfn.STDEV.P(Table2[1M Return vs Nifty])</f>
        <v>0.51323365799291987</v>
      </c>
      <c r="K242">
        <v>41.567896260697196</v>
      </c>
      <c r="L242">
        <f>(Table2[[#This Row],[6M Return vs Nifty]]-AVERAGE(Table2[6M Return vs Nifty]))/_xlfn.STDEV.P(Table2[6M Return vs Nifty])</f>
        <v>1.1268803239869936</v>
      </c>
      <c r="M242">
        <v>4.8849465531226404</v>
      </c>
      <c r="N242">
        <f>(Table2[[#This Row],[1W Return vs Nifty]]-AVERAGE(Table2[1W Return vs Nifty]))/_xlfn.STDEV.P(Table2[1W Return vs Nifty])</f>
        <v>0.80569507739435553</v>
      </c>
      <c r="O242">
        <v>1543.77</v>
      </c>
      <c r="P242">
        <v>1539.0200057085799</v>
      </c>
      <c r="Q242">
        <v>1374.78068124622</v>
      </c>
      <c r="R242">
        <v>76.286820069960001</v>
      </c>
      <c r="S242" s="1">
        <f>(Table2[[#This Row],[Close Price]]-Table2[[#This Row],[20D EMA]])/Table2[[#This Row],[20D EMA]]</f>
        <v>6.2366803345057863E-2</v>
      </c>
      <c r="T242" s="1">
        <f>(Table2[[#This Row],[Close Price]]-Table2[[#This Row],[50D EMA]])/Table2[[#This Row],[50D EMA]]</f>
        <v>6.5645666668838948E-2</v>
      </c>
      <c r="U242" s="1">
        <f>(Table2[[#This Row],[Close Price]]-Table2[[#This Row],[200D EMA]])/Table2[[#This Row],[200D EMA]]</f>
        <v>0.19295391793934505</v>
      </c>
      <c r="V242">
        <v>0.63540944098532104</v>
      </c>
      <c r="W242">
        <v>1566</v>
      </c>
      <c r="X242">
        <v>1645</v>
      </c>
      <c r="Y242">
        <v>1503.05</v>
      </c>
      <c r="Z242">
        <v>1645</v>
      </c>
      <c r="AA242">
        <v>1501</v>
      </c>
      <c r="AB242">
        <v>1645</v>
      </c>
      <c r="AC242" s="1">
        <f>(Table2[[#This Row],[Close Price]]/Table2[[#This Row],[Day Low]])-1</f>
        <v>4.7286079182630836E-2</v>
      </c>
      <c r="AD242" s="1">
        <f>(Table2[[#This Row],[Day High]]/Table2[[#This Row],[Close Price]])-1</f>
        <v>3.0182006646140014E-3</v>
      </c>
      <c r="AE242" s="1">
        <f>(Table2[[#This Row],[Close Price]]/Table2[[#This Row],[Current Week Low]])-1</f>
        <v>9.1147999068560637E-2</v>
      </c>
      <c r="AF242" s="1">
        <f>(Table2[[#This Row],[Current Week High]]/Table2[[#This Row],[Close Price]])-1</f>
        <v>3.0182006646140014E-3</v>
      </c>
      <c r="AG242" s="1">
        <f>(Table2[[#This Row],[Close Price]]/Table2[[#This Row],[Current Month Low]])-1</f>
        <v>9.2638241172551705E-2</v>
      </c>
      <c r="AH242" s="1">
        <f>(Table2[[#This Row],[Current Month High]]/Table2[[#This Row],[Close Price]])-1</f>
        <v>3.0182006646140014E-3</v>
      </c>
      <c r="AI242">
        <v>4.5699826224810201</v>
      </c>
      <c r="AJ242">
        <v>64.300741334401906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9.51</v>
      </c>
      <c r="AM242" t="s">
        <v>3217</v>
      </c>
      <c r="AN242">
        <v>0.01</v>
      </c>
      <c r="AO242" t="s">
        <v>3217</v>
      </c>
      <c r="AP242">
        <v>3.2579196252558E-2</v>
      </c>
      <c r="AQ242">
        <f>(Table2[[#This Row],[Sharpe Ratio]]-AVERAGE(Table2[Sharpe Ratio]))/_xlfn.STDEV.P(Table2[Sharpe Ratio])</f>
        <v>-0.36641620358355143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2.1239569802962519</v>
      </c>
      <c r="AS242">
        <f>_xlfn.RANK.AVG(Table2[[#This Row],[1Y Return vs Nifty Z-Score]],Table2[1Y Return vs Nifty Z-Score])</f>
        <v>287</v>
      </c>
      <c r="AT242">
        <f>_xlfn.RANK.AVG(Table2[[#This Row],[6M Return vs Nifty Z-Score]],Table2[6M Return vs Nifty Z-Score])</f>
        <v>79</v>
      </c>
      <c r="AU242">
        <f>_xlfn.RANK.AVG(Table2[[#This Row],[Sharpe Ratio Z-Score]],Table2[Sharpe Ratio Z-Score])</f>
        <v>439</v>
      </c>
      <c r="AV242">
        <f>(Table2[[#This Row],[Rank 1Y]]+Table2[[#This Row],[Rank 6M]]+Table2[[#This Row],[Rank Sharpe]])/3</f>
        <v>268.33333333333331</v>
      </c>
    </row>
    <row r="243" spans="1:48" x14ac:dyDescent="0.3">
      <c r="A243" t="s">
        <v>1649</v>
      </c>
      <c r="B243" t="s">
        <v>1650</v>
      </c>
      <c r="C243" t="s">
        <v>3161</v>
      </c>
      <c r="D243" t="s">
        <v>243</v>
      </c>
      <c r="E243">
        <v>5736.5125690599998</v>
      </c>
      <c r="F243">
        <v>668.2</v>
      </c>
      <c r="G243">
        <v>53.2765816641299</v>
      </c>
      <c r="H243">
        <f>(Table2[[#This Row],[1Y Return vs Nifty]]-AVERAGE(Table2[1Y Return vs Nifty]))/_xlfn.STDEV.P(Table2[1Y Return vs Nifty])</f>
        <v>0.50484353018446293</v>
      </c>
      <c r="I243">
        <v>22.129889929995102</v>
      </c>
      <c r="J243">
        <f>(Table2[[#This Row],[1M Return vs Nifty]]-AVERAGE(Table2[1M Return vs Nifty]))/_xlfn.STDEV.P(Table2[1M Return vs Nifty])</f>
        <v>2.5474326349149976</v>
      </c>
      <c r="K243">
        <v>38.785103222698197</v>
      </c>
      <c r="L243">
        <f>(Table2[[#This Row],[6M Return vs Nifty]]-AVERAGE(Table2[6M Return vs Nifty]))/_xlfn.STDEV.P(Table2[6M Return vs Nifty])</f>
        <v>1.0354533986598562</v>
      </c>
      <c r="M243">
        <v>-7.9824168439959903E-2</v>
      </c>
      <c r="N243">
        <f>(Table2[[#This Row],[1W Return vs Nifty]]-AVERAGE(Table2[1W Return vs Nifty]))/_xlfn.STDEV.P(Table2[1W Return vs Nifty])</f>
        <v>-0.38118540833016207</v>
      </c>
      <c r="O243">
        <v>641.15</v>
      </c>
      <c r="P243">
        <v>591.69434795869904</v>
      </c>
      <c r="Q243">
        <v>488.17311314646599</v>
      </c>
      <c r="R243">
        <v>58.805764619110903</v>
      </c>
      <c r="S243" s="1">
        <f>(Table2[[#This Row],[Close Price]]-Table2[[#This Row],[20D EMA]])/Table2[[#This Row],[20D EMA]]</f>
        <v>4.2189815175855995E-2</v>
      </c>
      <c r="T243" s="1">
        <f>(Table2[[#This Row],[Close Price]]-Table2[[#This Row],[50D EMA]])/Table2[[#This Row],[50D EMA]]</f>
        <v>0.12929927809052047</v>
      </c>
      <c r="U243" s="1">
        <f>(Table2[[#This Row],[Close Price]]-Table2[[#This Row],[200D EMA]])/Table2[[#This Row],[200D EMA]]</f>
        <v>0.36877673514870696</v>
      </c>
      <c r="V243">
        <v>0.85303642215567599</v>
      </c>
      <c r="W243">
        <v>663.65</v>
      </c>
      <c r="X243">
        <v>682.45</v>
      </c>
      <c r="Y243">
        <v>659.05</v>
      </c>
      <c r="Z243">
        <v>693</v>
      </c>
      <c r="AA243">
        <v>659.05</v>
      </c>
      <c r="AB243">
        <v>693</v>
      </c>
      <c r="AC243" s="1">
        <f>(Table2[[#This Row],[Close Price]]/Table2[[#This Row],[Day Low]])-1</f>
        <v>6.8560235063663821E-3</v>
      </c>
      <c r="AD243" s="1">
        <f>(Table2[[#This Row],[Day High]]/Table2[[#This Row],[Close Price]])-1</f>
        <v>2.1325950314277087E-2</v>
      </c>
      <c r="AE243" s="1">
        <f>(Table2[[#This Row],[Close Price]]/Table2[[#This Row],[Current Week Low]])-1</f>
        <v>1.3883620362643345E-2</v>
      </c>
      <c r="AF243" s="1">
        <f>(Table2[[#This Row],[Current Week High]]/Table2[[#This Row],[Close Price]])-1</f>
        <v>3.7114636336426088E-2</v>
      </c>
      <c r="AG243" s="1">
        <f>(Table2[[#This Row],[Close Price]]/Table2[[#This Row],[Current Month Low]])-1</f>
        <v>1.3883620362643345E-2</v>
      </c>
      <c r="AH243" s="1">
        <f>(Table2[[#This Row],[Current Month High]]/Table2[[#This Row],[Close Price]])-1</f>
        <v>3.7114636336426088E-2</v>
      </c>
      <c r="AI243">
        <v>3.7114636336425999</v>
      </c>
      <c r="AJ243">
        <v>85.946848476415695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7.89</v>
      </c>
      <c r="AM243" t="s">
        <v>3217</v>
      </c>
      <c r="AN243">
        <v>0.37</v>
      </c>
      <c r="AO243" t="s">
        <v>3217</v>
      </c>
      <c r="AQ243">
        <f>(Table2[[#This Row],[Sharpe Ratio]]-AVERAGE(Table2[Sharpe Ratio]))/_xlfn.STDEV.P(Table2[Sharpe Ratio])</f>
        <v>-0.75508740094610904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2.9514567544830457</v>
      </c>
      <c r="AS243">
        <f>_xlfn.RANK.AVG(Table2[[#This Row],[1Y Return vs Nifty Z-Score]],Table2[1Y Return vs Nifty Z-Score])</f>
        <v>167</v>
      </c>
      <c r="AT243">
        <f>_xlfn.RANK.AVG(Table2[[#This Row],[6M Return vs Nifty Z-Score]],Table2[6M Return vs Nifty Z-Score])</f>
        <v>91</v>
      </c>
      <c r="AU243">
        <f>_xlfn.RANK.AVG(Table2[[#This Row],[Sharpe Ratio Z-Score]],Table2[Sharpe Ratio Z-Score])</f>
        <v>547.5</v>
      </c>
      <c r="AV243">
        <f>(Table2[[#This Row],[Rank 1Y]]+Table2[[#This Row],[Rank 6M]]+Table2[[#This Row],[Rank Sharpe]])/3</f>
        <v>268.5</v>
      </c>
    </row>
    <row r="244" spans="1:48" x14ac:dyDescent="0.3">
      <c r="A244" t="s">
        <v>1039</v>
      </c>
      <c r="B244" t="s">
        <v>1040</v>
      </c>
      <c r="C244" t="s">
        <v>3167</v>
      </c>
      <c r="D244" t="s">
        <v>264</v>
      </c>
      <c r="E244">
        <v>13366.996080000001</v>
      </c>
      <c r="F244">
        <v>4234.3500000000004</v>
      </c>
      <c r="G244">
        <v>23.7876329902201</v>
      </c>
      <c r="H244">
        <f>(Table2[[#This Row],[1Y Return vs Nifty]]-AVERAGE(Table2[1Y Return vs Nifty]))/_xlfn.STDEV.P(Table2[1Y Return vs Nifty])</f>
        <v>-1.593818383209064E-3</v>
      </c>
      <c r="I244">
        <v>1.45438373080587</v>
      </c>
      <c r="J244">
        <f>(Table2[[#This Row],[1M Return vs Nifty]]-AVERAGE(Table2[1M Return vs Nifty]))/_xlfn.STDEV.P(Table2[1M Return vs Nifty])</f>
        <v>0.31665874456325011</v>
      </c>
      <c r="K244">
        <v>-3.2608935764118998</v>
      </c>
      <c r="L244">
        <f>(Table2[[#This Row],[6M Return vs Nifty]]-AVERAGE(Table2[6M Return vs Nifty]))/_xlfn.STDEV.P(Table2[6M Return vs Nifty])</f>
        <v>-0.34594153699136815</v>
      </c>
      <c r="M244">
        <v>-4.7897165710947496</v>
      </c>
      <c r="N244">
        <f>(Table2[[#This Row],[1W Return vs Nifty]]-AVERAGE(Table2[1W Return vs Nifty]))/_xlfn.STDEV.P(Table2[1W Return vs Nifty])</f>
        <v>-1.5071345600794543</v>
      </c>
      <c r="O244">
        <v>4275.42</v>
      </c>
      <c r="P244">
        <v>4268.0481642176001</v>
      </c>
      <c r="Q244">
        <v>4011.7291778744102</v>
      </c>
      <c r="R244">
        <v>46.896006950395098</v>
      </c>
      <c r="S244" s="1">
        <f>(Table2[[#This Row],[Close Price]]-Table2[[#This Row],[20D EMA]])/Table2[[#This Row],[20D EMA]]</f>
        <v>-9.6060737892416908E-3</v>
      </c>
      <c r="T244" s="1">
        <f>(Table2[[#This Row],[Close Price]]-Table2[[#This Row],[50D EMA]])/Table2[[#This Row],[50D EMA]]</f>
        <v>-7.8954507824250605E-3</v>
      </c>
      <c r="U244" s="1">
        <f>(Table2[[#This Row],[Close Price]]-Table2[[#This Row],[200D EMA]])/Table2[[#This Row],[200D EMA]]</f>
        <v>5.5492485223926413E-2</v>
      </c>
      <c r="V244">
        <v>0.85314664401976004</v>
      </c>
      <c r="W244">
        <v>4010</v>
      </c>
      <c r="X244">
        <v>4248</v>
      </c>
      <c r="Y244">
        <v>4010</v>
      </c>
      <c r="Z244">
        <v>4330.5</v>
      </c>
      <c r="AA244">
        <v>4010</v>
      </c>
      <c r="AB244">
        <v>4408.8999999999996</v>
      </c>
      <c r="AC244" s="1">
        <f>(Table2[[#This Row],[Close Price]]/Table2[[#This Row],[Day Low]])-1</f>
        <v>5.5947630922693392E-2</v>
      </c>
      <c r="AD244" s="1">
        <f>(Table2[[#This Row],[Day High]]/Table2[[#This Row],[Close Price]])-1</f>
        <v>3.2236352686951797E-3</v>
      </c>
      <c r="AE244" s="1">
        <f>(Table2[[#This Row],[Close Price]]/Table2[[#This Row],[Current Week Low]])-1</f>
        <v>5.5947630922693392E-2</v>
      </c>
      <c r="AF244" s="1">
        <f>(Table2[[#This Row],[Current Week High]]/Table2[[#This Row],[Close Price]])-1</f>
        <v>2.2707145134436058E-2</v>
      </c>
      <c r="AG244" s="1">
        <f>(Table2[[#This Row],[Close Price]]/Table2[[#This Row],[Current Month Low]])-1</f>
        <v>5.5947630922693392E-2</v>
      </c>
      <c r="AH244" s="1">
        <f>(Table2[[#This Row],[Current Month High]]/Table2[[#This Row],[Close Price]])-1</f>
        <v>4.1222383600788559E-2</v>
      </c>
      <c r="AI244">
        <v>18.0818779741873</v>
      </c>
      <c r="AJ244">
        <v>52.257240970137097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-3.81</v>
      </c>
      <c r="AM244" t="s">
        <v>3216</v>
      </c>
      <c r="AN244">
        <v>0.09</v>
      </c>
      <c r="AO244" t="s">
        <v>3217</v>
      </c>
      <c r="AP244">
        <v>0.16906438600721599</v>
      </c>
      <c r="AQ244">
        <f>(Table2[[#This Row],[Sharpe Ratio]]-AVERAGE(Table2[Sharpe Ratio]))/_xlfn.STDEV.P(Table2[Sharpe Ratio])</f>
        <v>1.2618579169001201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-0.27615325399066148</v>
      </c>
      <c r="AS244">
        <f>_xlfn.RANK.AVG(Table2[[#This Row],[1Y Return vs Nifty Z-Score]],Table2[1Y Return vs Nifty Z-Score])</f>
        <v>302</v>
      </c>
      <c r="AT244">
        <f>_xlfn.RANK.AVG(Table2[[#This Row],[6M Return vs Nifty Z-Score]],Table2[6M Return vs Nifty Z-Score])</f>
        <v>435</v>
      </c>
      <c r="AU244">
        <f>_xlfn.RANK.AVG(Table2[[#This Row],[Sharpe Ratio Z-Score]],Table2[Sharpe Ratio Z-Score])</f>
        <v>75</v>
      </c>
      <c r="AV244">
        <f>(Table2[[#This Row],[Rank 1Y]]+Table2[[#This Row],[Rank 6M]]+Table2[[#This Row],[Rank Sharpe]])/3</f>
        <v>270.66666666666669</v>
      </c>
    </row>
    <row r="245" spans="1:48" hidden="1" x14ac:dyDescent="0.3">
      <c r="A245" t="s">
        <v>1178</v>
      </c>
      <c r="B245" t="s">
        <v>1179</v>
      </c>
      <c r="C245" t="s">
        <v>3167</v>
      </c>
      <c r="D245" t="s">
        <v>472</v>
      </c>
      <c r="E245">
        <v>10439.283188216999</v>
      </c>
      <c r="F245">
        <v>168.87</v>
      </c>
      <c r="G245">
        <v>56.926860470582803</v>
      </c>
      <c r="H245">
        <f>(Table2[[#This Row],[1Y Return vs Nifty]]-AVERAGE(Table2[1Y Return vs Nifty]))/_xlfn.STDEV.P(Table2[1Y Return vs Nifty])</f>
        <v>0.56753269352884306</v>
      </c>
      <c r="I245">
        <v>-16.214940028182198</v>
      </c>
      <c r="J245">
        <f>(Table2[[#This Row],[1M Return vs Nifty]]-AVERAGE(Table2[1M Return vs Nifty]))/_xlfn.STDEV.P(Table2[1M Return vs Nifty])</f>
        <v>-1.5897645237225846</v>
      </c>
      <c r="K245">
        <v>-16.665617250859299</v>
      </c>
      <c r="L245">
        <f>(Table2[[#This Row],[6M Return vs Nifty]]-AVERAGE(Table2[6M Return vs Nifty]))/_xlfn.STDEV.P(Table2[6M Return vs Nifty])</f>
        <v>-0.78634535203607714</v>
      </c>
      <c r="M245">
        <v>-6.07067924950905</v>
      </c>
      <c r="N245">
        <f>(Table2[[#This Row],[1W Return vs Nifty]]-AVERAGE(Table2[1W Return vs Nifty]))/_xlfn.STDEV.P(Table2[1W Return vs Nifty])</f>
        <v>-1.813362116439365</v>
      </c>
      <c r="O245">
        <v>178.36</v>
      </c>
      <c r="P245">
        <v>191.02258523162101</v>
      </c>
      <c r="Q245">
        <v>176.264366832881</v>
      </c>
      <c r="R245">
        <v>42.0183917077239</v>
      </c>
      <c r="S245" s="1">
        <f>(Table2[[#This Row],[Close Price]]-Table2[[#This Row],[20D EMA]])/Table2[[#This Row],[20D EMA]]</f>
        <v>-5.3206997084548152E-2</v>
      </c>
      <c r="T245" s="1">
        <f>(Table2[[#This Row],[Close Price]]-Table2[[#This Row],[50D EMA]])/Table2[[#This Row],[50D EMA]]</f>
        <v>-0.11596840868193824</v>
      </c>
      <c r="U245" s="1">
        <f>(Table2[[#This Row],[Close Price]]-Table2[[#This Row],[200D EMA]])/Table2[[#This Row],[200D EMA]]</f>
        <v>-4.1950434825501093E-2</v>
      </c>
      <c r="V245">
        <v>0.90779025808246505</v>
      </c>
      <c r="W245">
        <v>164.51</v>
      </c>
      <c r="X245">
        <v>170.2</v>
      </c>
      <c r="Y245">
        <v>162.30000000000001</v>
      </c>
      <c r="Z245">
        <v>171.94</v>
      </c>
      <c r="AA245">
        <v>162.30000000000001</v>
      </c>
      <c r="AB245">
        <v>171.94</v>
      </c>
      <c r="AC245" s="1">
        <f>(Table2[[#This Row],[Close Price]]/Table2[[#This Row],[Day Low]])-1</f>
        <v>2.6502948149048855E-2</v>
      </c>
      <c r="AD245" s="1">
        <f>(Table2[[#This Row],[Day High]]/Table2[[#This Row],[Close Price]])-1</f>
        <v>7.8758808550956072E-3</v>
      </c>
      <c r="AE245" s="1">
        <f>(Table2[[#This Row],[Close Price]]/Table2[[#This Row],[Current Week Low]])-1</f>
        <v>4.048059149722727E-2</v>
      </c>
      <c r="AF245" s="1">
        <f>(Table2[[#This Row],[Current Week High]]/Table2[[#This Row],[Close Price]])-1</f>
        <v>1.8179664830934916E-2</v>
      </c>
      <c r="AG245" s="1">
        <f>(Table2[[#This Row],[Close Price]]/Table2[[#This Row],[Current Month Low]])-1</f>
        <v>4.048059149722727E-2</v>
      </c>
      <c r="AH245" s="1">
        <f>(Table2[[#This Row],[Current Month High]]/Table2[[#This Row],[Close Price]])-1</f>
        <v>1.8179664830934916E-2</v>
      </c>
      <c r="AI245">
        <v>40.107775211701302</v>
      </c>
      <c r="AJ245">
        <v>87.217294900221702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-8.36</v>
      </c>
      <c r="AM245" t="s">
        <v>3216</v>
      </c>
      <c r="AN245">
        <v>-0.13</v>
      </c>
      <c r="AO245" t="s">
        <v>3216</v>
      </c>
      <c r="AP245">
        <v>0.179058102777822</v>
      </c>
      <c r="AQ245">
        <f>(Table2[[#This Row],[Sharpe Ratio]]-AVERAGE(Table2[Sharpe Ratio]))/_xlfn.STDEV.P(Table2[Sharpe Ratio])</f>
        <v>1.3810833831523373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153</v>
      </c>
      <c r="AT245">
        <f>_xlfn.RANK.AVG(Table2[[#This Row],[6M Return vs Nifty Z-Score]],Table2[6M Return vs Nifty Z-Score])</f>
        <v>597</v>
      </c>
      <c r="AU245">
        <f>_xlfn.RANK.AVG(Table2[[#This Row],[Sharpe Ratio Z-Score]],Table2[Sharpe Ratio Z-Score])</f>
        <v>62</v>
      </c>
      <c r="AV245">
        <f>(Table2[[#This Row],[Rank 1Y]]+Table2[[#This Row],[Rank 6M]]+Table2[[#This Row],[Rank Sharpe]])/3</f>
        <v>270.66666666666669</v>
      </c>
    </row>
    <row r="246" spans="1:48" hidden="1" x14ac:dyDescent="0.3">
      <c r="A246" t="s">
        <v>793</v>
      </c>
      <c r="B246" t="s">
        <v>794</v>
      </c>
      <c r="C246" t="s">
        <v>3171</v>
      </c>
      <c r="D246" t="s">
        <v>396</v>
      </c>
      <c r="E246">
        <v>20168.83663098</v>
      </c>
      <c r="F246">
        <v>503.4</v>
      </c>
      <c r="G246">
        <v>47.246908744253098</v>
      </c>
      <c r="H246">
        <f>(Table2[[#This Row],[1Y Return vs Nifty]]-AVERAGE(Table2[1Y Return vs Nifty]))/_xlfn.STDEV.P(Table2[1Y Return vs Nifty])</f>
        <v>0.40129112483966323</v>
      </c>
      <c r="I246">
        <v>-1.2619345600044001</v>
      </c>
      <c r="J246">
        <f>(Table2[[#This Row],[1M Return vs Nifty]]-AVERAGE(Table2[1M Return vs Nifty]))/_xlfn.STDEV.P(Table2[1M Return vs Nifty])</f>
        <v>2.358287678778296E-2</v>
      </c>
      <c r="K246">
        <v>16.393387781266</v>
      </c>
      <c r="L246">
        <f>(Table2[[#This Row],[6M Return vs Nifty]]-AVERAGE(Table2[6M Return vs Nifty]))/_xlfn.STDEV.P(Table2[6M Return vs Nifty])</f>
        <v>0.29978758821122803</v>
      </c>
      <c r="M246">
        <v>5.2490300765389097</v>
      </c>
      <c r="N246">
        <f>(Table2[[#This Row],[1W Return vs Nifty]]-AVERAGE(Table2[1W Return vs Nifty]))/_xlfn.STDEV.P(Table2[1W Return vs Nifty])</f>
        <v>0.89273306028444754</v>
      </c>
      <c r="O246">
        <v>484.89</v>
      </c>
      <c r="P246">
        <v>492.12964495957101</v>
      </c>
      <c r="Q246">
        <v>447.56911991245499</v>
      </c>
      <c r="R246">
        <v>66.3602528092228</v>
      </c>
      <c r="S246" s="1">
        <f>(Table2[[#This Row],[Close Price]]-Table2[[#This Row],[20D EMA]])/Table2[[#This Row],[20D EMA]]</f>
        <v>3.8173606384953269E-2</v>
      </c>
      <c r="T246" s="1">
        <f>(Table2[[#This Row],[Close Price]]-Table2[[#This Row],[50D EMA]])/Table2[[#This Row],[50D EMA]]</f>
        <v>2.2901191090316943E-2</v>
      </c>
      <c r="U246" s="1">
        <f>(Table2[[#This Row],[Close Price]]-Table2[[#This Row],[200D EMA]])/Table2[[#This Row],[200D EMA]]</f>
        <v>0.12474247575093109</v>
      </c>
      <c r="V246">
        <v>0.70738262652489803</v>
      </c>
      <c r="W246">
        <v>483.15</v>
      </c>
      <c r="X246">
        <v>505</v>
      </c>
      <c r="Y246">
        <v>469.1</v>
      </c>
      <c r="Z246">
        <v>505</v>
      </c>
      <c r="AA246">
        <v>469.1</v>
      </c>
      <c r="AB246">
        <v>505</v>
      </c>
      <c r="AC246" s="1">
        <f>(Table2[[#This Row],[Close Price]]/Table2[[#This Row],[Day Low]])-1</f>
        <v>4.1912449549829311E-2</v>
      </c>
      <c r="AD246" s="1">
        <f>(Table2[[#This Row],[Day High]]/Table2[[#This Row],[Close Price]])-1</f>
        <v>3.1783869686135002E-3</v>
      </c>
      <c r="AE246" s="1">
        <f>(Table2[[#This Row],[Close Price]]/Table2[[#This Row],[Current Week Low]])-1</f>
        <v>7.3118738008953299E-2</v>
      </c>
      <c r="AF246" s="1">
        <f>(Table2[[#This Row],[Current Week High]]/Table2[[#This Row],[Close Price]])-1</f>
        <v>3.1783869686135002E-3</v>
      </c>
      <c r="AG246" s="1">
        <f>(Table2[[#This Row],[Close Price]]/Table2[[#This Row],[Current Month Low]])-1</f>
        <v>7.3118738008953299E-2</v>
      </c>
      <c r="AH246" s="1">
        <f>(Table2[[#This Row],[Current Month High]]/Table2[[#This Row],[Close Price]])-1</f>
        <v>3.1783869686135002E-3</v>
      </c>
      <c r="AI246">
        <v>14.0941597139451</v>
      </c>
      <c r="AJ246">
        <v>75.034770514603593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3.31</v>
      </c>
      <c r="AM246" t="s">
        <v>3217</v>
      </c>
      <c r="AN246">
        <v>0.03</v>
      </c>
      <c r="AO246" t="s">
        <v>3217</v>
      </c>
      <c r="AP246">
        <v>3.7751252524803998E-2</v>
      </c>
      <c r="AQ246">
        <f>(Table2[[#This Row],[Sharpe Ratio]]-AVERAGE(Table2[Sharpe Ratio]))/_xlfn.STDEV.P(Table2[Sharpe Ratio])</f>
        <v>-0.30471335221248536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183</v>
      </c>
      <c r="AT246">
        <f>_xlfn.RANK.AVG(Table2[[#This Row],[6M Return vs Nifty Z-Score]],Table2[6M Return vs Nifty Z-Score])</f>
        <v>209</v>
      </c>
      <c r="AU246">
        <f>_xlfn.RANK.AVG(Table2[[#This Row],[Sharpe Ratio Z-Score]],Table2[Sharpe Ratio Z-Score])</f>
        <v>425</v>
      </c>
      <c r="AV246">
        <f>(Table2[[#This Row],[Rank 1Y]]+Table2[[#This Row],[Rank 6M]]+Table2[[#This Row],[Rank Sharpe]])/3</f>
        <v>272.33333333333331</v>
      </c>
    </row>
    <row r="247" spans="1:48" x14ac:dyDescent="0.3">
      <c r="A247" t="s">
        <v>473</v>
      </c>
      <c r="B247" t="s">
        <v>474</v>
      </c>
      <c r="C247" t="s">
        <v>3171</v>
      </c>
      <c r="D247" t="s">
        <v>475</v>
      </c>
      <c r="E247">
        <v>47493.647499999999</v>
      </c>
      <c r="F247">
        <v>4323.5</v>
      </c>
      <c r="G247">
        <v>32.983023781318899</v>
      </c>
      <c r="H247">
        <f>(Table2[[#This Row],[1Y Return vs Nifty]]-AVERAGE(Table2[1Y Return vs Nifty]))/_xlfn.STDEV.P(Table2[1Y Return vs Nifty])</f>
        <v>0.15632599702912617</v>
      </c>
      <c r="I247">
        <v>7.05704352807816</v>
      </c>
      <c r="J247">
        <f>(Table2[[#This Row],[1M Return vs Nifty]]-AVERAGE(Table2[1M Return vs Nifty]))/_xlfn.STDEV.P(Table2[1M Return vs Nifty])</f>
        <v>0.92115505395801334</v>
      </c>
      <c r="K247">
        <v>9.7436734212190803</v>
      </c>
      <c r="L247">
        <f>(Table2[[#This Row],[6M Return vs Nifty]]-AVERAGE(Table2[6M Return vs Nifty]))/_xlfn.STDEV.P(Table2[6M Return vs Nifty])</f>
        <v>8.1315380633776621E-2</v>
      </c>
      <c r="M247">
        <v>1.4572465585666701</v>
      </c>
      <c r="N247">
        <f>(Table2[[#This Row],[1W Return vs Nifty]]-AVERAGE(Table2[1W Return vs Nifty]))/_xlfn.STDEV.P(Table2[1W Return vs Nifty])</f>
        <v>-1.3732538222922894E-2</v>
      </c>
      <c r="O247">
        <v>4324.95</v>
      </c>
      <c r="P247">
        <v>4153.5397144338103</v>
      </c>
      <c r="Q247">
        <v>3635.6245134329902</v>
      </c>
      <c r="R247">
        <v>50.303873191912103</v>
      </c>
      <c r="S247" s="1">
        <f>(Table2[[#This Row],[Close Price]]-Table2[[#This Row],[20D EMA]])/Table2[[#This Row],[20D EMA]]</f>
        <v>-3.3526399149118904E-4</v>
      </c>
      <c r="T247" s="1">
        <f>(Table2[[#This Row],[Close Price]]-Table2[[#This Row],[50D EMA]])/Table2[[#This Row],[50D EMA]]</f>
        <v>4.0919383766951124E-2</v>
      </c>
      <c r="U247" s="1">
        <f>(Table2[[#This Row],[Close Price]]-Table2[[#This Row],[200D EMA]])/Table2[[#This Row],[200D EMA]]</f>
        <v>0.18920421622899489</v>
      </c>
      <c r="V247">
        <v>0.49137751683206199</v>
      </c>
      <c r="W247">
        <v>4243.8500000000004</v>
      </c>
      <c r="X247">
        <v>4352.3</v>
      </c>
      <c r="Y247">
        <v>4131.6000000000004</v>
      </c>
      <c r="Z247">
        <v>4352.3</v>
      </c>
      <c r="AA247">
        <v>4131.6000000000004</v>
      </c>
      <c r="AB247">
        <v>4399.95</v>
      </c>
      <c r="AC247" s="1">
        <f>(Table2[[#This Row],[Close Price]]/Table2[[#This Row],[Day Low]])-1</f>
        <v>1.876833535586786E-2</v>
      </c>
      <c r="AD247" s="1">
        <f>(Table2[[#This Row],[Day High]]/Table2[[#This Row],[Close Price]])-1</f>
        <v>6.6612698045565022E-3</v>
      </c>
      <c r="AE247" s="1">
        <f>(Table2[[#This Row],[Close Price]]/Table2[[#This Row],[Current Week Low]])-1</f>
        <v>4.6446897085874683E-2</v>
      </c>
      <c r="AF247" s="1">
        <f>(Table2[[#This Row],[Current Week High]]/Table2[[#This Row],[Close Price]])-1</f>
        <v>6.6612698045565022E-3</v>
      </c>
      <c r="AG247" s="1">
        <f>(Table2[[#This Row],[Close Price]]/Table2[[#This Row],[Current Month Low]])-1</f>
        <v>4.6446897085874683E-2</v>
      </c>
      <c r="AH247" s="1">
        <f>(Table2[[#This Row],[Current Month High]]/Table2[[#This Row],[Close Price]])-1</f>
        <v>1.768243321383145E-2</v>
      </c>
      <c r="AI247">
        <v>12.8934890713542</v>
      </c>
      <c r="AJ247">
        <v>74.616316639741498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-10.16</v>
      </c>
      <c r="AM247" t="s">
        <v>3216</v>
      </c>
      <c r="AN247">
        <v>0.36</v>
      </c>
      <c r="AO247" t="s">
        <v>3217</v>
      </c>
      <c r="AP247">
        <v>7.7143799250203995E-2</v>
      </c>
      <c r="AQ247">
        <f>(Table2[[#This Row],[Sharpe Ratio]]-AVERAGE(Table2[Sharpe Ratio]))/_xlfn.STDEV.P(Table2[Sharpe Ratio])</f>
        <v>0.1652414061624875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1.3103052995604807</v>
      </c>
      <c r="AS247">
        <f>_xlfn.RANK.AVG(Table2[[#This Row],[1Y Return vs Nifty Z-Score]],Table2[1Y Return vs Nifty Z-Score])</f>
        <v>247</v>
      </c>
      <c r="AT247">
        <f>_xlfn.RANK.AVG(Table2[[#This Row],[6M Return vs Nifty Z-Score]],Table2[6M Return vs Nifty Z-Score])</f>
        <v>276</v>
      </c>
      <c r="AU247">
        <f>_xlfn.RANK.AVG(Table2[[#This Row],[Sharpe Ratio Z-Score]],Table2[Sharpe Ratio Z-Score])</f>
        <v>303</v>
      </c>
      <c r="AV247">
        <f>(Table2[[#This Row],[Rank 1Y]]+Table2[[#This Row],[Rank 6M]]+Table2[[#This Row],[Rank Sharpe]])/3</f>
        <v>275.33333333333331</v>
      </c>
    </row>
    <row r="248" spans="1:48" hidden="1" x14ac:dyDescent="0.3">
      <c r="A248" t="s">
        <v>249</v>
      </c>
      <c r="B248" t="s">
        <v>250</v>
      </c>
      <c r="C248" t="s">
        <v>3167</v>
      </c>
      <c r="D248" t="s">
        <v>240</v>
      </c>
      <c r="E248">
        <v>103529.62746217501</v>
      </c>
      <c r="F248">
        <v>6883.95</v>
      </c>
      <c r="G248">
        <v>7.8289095909018602</v>
      </c>
      <c r="H248">
        <f>(Table2[[#This Row],[1Y Return vs Nifty]]-AVERAGE(Table2[1Y Return vs Nifty]))/_xlfn.STDEV.P(Table2[1Y Return vs Nifty])</f>
        <v>-0.275665764936739</v>
      </c>
      <c r="I248">
        <v>-5.8465690816456997</v>
      </c>
      <c r="J248">
        <f>(Table2[[#This Row],[1M Return vs Nifty]]-AVERAGE(Table2[1M Return vs Nifty]))/_xlfn.STDEV.P(Table2[1M Return vs Nifty])</f>
        <v>-0.47107408053903377</v>
      </c>
      <c r="K248">
        <v>7.5506435157903802</v>
      </c>
      <c r="L248">
        <f>(Table2[[#This Row],[6M Return vs Nifty]]-AVERAGE(Table2[6M Return vs Nifty]))/_xlfn.STDEV.P(Table2[6M Return vs Nifty])</f>
        <v>9.2647542789030899E-3</v>
      </c>
      <c r="M248">
        <v>3.6716566706679998</v>
      </c>
      <c r="N248">
        <f>(Table2[[#This Row],[1W Return vs Nifty]]-AVERAGE(Table2[1W Return vs Nifty]))/_xlfn.STDEV.P(Table2[1W Return vs Nifty])</f>
        <v>0.51564541230948424</v>
      </c>
      <c r="O248">
        <v>6723.59</v>
      </c>
      <c r="P248">
        <v>6779.9263014844601</v>
      </c>
      <c r="Q248">
        <v>6201.5496785549103</v>
      </c>
      <c r="R248">
        <v>66.686359903766899</v>
      </c>
      <c r="S248" s="1">
        <f>(Table2[[#This Row],[Close Price]]-Table2[[#This Row],[20D EMA]])/Table2[[#This Row],[20D EMA]]</f>
        <v>2.3850353754467431E-2</v>
      </c>
      <c r="T248" s="1">
        <f>(Table2[[#This Row],[Close Price]]-Table2[[#This Row],[50D EMA]])/Table2[[#This Row],[50D EMA]]</f>
        <v>1.534289517170177E-2</v>
      </c>
      <c r="U248" s="1">
        <f>(Table2[[#This Row],[Close Price]]-Table2[[#This Row],[200D EMA]])/Table2[[#This Row],[200D EMA]]</f>
        <v>0.11003706441389065</v>
      </c>
      <c r="V248">
        <v>0.78701949654150505</v>
      </c>
      <c r="W248">
        <v>6700</v>
      </c>
      <c r="X248">
        <v>6935</v>
      </c>
      <c r="Y248">
        <v>6371.4</v>
      </c>
      <c r="Z248">
        <v>6935</v>
      </c>
      <c r="AA248">
        <v>6371.4</v>
      </c>
      <c r="AB248">
        <v>6935</v>
      </c>
      <c r="AC248" s="1">
        <f>(Table2[[#This Row],[Close Price]]/Table2[[#This Row],[Day Low]])-1</f>
        <v>2.7455223880596957E-2</v>
      </c>
      <c r="AD248" s="1">
        <f>(Table2[[#This Row],[Day High]]/Table2[[#This Row],[Close Price]])-1</f>
        <v>7.4158005215030354E-3</v>
      </c>
      <c r="AE248" s="1">
        <f>(Table2[[#This Row],[Close Price]]/Table2[[#This Row],[Current Week Low]])-1</f>
        <v>8.0445428006403752E-2</v>
      </c>
      <c r="AF248" s="1">
        <f>(Table2[[#This Row],[Current Week High]]/Table2[[#This Row],[Close Price]])-1</f>
        <v>7.4158005215030354E-3</v>
      </c>
      <c r="AG248" s="1">
        <f>(Table2[[#This Row],[Close Price]]/Table2[[#This Row],[Current Month Low]])-1</f>
        <v>8.0445428006403752E-2</v>
      </c>
      <c r="AH248" s="1">
        <f>(Table2[[#This Row],[Current Month High]]/Table2[[#This Row],[Close Price]])-1</f>
        <v>7.4158005215030354E-3</v>
      </c>
      <c r="AI248">
        <v>10.4743642821345</v>
      </c>
      <c r="AJ248">
        <v>81.108918705603799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0.5</v>
      </c>
      <c r="AM248" t="s">
        <v>3217</v>
      </c>
      <c r="AN248">
        <v>0.04</v>
      </c>
      <c r="AO248" t="s">
        <v>3217</v>
      </c>
      <c r="AP248">
        <v>0.135408426427989</v>
      </c>
      <c r="AQ248">
        <f>(Table2[[#This Row],[Sharpe Ratio]]-AVERAGE(Table2[Sharpe Ratio]))/_xlfn.STDEV.P(Table2[Sharpe Ratio])</f>
        <v>0.86034088723991442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391</v>
      </c>
      <c r="AT248">
        <f>_xlfn.RANK.AVG(Table2[[#This Row],[6M Return vs Nifty Z-Score]],Table2[6M Return vs Nifty Z-Score])</f>
        <v>301</v>
      </c>
      <c r="AU248">
        <f>_xlfn.RANK.AVG(Table2[[#This Row],[Sharpe Ratio Z-Score]],Table2[Sharpe Ratio Z-Score])</f>
        <v>137</v>
      </c>
      <c r="AV248">
        <f>(Table2[[#This Row],[Rank 1Y]]+Table2[[#This Row],[Rank 6M]]+Table2[[#This Row],[Rank Sharpe]])/3</f>
        <v>276.33333333333331</v>
      </c>
    </row>
    <row r="249" spans="1:48" hidden="1" x14ac:dyDescent="0.3">
      <c r="A249" t="s">
        <v>1999</v>
      </c>
      <c r="B249" t="s">
        <v>2000</v>
      </c>
      <c r="C249" t="s">
        <v>3171</v>
      </c>
      <c r="D249" t="s">
        <v>294</v>
      </c>
      <c r="E249">
        <v>3453.15999096</v>
      </c>
      <c r="F249">
        <v>138.76</v>
      </c>
      <c r="G249">
        <v>31.4622270167526</v>
      </c>
      <c r="H249">
        <f>(Table2[[#This Row],[1Y Return vs Nifty]]-AVERAGE(Table2[1Y Return vs Nifty]))/_xlfn.STDEV.P(Table2[1Y Return vs Nifty])</f>
        <v>0.1302081353964844</v>
      </c>
      <c r="I249">
        <v>-7.3541579325036004</v>
      </c>
      <c r="J249">
        <f>(Table2[[#This Row],[1M Return vs Nifty]]-AVERAGE(Table2[1M Return vs Nifty]))/_xlfn.STDEV.P(Table2[1M Return vs Nifty])</f>
        <v>-0.63373466129961908</v>
      </c>
      <c r="K249">
        <v>30.572010250725199</v>
      </c>
      <c r="L249">
        <f>(Table2[[#This Row],[6M Return vs Nifty]]-AVERAGE(Table2[6M Return vs Nifty]))/_xlfn.STDEV.P(Table2[6M Return vs Nifty])</f>
        <v>0.76561736428722627</v>
      </c>
      <c r="M249">
        <v>-0.73117930367329398</v>
      </c>
      <c r="N249">
        <f>(Table2[[#This Row],[1W Return vs Nifty]]-AVERAGE(Table2[1W Return vs Nifty]))/_xlfn.STDEV.P(Table2[1W Return vs Nifty])</f>
        <v>-0.53689868143808539</v>
      </c>
      <c r="O249">
        <v>140.32</v>
      </c>
      <c r="P249">
        <v>145.45750772012701</v>
      </c>
      <c r="Q249">
        <v>128.698366243767</v>
      </c>
      <c r="R249">
        <v>51.706192707217298</v>
      </c>
      <c r="S249" s="1">
        <f>(Table2[[#This Row],[Close Price]]-Table2[[#This Row],[20D EMA]])/Table2[[#This Row],[20D EMA]]</f>
        <v>-1.1117445838084395E-2</v>
      </c>
      <c r="T249" s="1">
        <f>(Table2[[#This Row],[Close Price]]-Table2[[#This Row],[50D EMA]])/Table2[[#This Row],[50D EMA]]</f>
        <v>-4.6044427854584256E-2</v>
      </c>
      <c r="U249" s="1">
        <f>(Table2[[#This Row],[Close Price]]-Table2[[#This Row],[200D EMA]])/Table2[[#This Row],[200D EMA]]</f>
        <v>7.8179964904723787E-2</v>
      </c>
      <c r="V249">
        <v>0.41876021174239503</v>
      </c>
      <c r="W249">
        <v>133.19999999999999</v>
      </c>
      <c r="X249">
        <v>140</v>
      </c>
      <c r="Y249">
        <v>131</v>
      </c>
      <c r="Z249">
        <v>140</v>
      </c>
      <c r="AA249">
        <v>131</v>
      </c>
      <c r="AB249">
        <v>140</v>
      </c>
      <c r="AC249" s="1">
        <f>(Table2[[#This Row],[Close Price]]/Table2[[#This Row],[Day Low]])-1</f>
        <v>4.1741741741741833E-2</v>
      </c>
      <c r="AD249" s="1">
        <f>(Table2[[#This Row],[Day High]]/Table2[[#This Row],[Close Price]])-1</f>
        <v>8.9362928797924734E-3</v>
      </c>
      <c r="AE249" s="1">
        <f>(Table2[[#This Row],[Close Price]]/Table2[[#This Row],[Current Week Low]])-1</f>
        <v>5.9236641221374065E-2</v>
      </c>
      <c r="AF249" s="1">
        <f>(Table2[[#This Row],[Current Week High]]/Table2[[#This Row],[Close Price]])-1</f>
        <v>8.9362928797924734E-3</v>
      </c>
      <c r="AG249" s="1">
        <f>(Table2[[#This Row],[Close Price]]/Table2[[#This Row],[Current Month Low]])-1</f>
        <v>5.9236641221374065E-2</v>
      </c>
      <c r="AH249" s="1">
        <f>(Table2[[#This Row],[Current Month High]]/Table2[[#This Row],[Close Price]])-1</f>
        <v>8.9362928797924734E-3</v>
      </c>
      <c r="AI249">
        <v>27.558374171230898</v>
      </c>
      <c r="AJ249">
        <v>70.049019607843107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-6.96</v>
      </c>
      <c r="AM249" t="s">
        <v>3216</v>
      </c>
      <c r="AN249">
        <v>-0.08</v>
      </c>
      <c r="AO249" t="s">
        <v>3216</v>
      </c>
      <c r="AP249">
        <v>2.5418936387154999E-2</v>
      </c>
      <c r="AQ249">
        <f>(Table2[[#This Row],[Sharpe Ratio]]-AVERAGE(Table2[Sharpe Ratio]))/_xlfn.STDEV.P(Table2[Sharpe Ratio])</f>
        <v>-0.45183840840834788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252</v>
      </c>
      <c r="AT249">
        <f>_xlfn.RANK.AVG(Table2[[#This Row],[6M Return vs Nifty Z-Score]],Table2[6M Return vs Nifty Z-Score])</f>
        <v>120</v>
      </c>
      <c r="AU249">
        <f>_xlfn.RANK.AVG(Table2[[#This Row],[Sharpe Ratio Z-Score]],Table2[Sharpe Ratio Z-Score])</f>
        <v>458</v>
      </c>
      <c r="AV249">
        <f>(Table2[[#This Row],[Rank 1Y]]+Table2[[#This Row],[Rank 6M]]+Table2[[#This Row],[Rank Sharpe]])/3</f>
        <v>276.66666666666669</v>
      </c>
    </row>
    <row r="250" spans="1:48" hidden="1" x14ac:dyDescent="0.3">
      <c r="A250" t="s">
        <v>1832</v>
      </c>
      <c r="B250" t="s">
        <v>1833</v>
      </c>
      <c r="C250" t="s">
        <v>3167</v>
      </c>
      <c r="D250" t="s">
        <v>88</v>
      </c>
      <c r="E250">
        <v>4323.1073178500001</v>
      </c>
      <c r="F250">
        <v>1072.9000000000001</v>
      </c>
      <c r="G250">
        <v>23.382213000696801</v>
      </c>
      <c r="H250">
        <f>(Table2[[#This Row],[1Y Return vs Nifty]]-AVERAGE(Table2[1Y Return vs Nifty]))/_xlfn.STDEV.P(Table2[1Y Return vs Nifty])</f>
        <v>-8.5564207743946338E-3</v>
      </c>
      <c r="I250">
        <v>-1.0743874786426899</v>
      </c>
      <c r="J250">
        <f>(Table2[[#This Row],[1M Return vs Nifty]]-AVERAGE(Table2[1M Return vs Nifty]))/_xlfn.STDEV.P(Table2[1M Return vs Nifty])</f>
        <v>4.3818179773002446E-2</v>
      </c>
      <c r="K250">
        <v>41.550055271526602</v>
      </c>
      <c r="L250">
        <f>(Table2[[#This Row],[6M Return vs Nifty]]-AVERAGE(Table2[6M Return vs Nifty]))/_xlfn.STDEV.P(Table2[6M Return vs Nifty])</f>
        <v>1.1262941694428401</v>
      </c>
      <c r="M250">
        <v>5.2763884794006799</v>
      </c>
      <c r="N250">
        <f>(Table2[[#This Row],[1W Return vs Nifty]]-AVERAGE(Table2[1W Return vs Nifty]))/_xlfn.STDEV.P(Table2[1W Return vs Nifty])</f>
        <v>0.8992733732814201</v>
      </c>
      <c r="O250">
        <v>1035.83</v>
      </c>
      <c r="P250">
        <v>1084.96113935381</v>
      </c>
      <c r="Q250">
        <v>1014.03931225905</v>
      </c>
      <c r="R250">
        <v>62.126340960971802</v>
      </c>
      <c r="S250" s="1">
        <f>(Table2[[#This Row],[Close Price]]-Table2[[#This Row],[20D EMA]])/Table2[[#This Row],[20D EMA]]</f>
        <v>3.5787725785119337E-2</v>
      </c>
      <c r="T250" s="1">
        <f>(Table2[[#This Row],[Close Price]]-Table2[[#This Row],[50D EMA]])/Table2[[#This Row],[50D EMA]]</f>
        <v>-1.1116655626019399E-2</v>
      </c>
      <c r="U250" s="1">
        <f>(Table2[[#This Row],[Close Price]]-Table2[[#This Row],[200D EMA]])/Table2[[#This Row],[200D EMA]]</f>
        <v>5.8045765119127186E-2</v>
      </c>
      <c r="V250">
        <v>1.5351172330123299</v>
      </c>
      <c r="W250">
        <v>1040</v>
      </c>
      <c r="X250">
        <v>1083.8</v>
      </c>
      <c r="Y250">
        <v>1008.5</v>
      </c>
      <c r="Z250">
        <v>1091</v>
      </c>
      <c r="AA250">
        <v>1008.5</v>
      </c>
      <c r="AB250">
        <v>1091</v>
      </c>
      <c r="AC250" s="1">
        <f>(Table2[[#This Row],[Close Price]]/Table2[[#This Row],[Day Low]])-1</f>
        <v>3.1634615384615428E-2</v>
      </c>
      <c r="AD250" s="1">
        <f>(Table2[[#This Row],[Day High]]/Table2[[#This Row],[Close Price]])-1</f>
        <v>1.0159381116599642E-2</v>
      </c>
      <c r="AE250" s="1">
        <f>(Table2[[#This Row],[Close Price]]/Table2[[#This Row],[Current Week Low]])-1</f>
        <v>6.3857213683688796E-2</v>
      </c>
      <c r="AF250" s="1">
        <f>(Table2[[#This Row],[Current Week High]]/Table2[[#This Row],[Close Price]])-1</f>
        <v>1.6870164973436408E-2</v>
      </c>
      <c r="AG250" s="1">
        <f>(Table2[[#This Row],[Close Price]]/Table2[[#This Row],[Current Month Low]])-1</f>
        <v>6.3857213683688796E-2</v>
      </c>
      <c r="AH250" s="1">
        <f>(Table2[[#This Row],[Current Month High]]/Table2[[#This Row],[Close Price]])-1</f>
        <v>1.6870164973436408E-2</v>
      </c>
      <c r="AI250">
        <v>48.448131233106501</v>
      </c>
      <c r="AJ250">
        <v>75.885245901639294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5.51</v>
      </c>
      <c r="AM250" t="s">
        <v>3217</v>
      </c>
      <c r="AN250">
        <v>0</v>
      </c>
      <c r="AO250">
        <v>0</v>
      </c>
      <c r="AP250">
        <v>2.9644926862199002E-2</v>
      </c>
      <c r="AQ250">
        <f>(Table2[[#This Row],[Sharpe Ratio]]-AVERAGE(Table2[Sharpe Ratio]))/_xlfn.STDEV.P(Table2[Sharpe Ratio])</f>
        <v>-0.40142216224791194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307</v>
      </c>
      <c r="AT250">
        <f>_xlfn.RANK.AVG(Table2[[#This Row],[6M Return vs Nifty Z-Score]],Table2[6M Return vs Nifty Z-Score])</f>
        <v>80</v>
      </c>
      <c r="AU250">
        <f>_xlfn.RANK.AVG(Table2[[#This Row],[Sharpe Ratio Z-Score]],Table2[Sharpe Ratio Z-Score])</f>
        <v>449</v>
      </c>
      <c r="AV250">
        <f>(Table2[[#This Row],[Rank 1Y]]+Table2[[#This Row],[Rank 6M]]+Table2[[#This Row],[Rank Sharpe]])/3</f>
        <v>278.66666666666669</v>
      </c>
    </row>
    <row r="251" spans="1:48" x14ac:dyDescent="0.3">
      <c r="A251" t="s">
        <v>671</v>
      </c>
      <c r="B251" t="s">
        <v>672</v>
      </c>
      <c r="C251" t="s">
        <v>3171</v>
      </c>
      <c r="D251" t="s">
        <v>294</v>
      </c>
      <c r="E251">
        <v>28161.80242512</v>
      </c>
      <c r="F251">
        <v>564.20000000000005</v>
      </c>
      <c r="G251">
        <v>23.743771126075401</v>
      </c>
      <c r="H251">
        <f>(Table2[[#This Row],[1Y Return vs Nifty]]-AVERAGE(Table2[1Y Return vs Nifty]))/_xlfn.STDEV.P(Table2[1Y Return vs Nifty])</f>
        <v>-2.3470933278777321E-3</v>
      </c>
      <c r="I251">
        <v>4.63475103213562</v>
      </c>
      <c r="J251">
        <f>(Table2[[#This Row],[1M Return vs Nifty]]-AVERAGE(Table2[1M Return vs Nifty]))/_xlfn.STDEV.P(Table2[1M Return vs Nifty])</f>
        <v>0.65980295922886556</v>
      </c>
      <c r="K251">
        <v>32.467335762928897</v>
      </c>
      <c r="L251">
        <f>(Table2[[#This Row],[6M Return vs Nifty]]-AVERAGE(Table2[6M Return vs Nifty]))/_xlfn.STDEV.P(Table2[6M Return vs Nifty])</f>
        <v>0.82788709894182633</v>
      </c>
      <c r="M251">
        <v>0.88859513322459405</v>
      </c>
      <c r="N251">
        <f>(Table2[[#This Row],[1W Return vs Nifty]]-AVERAGE(Table2[1W Return vs Nifty]))/_xlfn.STDEV.P(Table2[1W Return vs Nifty])</f>
        <v>-0.14967462251428354</v>
      </c>
      <c r="O251">
        <v>549.91</v>
      </c>
      <c r="P251">
        <v>543.65784021834395</v>
      </c>
      <c r="Q251">
        <v>488.54621099101502</v>
      </c>
      <c r="R251">
        <v>58.329788456058097</v>
      </c>
      <c r="S251" s="1">
        <f>(Table2[[#This Row],[Close Price]]-Table2[[#This Row],[20D EMA]])/Table2[[#This Row],[20D EMA]]</f>
        <v>2.5986070447891616E-2</v>
      </c>
      <c r="T251" s="1">
        <f>(Table2[[#This Row],[Close Price]]-Table2[[#This Row],[50D EMA]])/Table2[[#This Row],[50D EMA]]</f>
        <v>3.778508882242175E-2</v>
      </c>
      <c r="U251" s="1">
        <f>(Table2[[#This Row],[Close Price]]-Table2[[#This Row],[200D EMA]])/Table2[[#This Row],[200D EMA]]</f>
        <v>0.15485492939454279</v>
      </c>
      <c r="V251">
        <v>0.86252813344859602</v>
      </c>
      <c r="W251">
        <v>561.29999999999995</v>
      </c>
      <c r="X251">
        <v>573.45000000000005</v>
      </c>
      <c r="Y251">
        <v>556.20000000000005</v>
      </c>
      <c r="Z251">
        <v>575.29999999999995</v>
      </c>
      <c r="AA251">
        <v>556.20000000000005</v>
      </c>
      <c r="AB251">
        <v>578.9</v>
      </c>
      <c r="AC251" s="1">
        <f>(Table2[[#This Row],[Close Price]]/Table2[[#This Row],[Day Low]])-1</f>
        <v>5.1665775877429709E-3</v>
      </c>
      <c r="AD251" s="1">
        <f>(Table2[[#This Row],[Day High]]/Table2[[#This Row],[Close Price]])-1</f>
        <v>1.6394895427153555E-2</v>
      </c>
      <c r="AE251" s="1">
        <f>(Table2[[#This Row],[Close Price]]/Table2[[#This Row],[Current Week Low]])-1</f>
        <v>1.4383315354189241E-2</v>
      </c>
      <c r="AF251" s="1">
        <f>(Table2[[#This Row],[Current Week High]]/Table2[[#This Row],[Close Price]])-1</f>
        <v>1.9673874512583955E-2</v>
      </c>
      <c r="AG251" s="1">
        <f>(Table2[[#This Row],[Close Price]]/Table2[[#This Row],[Current Month Low]])-1</f>
        <v>1.4383315354189241E-2</v>
      </c>
      <c r="AH251" s="1">
        <f>(Table2[[#This Row],[Current Month High]]/Table2[[#This Row],[Close Price]])-1</f>
        <v>2.605459057071946E-2</v>
      </c>
      <c r="AI251">
        <v>11.3612194257355</v>
      </c>
      <c r="AJ251">
        <v>67.866706337399506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6.99</v>
      </c>
      <c r="AM251" t="s">
        <v>3217</v>
      </c>
      <c r="AN251">
        <v>0.09</v>
      </c>
      <c r="AO251" t="s">
        <v>3217</v>
      </c>
      <c r="AP251">
        <v>3.9012260122222003E-2</v>
      </c>
      <c r="AQ251">
        <f>(Table2[[#This Row],[Sharpe Ratio]]-AVERAGE(Table2[Sharpe Ratio]))/_xlfn.STDEV.P(Table2[Sharpe Ratio])</f>
        <v>-0.28966947792619885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1.0459988644023317</v>
      </c>
      <c r="AS251">
        <f>_xlfn.RANK.AVG(Table2[[#This Row],[1Y Return vs Nifty Z-Score]],Table2[1Y Return vs Nifty Z-Score])</f>
        <v>303</v>
      </c>
      <c r="AT251">
        <f>_xlfn.RANK.AVG(Table2[[#This Row],[6M Return vs Nifty Z-Score]],Table2[6M Return vs Nifty Z-Score])</f>
        <v>113</v>
      </c>
      <c r="AU251">
        <f>_xlfn.RANK.AVG(Table2[[#This Row],[Sharpe Ratio Z-Score]],Table2[Sharpe Ratio Z-Score])</f>
        <v>422</v>
      </c>
      <c r="AV251">
        <f>(Table2[[#This Row],[Rank 1Y]]+Table2[[#This Row],[Rank 6M]]+Table2[[#This Row],[Rank Sharpe]])/3</f>
        <v>279.33333333333331</v>
      </c>
    </row>
    <row r="252" spans="1:48" hidden="1" x14ac:dyDescent="0.3">
      <c r="A252" t="s">
        <v>1037</v>
      </c>
      <c r="B252" t="s">
        <v>1038</v>
      </c>
      <c r="C252" t="s">
        <v>3167</v>
      </c>
      <c r="D252" t="s">
        <v>46</v>
      </c>
      <c r="E252">
        <v>13388.02626448</v>
      </c>
      <c r="F252">
        <v>728.35</v>
      </c>
      <c r="G252">
        <v>4.9978642051949</v>
      </c>
      <c r="H252">
        <f>(Table2[[#This Row],[1Y Return vs Nifty]]-AVERAGE(Table2[1Y Return vs Nifty]))/_xlfn.STDEV.P(Table2[1Y Return vs Nifty])</f>
        <v>-0.32428557619778525</v>
      </c>
      <c r="I252">
        <v>-4.6700882858981503</v>
      </c>
      <c r="J252">
        <f>(Table2[[#This Row],[1M Return vs Nifty]]-AVERAGE(Table2[1M Return vs Nifty]))/_xlfn.STDEV.P(Table2[1M Return vs Nifty])</f>
        <v>-0.34413824562550721</v>
      </c>
      <c r="K252">
        <v>25.137490331256</v>
      </c>
      <c r="L252">
        <f>(Table2[[#This Row],[6M Return vs Nifty]]-AVERAGE(Table2[6M Return vs Nifty]))/_xlfn.STDEV.P(Table2[6M Return vs Nifty])</f>
        <v>0.58706961025682725</v>
      </c>
      <c r="M252">
        <v>1.33778360181775</v>
      </c>
      <c r="N252">
        <f>(Table2[[#This Row],[1W Return vs Nifty]]-AVERAGE(Table2[1W Return vs Nifty]))/_xlfn.STDEV.P(Table2[1W Return vs Nifty])</f>
        <v>-4.2291410340912494E-2</v>
      </c>
      <c r="O252">
        <v>738.69</v>
      </c>
      <c r="P252">
        <v>740.25652891895697</v>
      </c>
      <c r="Q252">
        <v>654.94286831484396</v>
      </c>
      <c r="R252">
        <v>47.5025777205013</v>
      </c>
      <c r="S252" s="1">
        <f>(Table2[[#This Row],[Close Price]]-Table2[[#This Row],[20D EMA]])/Table2[[#This Row],[20D EMA]]</f>
        <v>-1.3997752778567506E-2</v>
      </c>
      <c r="T252" s="1">
        <f>(Table2[[#This Row],[Close Price]]-Table2[[#This Row],[50D EMA]])/Table2[[#This Row],[50D EMA]]</f>
        <v>-1.6084328140063556E-2</v>
      </c>
      <c r="U252" s="1">
        <f>(Table2[[#This Row],[Close Price]]-Table2[[#This Row],[200D EMA]])/Table2[[#This Row],[200D EMA]]</f>
        <v>0.11208173298234587</v>
      </c>
      <c r="V252">
        <v>0.40242004652642399</v>
      </c>
      <c r="W252">
        <v>715.1</v>
      </c>
      <c r="X252">
        <v>732</v>
      </c>
      <c r="Y252">
        <v>702.15</v>
      </c>
      <c r="Z252">
        <v>750.6</v>
      </c>
      <c r="AA252">
        <v>702.15</v>
      </c>
      <c r="AB252">
        <v>754.8</v>
      </c>
      <c r="AC252" s="1">
        <f>(Table2[[#This Row],[Close Price]]/Table2[[#This Row],[Day Low]])-1</f>
        <v>1.8528877080128625E-2</v>
      </c>
      <c r="AD252" s="1">
        <f>(Table2[[#This Row],[Day High]]/Table2[[#This Row],[Close Price]])-1</f>
        <v>5.0113269719227471E-3</v>
      </c>
      <c r="AE252" s="1">
        <f>(Table2[[#This Row],[Close Price]]/Table2[[#This Row],[Current Week Low]])-1</f>
        <v>3.7313964252652543E-2</v>
      </c>
      <c r="AF252" s="1">
        <f>(Table2[[#This Row],[Current Week High]]/Table2[[#This Row],[Close Price]])-1</f>
        <v>3.0548500034324189E-2</v>
      </c>
      <c r="AG252" s="1">
        <f>(Table2[[#This Row],[Close Price]]/Table2[[#This Row],[Current Month Low]])-1</f>
        <v>3.7313964252652543E-2</v>
      </c>
      <c r="AH252" s="1">
        <f>(Table2[[#This Row],[Current Month High]]/Table2[[#This Row],[Close Price]])-1</f>
        <v>3.6314958467769554E-2</v>
      </c>
      <c r="AI252">
        <v>13.5031234983181</v>
      </c>
      <c r="AJ252">
        <v>62.578124999999901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-6.1</v>
      </c>
      <c r="AM252" t="s">
        <v>3216</v>
      </c>
      <c r="AN252">
        <v>-0.03</v>
      </c>
      <c r="AO252" t="s">
        <v>3216</v>
      </c>
      <c r="AP252">
        <v>8.3004299591570005E-2</v>
      </c>
      <c r="AQ252">
        <f>(Table2[[#This Row],[Sharpe Ratio]]-AVERAGE(Table2[Sharpe Ratio]))/_xlfn.STDEV.P(Table2[Sharpe Ratio])</f>
        <v>0.23515742456774696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418</v>
      </c>
      <c r="AT252">
        <f>_xlfn.RANK.AVG(Table2[[#This Row],[6M Return vs Nifty Z-Score]],Table2[6M Return vs Nifty Z-Score])</f>
        <v>141</v>
      </c>
      <c r="AU252">
        <f>_xlfn.RANK.AVG(Table2[[#This Row],[Sharpe Ratio Z-Score]],Table2[Sharpe Ratio Z-Score])</f>
        <v>281</v>
      </c>
      <c r="AV252">
        <f>(Table2[[#This Row],[Rank 1Y]]+Table2[[#This Row],[Rank 6M]]+Table2[[#This Row],[Rank Sharpe]])/3</f>
        <v>280</v>
      </c>
    </row>
    <row r="253" spans="1:48" hidden="1" x14ac:dyDescent="0.3">
      <c r="A253" t="s">
        <v>842</v>
      </c>
      <c r="B253" t="s">
        <v>843</v>
      </c>
      <c r="C253" t="s">
        <v>3167</v>
      </c>
      <c r="D253" t="s">
        <v>568</v>
      </c>
      <c r="E253">
        <v>18950.71423895</v>
      </c>
      <c r="F253">
        <v>1239.0999999999999</v>
      </c>
      <c r="G253">
        <v>10.8476195897371</v>
      </c>
      <c r="H253">
        <f>(Table2[[#This Row],[1Y Return vs Nifty]]-AVERAGE(Table2[1Y Return vs Nifty]))/_xlfn.STDEV.P(Table2[1Y Return vs Nifty])</f>
        <v>-0.22382303887653782</v>
      </c>
      <c r="I253">
        <v>-10.055260993005</v>
      </c>
      <c r="J253">
        <f>(Table2[[#This Row],[1M Return vs Nifty]]-AVERAGE(Table2[1M Return vs Nifty]))/_xlfn.STDEV.P(Table2[1M Return vs Nifty])</f>
        <v>-0.92516888905032835</v>
      </c>
      <c r="K253">
        <v>10.9603653894729</v>
      </c>
      <c r="L253">
        <f>(Table2[[#This Row],[6M Return vs Nifty]]-AVERAGE(Table2[6M Return vs Nifty]))/_xlfn.STDEV.P(Table2[6M Return vs Nifty])</f>
        <v>0.12128903451630078</v>
      </c>
      <c r="M253">
        <v>-1.2221867018499599</v>
      </c>
      <c r="N253">
        <f>(Table2[[#This Row],[1W Return vs Nifty]]-AVERAGE(Table2[1W Return vs Nifty]))/_xlfn.STDEV.P(Table2[1W Return vs Nifty])</f>
        <v>-0.65427914710817647</v>
      </c>
      <c r="O253">
        <v>1262</v>
      </c>
      <c r="P253">
        <v>1331.26783019136</v>
      </c>
      <c r="Q253">
        <v>1279.9824058223101</v>
      </c>
      <c r="R253">
        <v>48.715950171811798</v>
      </c>
      <c r="S253" s="1">
        <f>(Table2[[#This Row],[Close Price]]-Table2[[#This Row],[20D EMA]])/Table2[[#This Row],[20D EMA]]</f>
        <v>-1.8145800316957283E-2</v>
      </c>
      <c r="T253" s="1">
        <f>(Table2[[#This Row],[Close Price]]-Table2[[#This Row],[50D EMA]])/Table2[[#This Row],[50D EMA]]</f>
        <v>-6.9233123569215668E-2</v>
      </c>
      <c r="U253" s="1">
        <f>(Table2[[#This Row],[Close Price]]-Table2[[#This Row],[200D EMA]])/Table2[[#This Row],[200D EMA]]</f>
        <v>-3.1939818575901217E-2</v>
      </c>
      <c r="V253">
        <v>0.68783150519148295</v>
      </c>
      <c r="W253">
        <v>1210.5</v>
      </c>
      <c r="X253">
        <v>1249</v>
      </c>
      <c r="Y253">
        <v>1195.55</v>
      </c>
      <c r="Z253">
        <v>1264.9000000000001</v>
      </c>
      <c r="AA253">
        <v>1195.55</v>
      </c>
      <c r="AB253">
        <v>1264.9000000000001</v>
      </c>
      <c r="AC253" s="1">
        <f>(Table2[[#This Row],[Close Price]]/Table2[[#This Row],[Day Low]])-1</f>
        <v>2.362660057827326E-2</v>
      </c>
      <c r="AD253" s="1">
        <f>(Table2[[#This Row],[Day High]]/Table2[[#This Row],[Close Price]])-1</f>
        <v>7.9896699217174572E-3</v>
      </c>
      <c r="AE253" s="1">
        <f>(Table2[[#This Row],[Close Price]]/Table2[[#This Row],[Current Week Low]])-1</f>
        <v>3.6426749194931274E-2</v>
      </c>
      <c r="AF253" s="1">
        <f>(Table2[[#This Row],[Current Week High]]/Table2[[#This Row],[Close Price]])-1</f>
        <v>2.0821564038415064E-2</v>
      </c>
      <c r="AG253" s="1">
        <f>(Table2[[#This Row],[Close Price]]/Table2[[#This Row],[Current Month Low]])-1</f>
        <v>3.6426749194931274E-2</v>
      </c>
      <c r="AH253" s="1">
        <f>(Table2[[#This Row],[Current Month High]]/Table2[[#This Row],[Close Price]])-1</f>
        <v>2.0821564038415064E-2</v>
      </c>
      <c r="AI253">
        <v>37.196352191106399</v>
      </c>
      <c r="AJ253">
        <v>49.0646616541353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-3.64</v>
      </c>
      <c r="AM253" t="s">
        <v>3216</v>
      </c>
      <c r="AN253">
        <v>-0.13</v>
      </c>
      <c r="AO253" t="s">
        <v>3216</v>
      </c>
      <c r="AP253">
        <v>0.107831572954192</v>
      </c>
      <c r="AQ253">
        <f>(Table2[[#This Row],[Sharpe Ratio]]-AVERAGE(Table2[Sharpe Ratio]))/_xlfn.STDEV.P(Table2[Sharpe Ratio])</f>
        <v>0.53134785205075064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372</v>
      </c>
      <c r="AT253">
        <f>_xlfn.RANK.AVG(Table2[[#This Row],[6M Return vs Nifty Z-Score]],Table2[6M Return vs Nifty Z-Score])</f>
        <v>256</v>
      </c>
      <c r="AU253">
        <f>_xlfn.RANK.AVG(Table2[[#This Row],[Sharpe Ratio Z-Score]],Table2[Sharpe Ratio Z-Score])</f>
        <v>216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147</v>
      </c>
      <c r="B254" t="s">
        <v>148</v>
      </c>
      <c r="C254" t="s">
        <v>3164</v>
      </c>
      <c r="D254" t="s">
        <v>149</v>
      </c>
      <c r="E254">
        <v>185050.7476488</v>
      </c>
      <c r="F254">
        <v>474</v>
      </c>
      <c r="G254">
        <v>77.216153247680495</v>
      </c>
      <c r="H254">
        <f>(Table2[[#This Row],[1Y Return vs Nifty]]-AVERAGE(Table2[1Y Return vs Nifty]))/_xlfn.STDEV.P(Table2[1Y Return vs Nifty])</f>
        <v>0.91597697860563043</v>
      </c>
      <c r="I254">
        <v>-6.3892625946953299</v>
      </c>
      <c r="J254">
        <f>(Table2[[#This Row],[1M Return vs Nifty]]-AVERAGE(Table2[1M Return vs Nifty]))/_xlfn.STDEV.P(Table2[1M Return vs Nifty])</f>
        <v>-0.52962773855887257</v>
      </c>
      <c r="K254">
        <v>6.3731096011313504</v>
      </c>
      <c r="L254">
        <f>(Table2[[#This Row],[6M Return vs Nifty]]-AVERAGE(Table2[6M Return vs Nifty]))/_xlfn.STDEV.P(Table2[6M Return vs Nifty])</f>
        <v>-2.9422386236266539E-2</v>
      </c>
      <c r="M254">
        <v>-0.93829551050212101</v>
      </c>
      <c r="N254">
        <f>(Table2[[#This Row],[1W Return vs Nifty]]-AVERAGE(Table2[1W Return vs Nifty]))/_xlfn.STDEV.P(Table2[1W Return vs Nifty])</f>
        <v>-0.58641198183981036</v>
      </c>
      <c r="O254">
        <v>472.18</v>
      </c>
      <c r="P254">
        <v>469.50286652112999</v>
      </c>
      <c r="Q254">
        <v>410.56673081907002</v>
      </c>
      <c r="R254">
        <v>53.901171199817099</v>
      </c>
      <c r="S254" s="1">
        <f>(Table2[[#This Row],[Close Price]]-Table2[[#This Row],[20D EMA]])/Table2[[#This Row],[20D EMA]]</f>
        <v>3.8544622813333753E-3</v>
      </c>
      <c r="T254" s="1">
        <f>(Table2[[#This Row],[Close Price]]-Table2[[#This Row],[50D EMA]])/Table2[[#This Row],[50D EMA]]</f>
        <v>9.5785005791175892E-3</v>
      </c>
      <c r="U254" s="1">
        <f>(Table2[[#This Row],[Close Price]]-Table2[[#This Row],[200D EMA]])/Table2[[#This Row],[200D EMA]]</f>
        <v>0.15450172753740238</v>
      </c>
      <c r="V254">
        <v>0.547230508931139</v>
      </c>
      <c r="W254">
        <v>461.3</v>
      </c>
      <c r="X254">
        <v>476.45</v>
      </c>
      <c r="Y254">
        <v>452.7</v>
      </c>
      <c r="Z254">
        <v>476.45</v>
      </c>
      <c r="AA254">
        <v>452.7</v>
      </c>
      <c r="AB254">
        <v>476.45</v>
      </c>
      <c r="AC254" s="1">
        <f>(Table2[[#This Row],[Close Price]]/Table2[[#This Row],[Day Low]])-1</f>
        <v>2.7530890960329568E-2</v>
      </c>
      <c r="AD254" s="1">
        <f>(Table2[[#This Row],[Day High]]/Table2[[#This Row],[Close Price]])-1</f>
        <v>5.1687763713079704E-3</v>
      </c>
      <c r="AE254" s="1">
        <f>(Table2[[#This Row],[Close Price]]/Table2[[#This Row],[Current Week Low]])-1</f>
        <v>4.705102717031151E-2</v>
      </c>
      <c r="AF254" s="1">
        <f>(Table2[[#This Row],[Current Week High]]/Table2[[#This Row],[Close Price]])-1</f>
        <v>5.1687763713079704E-3</v>
      </c>
      <c r="AG254" s="1">
        <f>(Table2[[#This Row],[Close Price]]/Table2[[#This Row],[Current Month Low]])-1</f>
        <v>4.705102717031151E-2</v>
      </c>
      <c r="AH254" s="1">
        <f>(Table2[[#This Row],[Current Month High]]/Table2[[#This Row],[Close Price]])-1</f>
        <v>5.1687763713079704E-3</v>
      </c>
      <c r="AI254">
        <v>10.4746835443037</v>
      </c>
      <c r="AJ254">
        <v>105.729166666666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-0.21</v>
      </c>
      <c r="AM254" t="s">
        <v>3216</v>
      </c>
      <c r="AN254">
        <v>0.01</v>
      </c>
      <c r="AO254" t="s">
        <v>3217</v>
      </c>
      <c r="AP254">
        <v>3.6906019864484003E-2</v>
      </c>
      <c r="AQ254">
        <f>(Table2[[#This Row],[Sharpe Ratio]]-AVERAGE(Table2[Sharpe Ratio]))/_xlfn.STDEV.P(Table2[Sharpe Ratio])</f>
        <v>-0.31479701381020564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-0.54428214183952472</v>
      </c>
      <c r="AS254">
        <f>_xlfn.RANK.AVG(Table2[[#This Row],[1Y Return vs Nifty Z-Score]],Table2[1Y Return vs Nifty Z-Score])</f>
        <v>107</v>
      </c>
      <c r="AT254">
        <f>_xlfn.RANK.AVG(Table2[[#This Row],[6M Return vs Nifty Z-Score]],Table2[6M Return vs Nifty Z-Score])</f>
        <v>318</v>
      </c>
      <c r="AU254">
        <f>_xlfn.RANK.AVG(Table2[[#This Row],[Sharpe Ratio Z-Score]],Table2[Sharpe Ratio Z-Score])</f>
        <v>427</v>
      </c>
      <c r="AV254">
        <f>(Table2[[#This Row],[Rank 1Y]]+Table2[[#This Row],[Rank 6M]]+Table2[[#This Row],[Rank Sharpe]])/3</f>
        <v>284</v>
      </c>
    </row>
    <row r="255" spans="1:48" hidden="1" x14ac:dyDescent="0.3">
      <c r="A255" t="s">
        <v>1701</v>
      </c>
      <c r="B255" t="s">
        <v>1702</v>
      </c>
      <c r="C255" t="s">
        <v>3167</v>
      </c>
      <c r="D255" t="s">
        <v>199</v>
      </c>
      <c r="E255">
        <v>5141.2581798599904</v>
      </c>
      <c r="F255">
        <v>7570.2</v>
      </c>
      <c r="G255">
        <v>61.870049238403197</v>
      </c>
      <c r="H255">
        <f>(Table2[[#This Row],[1Y Return vs Nifty]]-AVERAGE(Table2[1Y Return vs Nifty]))/_xlfn.STDEV.P(Table2[1Y Return vs Nifty])</f>
        <v>0.65242603580181957</v>
      </c>
      <c r="I255">
        <v>-1.5865105346500199</v>
      </c>
      <c r="J255">
        <f>(Table2[[#This Row],[1M Return vs Nifty]]-AVERAGE(Table2[1M Return vs Nifty]))/_xlfn.STDEV.P(Table2[1M Return vs Nifty])</f>
        <v>-1.1437093349795221E-2</v>
      </c>
      <c r="K255">
        <v>-13.243214464091499</v>
      </c>
      <c r="L255">
        <f>(Table2[[#This Row],[6M Return vs Nifty]]-AVERAGE(Table2[6M Return vs Nifty]))/_xlfn.STDEV.P(Table2[6M Return vs Nifty])</f>
        <v>-0.67390444832798058</v>
      </c>
      <c r="M255">
        <v>6.4483620760657603</v>
      </c>
      <c r="N255">
        <f>(Table2[[#This Row],[1W Return vs Nifty]]-AVERAGE(Table2[1W Return vs Nifty]))/_xlfn.STDEV.P(Table2[1W Return vs Nifty])</f>
        <v>1.1794459471376331</v>
      </c>
      <c r="O255">
        <v>7462.84</v>
      </c>
      <c r="P255">
        <v>7525.0187768430196</v>
      </c>
      <c r="Q255">
        <v>7024.0960252428004</v>
      </c>
      <c r="R255">
        <v>58.0618023012835</v>
      </c>
      <c r="S255" s="1">
        <f>(Table2[[#This Row],[Close Price]]-Table2[[#This Row],[20D EMA]])/Table2[[#This Row],[20D EMA]]</f>
        <v>1.438594422498669E-2</v>
      </c>
      <c r="T255" s="1">
        <f>(Table2[[#This Row],[Close Price]]-Table2[[#This Row],[50D EMA]])/Table2[[#This Row],[50D EMA]]</f>
        <v>6.0041342748562718E-3</v>
      </c>
      <c r="U255" s="1">
        <f>(Table2[[#This Row],[Close Price]]-Table2[[#This Row],[200D EMA]])/Table2[[#This Row],[200D EMA]]</f>
        <v>7.7747225094110584E-2</v>
      </c>
      <c r="V255">
        <v>0.45568951620619602</v>
      </c>
      <c r="W255">
        <v>7510</v>
      </c>
      <c r="X255">
        <v>7769.95</v>
      </c>
      <c r="Y255">
        <v>7301.9</v>
      </c>
      <c r="Z255">
        <v>7769.95</v>
      </c>
      <c r="AA255">
        <v>7301.9</v>
      </c>
      <c r="AB255">
        <v>7769.95</v>
      </c>
      <c r="AC255" s="1">
        <f>(Table2[[#This Row],[Close Price]]/Table2[[#This Row],[Day Low]])-1</f>
        <v>8.0159786950733114E-3</v>
      </c>
      <c r="AD255" s="1">
        <f>(Table2[[#This Row],[Day High]]/Table2[[#This Row],[Close Price]])-1</f>
        <v>2.638635703151837E-2</v>
      </c>
      <c r="AE255" s="1">
        <f>(Table2[[#This Row],[Close Price]]/Table2[[#This Row],[Current Week Low]])-1</f>
        <v>3.6743861186814497E-2</v>
      </c>
      <c r="AF255" s="1">
        <f>(Table2[[#This Row],[Current Week High]]/Table2[[#This Row],[Close Price]])-1</f>
        <v>2.638635703151837E-2</v>
      </c>
      <c r="AG255" s="1">
        <f>(Table2[[#This Row],[Close Price]]/Table2[[#This Row],[Current Month Low]])-1</f>
        <v>3.6743861186814497E-2</v>
      </c>
      <c r="AH255" s="1">
        <f>(Table2[[#This Row],[Current Month High]]/Table2[[#This Row],[Close Price]])-1</f>
        <v>2.638635703151837E-2</v>
      </c>
      <c r="AI255">
        <v>19.982299014557</v>
      </c>
      <c r="AJ255">
        <v>92.625954198473195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0.09</v>
      </c>
      <c r="AM255" t="s">
        <v>3217</v>
      </c>
      <c r="AN255">
        <v>0.04</v>
      </c>
      <c r="AO255" t="s">
        <v>3217</v>
      </c>
      <c r="AP255">
        <v>0.128867449990064</v>
      </c>
      <c r="AQ255">
        <f>(Table2[[#This Row],[Sharpe Ratio]]-AVERAGE(Table2[Sharpe Ratio]))/_xlfn.STDEV.P(Table2[Sharpe Ratio])</f>
        <v>0.78230676005210886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135</v>
      </c>
      <c r="AT255">
        <f>_xlfn.RANK.AVG(Table2[[#This Row],[6M Return vs Nifty Z-Score]],Table2[6M Return vs Nifty Z-Score])</f>
        <v>566</v>
      </c>
      <c r="AU255">
        <f>_xlfn.RANK.AVG(Table2[[#This Row],[Sharpe Ratio Z-Score]],Table2[Sharpe Ratio Z-Score])</f>
        <v>153</v>
      </c>
      <c r="AV255">
        <f>(Table2[[#This Row],[Rank 1Y]]+Table2[[#This Row],[Rank 6M]]+Table2[[#This Row],[Rank Sharpe]])/3</f>
        <v>284.66666666666669</v>
      </c>
    </row>
    <row r="256" spans="1:48" hidden="1" x14ac:dyDescent="0.3">
      <c r="A256" t="s">
        <v>214</v>
      </c>
      <c r="B256" t="s">
        <v>215</v>
      </c>
      <c r="C256" t="s">
        <v>3162</v>
      </c>
      <c r="D256" t="s">
        <v>57</v>
      </c>
      <c r="E256">
        <v>119118.927965139</v>
      </c>
      <c r="F256">
        <v>682.6</v>
      </c>
      <c r="G256">
        <v>45.648216965328999</v>
      </c>
      <c r="H256">
        <f>(Table2[[#This Row],[1Y Return vs Nifty]]-AVERAGE(Table2[1Y Return vs Nifty]))/_xlfn.STDEV.P(Table2[1Y Return vs Nifty])</f>
        <v>0.37383550969894519</v>
      </c>
      <c r="I256">
        <v>-4.2559331224171002</v>
      </c>
      <c r="J256">
        <f>(Table2[[#This Row],[1M Return vs Nifty]]-AVERAGE(Table2[1M Return vs Nifty]))/_xlfn.STDEV.P(Table2[1M Return vs Nifty])</f>
        <v>-0.29945317158924906</v>
      </c>
      <c r="K256">
        <v>1.43772932006904</v>
      </c>
      <c r="L256">
        <f>(Table2[[#This Row],[6M Return vs Nifty]]-AVERAGE(Table2[6M Return vs Nifty]))/_xlfn.STDEV.P(Table2[6M Return vs Nifty])</f>
        <v>-0.19157121953296433</v>
      </c>
      <c r="M256">
        <v>-4.5131885372031304</v>
      </c>
      <c r="N256">
        <f>(Table2[[#This Row],[1W Return vs Nifty]]-AVERAGE(Table2[1W Return vs Nifty]))/_xlfn.STDEV.P(Table2[1W Return vs Nifty])</f>
        <v>-1.4410276347875584</v>
      </c>
      <c r="O256">
        <v>683.1</v>
      </c>
      <c r="P256">
        <v>698.27339654254104</v>
      </c>
      <c r="Q256">
        <v>629.98927072705999</v>
      </c>
      <c r="R256">
        <v>52.775027637445902</v>
      </c>
      <c r="S256" s="1">
        <f>(Table2[[#This Row],[Close Price]]-Table2[[#This Row],[20D EMA]])/Table2[[#This Row],[20D EMA]]</f>
        <v>-7.3195725369638409E-4</v>
      </c>
      <c r="T256" s="1">
        <f>(Table2[[#This Row],[Close Price]]-Table2[[#This Row],[50D EMA]])/Table2[[#This Row],[50D EMA]]</f>
        <v>-2.2445931092530375E-2</v>
      </c>
      <c r="U256" s="1">
        <f>(Table2[[#This Row],[Close Price]]-Table2[[#This Row],[200D EMA]])/Table2[[#This Row],[200D EMA]]</f>
        <v>8.3510516317560263E-2</v>
      </c>
      <c r="V256">
        <v>0.86246837614490401</v>
      </c>
      <c r="W256">
        <v>660</v>
      </c>
      <c r="X256">
        <v>686</v>
      </c>
      <c r="Y256">
        <v>652.1</v>
      </c>
      <c r="Z256">
        <v>691.55</v>
      </c>
      <c r="AA256">
        <v>652.1</v>
      </c>
      <c r="AB256">
        <v>691.55</v>
      </c>
      <c r="AC256" s="1">
        <f>(Table2[[#This Row],[Close Price]]/Table2[[#This Row],[Day Low]])-1</f>
        <v>3.4242424242424185E-2</v>
      </c>
      <c r="AD256" s="1">
        <f>(Table2[[#This Row],[Day High]]/Table2[[#This Row],[Close Price]])-1</f>
        <v>4.9809551714035116E-3</v>
      </c>
      <c r="AE256" s="1">
        <f>(Table2[[#This Row],[Close Price]]/Table2[[#This Row],[Current Week Low]])-1</f>
        <v>4.6771967489648736E-2</v>
      </c>
      <c r="AF256" s="1">
        <f>(Table2[[#This Row],[Current Week High]]/Table2[[#This Row],[Close Price]])-1</f>
        <v>1.3111631995311956E-2</v>
      </c>
      <c r="AG256" s="1">
        <f>(Table2[[#This Row],[Close Price]]/Table2[[#This Row],[Current Month Low]])-1</f>
        <v>4.6771967489648736E-2</v>
      </c>
      <c r="AH256" s="1">
        <f>(Table2[[#This Row],[Current Month High]]/Table2[[#This Row],[Close Price]])-1</f>
        <v>1.3111631995311956E-2</v>
      </c>
      <c r="AI256">
        <v>17.916788748901201</v>
      </c>
      <c r="AJ256">
        <v>80.343461030383096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-0.28000000000000003</v>
      </c>
      <c r="AM256" t="s">
        <v>3216</v>
      </c>
      <c r="AN256">
        <v>0.06</v>
      </c>
      <c r="AO256" t="s">
        <v>3217</v>
      </c>
      <c r="AP256">
        <v>8.1664734730151997E-2</v>
      </c>
      <c r="AQ256">
        <f>(Table2[[#This Row],[Sharpe Ratio]]-AVERAGE(Table2[Sharpe Ratio]))/_xlfn.STDEV.P(Table2[Sharpe Ratio])</f>
        <v>0.21917635877975147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190</v>
      </c>
      <c r="AT256">
        <f>_xlfn.RANK.AVG(Table2[[#This Row],[6M Return vs Nifty Z-Score]],Table2[6M Return vs Nifty Z-Score])</f>
        <v>383</v>
      </c>
      <c r="AU256">
        <f>_xlfn.RANK.AVG(Table2[[#This Row],[Sharpe Ratio Z-Score]],Table2[Sharpe Ratio Z-Score])</f>
        <v>286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1804</v>
      </c>
      <c r="B257" t="s">
        <v>1805</v>
      </c>
      <c r="C257" t="s">
        <v>3167</v>
      </c>
      <c r="D257" t="s">
        <v>264</v>
      </c>
      <c r="E257">
        <v>4442.4906268739996</v>
      </c>
      <c r="F257">
        <v>191.09</v>
      </c>
      <c r="G257">
        <v>20.7492734987101</v>
      </c>
      <c r="H257">
        <f>(Table2[[#This Row],[1Y Return vs Nifty]]-AVERAGE(Table2[1Y Return vs Nifty]))/_xlfn.STDEV.P(Table2[1Y Return vs Nifty])</f>
        <v>-5.3774000928581936E-2</v>
      </c>
      <c r="I257">
        <v>11.5048862871671</v>
      </c>
      <c r="J257">
        <f>(Table2[[#This Row],[1M Return vs Nifty]]-AVERAGE(Table2[1M Return vs Nifty]))/_xlfn.STDEV.P(Table2[1M Return vs Nifty])</f>
        <v>1.4010529292397691</v>
      </c>
      <c r="K257">
        <v>27.250940600890999</v>
      </c>
      <c r="L257">
        <f>(Table2[[#This Row],[6M Return vs Nifty]]-AVERAGE(Table2[6M Return vs Nifty]))/_xlfn.STDEV.P(Table2[6M Return vs Nifty])</f>
        <v>0.65650569743472231</v>
      </c>
      <c r="M257">
        <v>6.2305171997196203</v>
      </c>
      <c r="N257">
        <f>(Table2[[#This Row],[1W Return vs Nifty]]-AVERAGE(Table2[1W Return vs Nifty]))/_xlfn.STDEV.P(Table2[1W Return vs Nifty])</f>
        <v>1.1273678458212189</v>
      </c>
      <c r="O257">
        <v>182.86</v>
      </c>
      <c r="P257">
        <v>177.5206220627</v>
      </c>
      <c r="Q257">
        <v>159.424041442126</v>
      </c>
      <c r="R257">
        <v>63.1544796228549</v>
      </c>
      <c r="S257" s="1">
        <f>(Table2[[#This Row],[Close Price]]-Table2[[#This Row],[20D EMA]])/Table2[[#This Row],[20D EMA]]</f>
        <v>4.500710926391769E-2</v>
      </c>
      <c r="T257" s="1">
        <f>(Table2[[#This Row],[Close Price]]-Table2[[#This Row],[50D EMA]])/Table2[[#This Row],[50D EMA]]</f>
        <v>7.6438318994326876E-2</v>
      </c>
      <c r="U257" s="1">
        <f>(Table2[[#This Row],[Close Price]]-Table2[[#This Row],[200D EMA]])/Table2[[#This Row],[200D EMA]]</f>
        <v>0.19862724763108808</v>
      </c>
      <c r="V257">
        <v>0.555629192744998</v>
      </c>
      <c r="W257">
        <v>188.6</v>
      </c>
      <c r="X257">
        <v>192.45</v>
      </c>
      <c r="Y257">
        <v>182.7</v>
      </c>
      <c r="Z257">
        <v>192.45</v>
      </c>
      <c r="AA257">
        <v>182.7</v>
      </c>
      <c r="AB257">
        <v>192.45</v>
      </c>
      <c r="AC257" s="1">
        <f>(Table2[[#This Row],[Close Price]]/Table2[[#This Row],[Day Low]])-1</f>
        <v>1.3202545068929039E-2</v>
      </c>
      <c r="AD257" s="1">
        <f>(Table2[[#This Row],[Day High]]/Table2[[#This Row],[Close Price]])-1</f>
        <v>7.1170652572085658E-3</v>
      </c>
      <c r="AE257" s="1">
        <f>(Table2[[#This Row],[Close Price]]/Table2[[#This Row],[Current Week Low]])-1</f>
        <v>4.5922276956759767E-2</v>
      </c>
      <c r="AF257" s="1">
        <f>(Table2[[#This Row],[Current Week High]]/Table2[[#This Row],[Close Price]])-1</f>
        <v>7.1170652572085658E-3</v>
      </c>
      <c r="AG257" s="1">
        <f>(Table2[[#This Row],[Close Price]]/Table2[[#This Row],[Current Month Low]])-1</f>
        <v>4.5922276956759767E-2</v>
      </c>
      <c r="AH257" s="1">
        <f>(Table2[[#This Row],[Current Month High]]/Table2[[#This Row],[Close Price]])-1</f>
        <v>7.1170652572085658E-3</v>
      </c>
      <c r="AI257">
        <v>4.1394107488617902</v>
      </c>
      <c r="AJ257">
        <v>70.539937527889293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-0.91</v>
      </c>
      <c r="AM257" t="s">
        <v>3216</v>
      </c>
      <c r="AN257">
        <v>0.16</v>
      </c>
      <c r="AO257" t="s">
        <v>3217</v>
      </c>
      <c r="AP257">
        <v>3.9761146529246998E-2</v>
      </c>
      <c r="AQ257">
        <f>(Table2[[#This Row],[Sharpe Ratio]]-AVERAGE(Table2[Sharpe Ratio]))/_xlfn.STDEV.P(Table2[Sharpe Ratio])</f>
        <v>-0.28073523122930272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2.8504172403378254</v>
      </c>
      <c r="AS257">
        <f>_xlfn.RANK.AVG(Table2[[#This Row],[1Y Return vs Nifty Z-Score]],Table2[1Y Return vs Nifty Z-Score])</f>
        <v>314</v>
      </c>
      <c r="AT257">
        <f>_xlfn.RANK.AVG(Table2[[#This Row],[6M Return vs Nifty Z-Score]],Table2[6M Return vs Nifty Z-Score])</f>
        <v>130</v>
      </c>
      <c r="AU257">
        <f>_xlfn.RANK.AVG(Table2[[#This Row],[Sharpe Ratio Z-Score]],Table2[Sharpe Ratio Z-Score])</f>
        <v>419</v>
      </c>
      <c r="AV257">
        <f>(Table2[[#This Row],[Rank 1Y]]+Table2[[#This Row],[Rank 6M]]+Table2[[#This Row],[Rank Sharpe]])/3</f>
        <v>287.66666666666669</v>
      </c>
    </row>
    <row r="258" spans="1:48" x14ac:dyDescent="0.3">
      <c r="A258" t="s">
        <v>47</v>
      </c>
      <c r="B258" t="s">
        <v>48</v>
      </c>
      <c r="C258" t="s">
        <v>3156</v>
      </c>
      <c r="D258" t="s">
        <v>21</v>
      </c>
      <c r="E258">
        <v>497495.53649615898</v>
      </c>
      <c r="F258">
        <v>1838.4</v>
      </c>
      <c r="G258">
        <v>13.5525520909707</v>
      </c>
      <c r="H258">
        <f>(Table2[[#This Row],[1Y Return vs Nifty]]-AVERAGE(Table2[1Y Return vs Nifty]))/_xlfn.STDEV.P(Table2[1Y Return vs Nifty])</f>
        <v>-0.17736906524975815</v>
      </c>
      <c r="I258">
        <v>1.1328245825721699</v>
      </c>
      <c r="J258">
        <f>(Table2[[#This Row],[1M Return vs Nifty]]-AVERAGE(Table2[1M Return vs Nifty]))/_xlfn.STDEV.P(Table2[1M Return vs Nifty])</f>
        <v>0.28196427347399505</v>
      </c>
      <c r="K258">
        <v>26.2000185632197</v>
      </c>
      <c r="L258">
        <f>(Table2[[#This Row],[6M Return vs Nifty]]-AVERAGE(Table2[6M Return vs Nifty]))/_xlfn.STDEV.P(Table2[6M Return vs Nifty])</f>
        <v>0.62197831097413725</v>
      </c>
      <c r="M258">
        <v>-5.34625250847066</v>
      </c>
      <c r="N258">
        <f>(Table2[[#This Row],[1W Return vs Nifty]]-AVERAGE(Table2[1W Return vs Nifty]))/_xlfn.STDEV.P(Table2[1W Return vs Nifty])</f>
        <v>-1.6401803099681769</v>
      </c>
      <c r="O258">
        <v>1814.93</v>
      </c>
      <c r="P258">
        <v>1780.10789664551</v>
      </c>
      <c r="Q258">
        <v>1600.79389213596</v>
      </c>
      <c r="R258">
        <v>57.962025825327501</v>
      </c>
      <c r="S258" s="1">
        <f>(Table2[[#This Row],[Close Price]]-Table2[[#This Row],[20D EMA]])/Table2[[#This Row],[20D EMA]]</f>
        <v>1.2931628217066237E-2</v>
      </c>
      <c r="T258" s="1">
        <f>(Table2[[#This Row],[Close Price]]-Table2[[#This Row],[50D EMA]])/Table2[[#This Row],[50D EMA]]</f>
        <v>3.2746387712979386E-2</v>
      </c>
      <c r="U258" s="1">
        <f>(Table2[[#This Row],[Close Price]]-Table2[[#This Row],[200D EMA]])/Table2[[#This Row],[200D EMA]]</f>
        <v>0.14843016895010708</v>
      </c>
      <c r="V258">
        <v>0.90535053609584504</v>
      </c>
      <c r="W258">
        <v>1783</v>
      </c>
      <c r="X258">
        <v>1853</v>
      </c>
      <c r="Y258">
        <v>1745</v>
      </c>
      <c r="Z258">
        <v>1853</v>
      </c>
      <c r="AA258">
        <v>1745</v>
      </c>
      <c r="AB258">
        <v>1853</v>
      </c>
      <c r="AC258" s="1">
        <f>(Table2[[#This Row],[Close Price]]/Table2[[#This Row],[Day Low]])-1</f>
        <v>3.1071228266965845E-2</v>
      </c>
      <c r="AD258" s="1">
        <f>(Table2[[#This Row],[Day High]]/Table2[[#This Row],[Close Price]])-1</f>
        <v>7.9416884247169861E-3</v>
      </c>
      <c r="AE258" s="1">
        <f>(Table2[[#This Row],[Close Price]]/Table2[[#This Row],[Current Week Low]])-1</f>
        <v>5.3524355300859749E-2</v>
      </c>
      <c r="AF258" s="1">
        <f>(Table2[[#This Row],[Current Week High]]/Table2[[#This Row],[Close Price]])-1</f>
        <v>7.9416884247169861E-3</v>
      </c>
      <c r="AG258" s="1">
        <f>(Table2[[#This Row],[Close Price]]/Table2[[#This Row],[Current Month Low]])-1</f>
        <v>5.3524355300859749E-2</v>
      </c>
      <c r="AH258" s="1">
        <f>(Table2[[#This Row],[Current Month High]]/Table2[[#This Row],[Close Price]])-1</f>
        <v>7.9416884247169861E-3</v>
      </c>
      <c r="AI258">
        <v>2.7251958224542898</v>
      </c>
      <c r="AJ258">
        <v>48.858299595141702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-0.28000000000000003</v>
      </c>
      <c r="AM258" t="s">
        <v>3216</v>
      </c>
      <c r="AN258">
        <v>0.08</v>
      </c>
      <c r="AO258" t="s">
        <v>3217</v>
      </c>
      <c r="AP258">
        <v>5.3254809270862999E-2</v>
      </c>
      <c r="AQ258">
        <f>(Table2[[#This Row],[Sharpe Ratio]]-AVERAGE(Table2[Sharpe Ratio]))/_xlfn.STDEV.P(Table2[Sharpe Ratio])</f>
        <v>-0.11975526063906333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-1.0333620514088659</v>
      </c>
      <c r="AS258">
        <f>_xlfn.RANK.AVG(Table2[[#This Row],[1Y Return vs Nifty Z-Score]],Table2[1Y Return vs Nifty Z-Score])</f>
        <v>346</v>
      </c>
      <c r="AT258">
        <f>_xlfn.RANK.AVG(Table2[[#This Row],[6M Return vs Nifty Z-Score]],Table2[6M Return vs Nifty Z-Score])</f>
        <v>136</v>
      </c>
      <c r="AU258">
        <f>_xlfn.RANK.AVG(Table2[[#This Row],[Sharpe Ratio Z-Score]],Table2[Sharpe Ratio Z-Score])</f>
        <v>382</v>
      </c>
      <c r="AV258">
        <f>(Table2[[#This Row],[Rank 1Y]]+Table2[[#This Row],[Rank 6M]]+Table2[[#This Row],[Rank Sharpe]])/3</f>
        <v>288</v>
      </c>
    </row>
    <row r="259" spans="1:48" hidden="1" x14ac:dyDescent="0.3">
      <c r="A259" t="s">
        <v>1725</v>
      </c>
      <c r="B259" t="s">
        <v>1726</v>
      </c>
      <c r="C259" t="s">
        <v>3164</v>
      </c>
      <c r="D259" t="s">
        <v>131</v>
      </c>
      <c r="E259">
        <v>4969.59</v>
      </c>
      <c r="F259">
        <v>8282.65</v>
      </c>
      <c r="G259">
        <v>-1.05794524069395</v>
      </c>
      <c r="H259">
        <f>(Table2[[#This Row],[1Y Return vs Nifty]]-AVERAGE(Table2[1Y Return vs Nifty]))/_xlfn.STDEV.P(Table2[1Y Return vs Nifty])</f>
        <v>-0.42828684505008674</v>
      </c>
      <c r="I259">
        <v>-11.3624455896725</v>
      </c>
      <c r="J259">
        <f>(Table2[[#This Row],[1M Return vs Nifty]]-AVERAGE(Table2[1M Return vs Nifty]))/_xlfn.STDEV.P(Table2[1M Return vs Nifty])</f>
        <v>-1.0662069482892451</v>
      </c>
      <c r="K259">
        <v>13.9473245990102</v>
      </c>
      <c r="L259">
        <f>(Table2[[#This Row],[6M Return vs Nifty]]-AVERAGE(Table2[6M Return vs Nifty]))/_xlfn.STDEV.P(Table2[6M Return vs Nifty])</f>
        <v>0.2194237117547993</v>
      </c>
      <c r="M259">
        <v>-2.2527379834124699</v>
      </c>
      <c r="N259">
        <f>(Table2[[#This Row],[1W Return vs Nifty]]-AVERAGE(Table2[1W Return vs Nifty]))/_xlfn.STDEV.P(Table2[1W Return vs Nifty])</f>
        <v>-0.90064323403623658</v>
      </c>
      <c r="O259">
        <v>8275.8799999999992</v>
      </c>
      <c r="P259">
        <v>8288.3031148873797</v>
      </c>
      <c r="Q259">
        <v>7319.9818783631299</v>
      </c>
      <c r="R259">
        <v>54.090188885962597</v>
      </c>
      <c r="S259" s="1">
        <f>(Table2[[#This Row],[Close Price]]-Table2[[#This Row],[20D EMA]])/Table2[[#This Row],[20D EMA]]</f>
        <v>8.1803989424694863E-4</v>
      </c>
      <c r="T259" s="1">
        <f>(Table2[[#This Row],[Close Price]]-Table2[[#This Row],[50D EMA]])/Table2[[#This Row],[50D EMA]]</f>
        <v>-6.8205938043288902E-4</v>
      </c>
      <c r="U259" s="1">
        <f>(Table2[[#This Row],[Close Price]]-Table2[[#This Row],[200D EMA]])/Table2[[#This Row],[200D EMA]]</f>
        <v>0.13151236405139002</v>
      </c>
      <c r="V259">
        <v>0.28074659696231202</v>
      </c>
      <c r="W259">
        <v>8015</v>
      </c>
      <c r="X259">
        <v>8315</v>
      </c>
      <c r="Y259">
        <v>7832.05</v>
      </c>
      <c r="Z259">
        <v>8315</v>
      </c>
      <c r="AA259">
        <v>7832.05</v>
      </c>
      <c r="AB259">
        <v>8315</v>
      </c>
      <c r="AC259" s="1">
        <f>(Table2[[#This Row],[Close Price]]/Table2[[#This Row],[Day Low]])-1</f>
        <v>3.3393636930754811E-2</v>
      </c>
      <c r="AD259" s="1">
        <f>(Table2[[#This Row],[Day High]]/Table2[[#This Row],[Close Price]])-1</f>
        <v>3.9057548006979914E-3</v>
      </c>
      <c r="AE259" s="1">
        <f>(Table2[[#This Row],[Close Price]]/Table2[[#This Row],[Current Week Low]])-1</f>
        <v>5.7532829846591804E-2</v>
      </c>
      <c r="AF259" s="1">
        <f>(Table2[[#This Row],[Current Week High]]/Table2[[#This Row],[Close Price]])-1</f>
        <v>3.9057548006979914E-3</v>
      </c>
      <c r="AG259" s="1">
        <f>(Table2[[#This Row],[Close Price]]/Table2[[#This Row],[Current Month Low]])-1</f>
        <v>5.7532829846591804E-2</v>
      </c>
      <c r="AH259" s="1">
        <f>(Table2[[#This Row],[Current Month High]]/Table2[[#This Row],[Close Price]])-1</f>
        <v>3.9057548006979914E-3</v>
      </c>
      <c r="AI259">
        <v>17.366422582144601</v>
      </c>
      <c r="AJ259">
        <v>74.959073098087202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-0.88</v>
      </c>
      <c r="AM259" t="s">
        <v>3216</v>
      </c>
      <c r="AN259">
        <v>0.04</v>
      </c>
      <c r="AO259" t="s">
        <v>3217</v>
      </c>
      <c r="AP259">
        <v>0.121822138452228</v>
      </c>
      <c r="AQ259">
        <f>(Table2[[#This Row],[Sharpe Ratio]]-AVERAGE(Table2[Sharpe Ratio]))/_xlfn.STDEV.P(Table2[Sharpe Ratio])</f>
        <v>0.6982558936656198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462</v>
      </c>
      <c r="AT259">
        <f>_xlfn.RANK.AVG(Table2[[#This Row],[6M Return vs Nifty Z-Score]],Table2[6M Return vs Nifty Z-Score])</f>
        <v>234</v>
      </c>
      <c r="AU259">
        <f>_xlfn.RANK.AVG(Table2[[#This Row],[Sharpe Ratio Z-Score]],Table2[Sharpe Ratio Z-Score])</f>
        <v>172</v>
      </c>
      <c r="AV259">
        <f>(Table2[[#This Row],[Rank 1Y]]+Table2[[#This Row],[Rank 6M]]+Table2[[#This Row],[Rank Sharpe]])/3</f>
        <v>289.33333333333331</v>
      </c>
    </row>
    <row r="260" spans="1:48" x14ac:dyDescent="0.3">
      <c r="A260" t="s">
        <v>1050</v>
      </c>
      <c r="B260" t="s">
        <v>1051</v>
      </c>
      <c r="C260" t="s">
        <v>3168</v>
      </c>
      <c r="D260" t="s">
        <v>114</v>
      </c>
      <c r="E260">
        <v>13040.040274499999</v>
      </c>
      <c r="F260">
        <v>943.55</v>
      </c>
      <c r="G260">
        <v>54.557425964288299</v>
      </c>
      <c r="H260">
        <f>(Table2[[#This Row],[1Y Return vs Nifty]]-AVERAGE(Table2[1Y Return vs Nifty]))/_xlfn.STDEV.P(Table2[1Y Return vs Nifty])</f>
        <v>0.52684049584347059</v>
      </c>
      <c r="I260">
        <v>15.784364506416299</v>
      </c>
      <c r="J260">
        <f>(Table2[[#This Row],[1M Return vs Nifty]]-AVERAGE(Table2[1M Return vs Nifty]))/_xlfn.STDEV.P(Table2[1M Return vs Nifty])</f>
        <v>1.8627851927141437</v>
      </c>
      <c r="K260">
        <v>22.144172066278902</v>
      </c>
      <c r="L260">
        <f>(Table2[[#This Row],[6M Return vs Nifty]]-AVERAGE(Table2[6M Return vs Nifty]))/_xlfn.STDEV.P(Table2[6M Return vs Nifty])</f>
        <v>0.48872601022784212</v>
      </c>
      <c r="M260">
        <v>4.8312288110151203</v>
      </c>
      <c r="N260">
        <f>(Table2[[#This Row],[1W Return vs Nifty]]-AVERAGE(Table2[1W Return vs Nifty]))/_xlfn.STDEV.P(Table2[1W Return vs Nifty])</f>
        <v>0.79285328803081134</v>
      </c>
      <c r="O260">
        <v>895.65</v>
      </c>
      <c r="P260">
        <v>832.71948520518094</v>
      </c>
      <c r="Q260">
        <v>706.71818683977403</v>
      </c>
      <c r="R260">
        <v>59.331029322693702</v>
      </c>
      <c r="S260" s="1">
        <f>(Table2[[#This Row],[Close Price]]-Table2[[#This Row],[20D EMA]])/Table2[[#This Row],[20D EMA]]</f>
        <v>5.3480712331826025E-2</v>
      </c>
      <c r="T260" s="1">
        <f>(Table2[[#This Row],[Close Price]]-Table2[[#This Row],[50D EMA]])/Table2[[#This Row],[50D EMA]]</f>
        <v>0.13309465764153522</v>
      </c>
      <c r="U260" s="1">
        <f>(Table2[[#This Row],[Close Price]]-Table2[[#This Row],[200D EMA]])/Table2[[#This Row],[200D EMA]]</f>
        <v>0.33511492638850121</v>
      </c>
      <c r="V260">
        <v>0.77785062058244603</v>
      </c>
      <c r="W260">
        <v>918</v>
      </c>
      <c r="X260">
        <v>950</v>
      </c>
      <c r="Y260">
        <v>910.25</v>
      </c>
      <c r="Z260">
        <v>959.8</v>
      </c>
      <c r="AA260">
        <v>910.25</v>
      </c>
      <c r="AB260">
        <v>974.65</v>
      </c>
      <c r="AC260" s="1">
        <f>(Table2[[#This Row],[Close Price]]/Table2[[#This Row],[Day Low]])-1</f>
        <v>2.7832244008714646E-2</v>
      </c>
      <c r="AD260" s="1">
        <f>(Table2[[#This Row],[Day High]]/Table2[[#This Row],[Close Price]])-1</f>
        <v>6.8358857506227722E-3</v>
      </c>
      <c r="AE260" s="1">
        <f>(Table2[[#This Row],[Close Price]]/Table2[[#This Row],[Current Week Low]])-1</f>
        <v>3.658335622081843E-2</v>
      </c>
      <c r="AF260" s="1">
        <f>(Table2[[#This Row],[Current Week High]]/Table2[[#This Row],[Close Price]])-1</f>
        <v>1.7222192782576418E-2</v>
      </c>
      <c r="AG260" s="1">
        <f>(Table2[[#This Row],[Close Price]]/Table2[[#This Row],[Current Month Low]])-1</f>
        <v>3.658335622081843E-2</v>
      </c>
      <c r="AH260" s="1">
        <f>(Table2[[#This Row],[Current Month High]]/Table2[[#This Row],[Close Price]])-1</f>
        <v>3.2960627417730981E-2</v>
      </c>
      <c r="AI260">
        <v>3.8630703195379201</v>
      </c>
      <c r="AJ260">
        <v>115.890630362658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-1.58</v>
      </c>
      <c r="AM260" t="s">
        <v>3216</v>
      </c>
      <c r="AN260">
        <v>0.44</v>
      </c>
      <c r="AO260" t="s">
        <v>3217</v>
      </c>
      <c r="AQ260">
        <f>(Table2[[#This Row],[Sharpe Ratio]]-AVERAGE(Table2[Sharpe Ratio]))/_xlfn.STDEV.P(Table2[Sharpe Ratio])</f>
        <v>-0.75508740094610904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2.9161175858701589</v>
      </c>
      <c r="AS260">
        <f>_xlfn.RANK.AVG(Table2[[#This Row],[1Y Return vs Nifty Z-Score]],Table2[1Y Return vs Nifty Z-Score])</f>
        <v>161</v>
      </c>
      <c r="AT260">
        <f>_xlfn.RANK.AVG(Table2[[#This Row],[6M Return vs Nifty Z-Score]],Table2[6M Return vs Nifty Z-Score])</f>
        <v>164</v>
      </c>
      <c r="AU260">
        <f>_xlfn.RANK.AVG(Table2[[#This Row],[Sharpe Ratio Z-Score]],Table2[Sharpe Ratio Z-Score])</f>
        <v>547.5</v>
      </c>
      <c r="AV260">
        <f>(Table2[[#This Row],[Rank 1Y]]+Table2[[#This Row],[Rank 6M]]+Table2[[#This Row],[Rank Sharpe]])/3</f>
        <v>290.83333333333331</v>
      </c>
    </row>
    <row r="261" spans="1:48" hidden="1" x14ac:dyDescent="0.3">
      <c r="A261" t="s">
        <v>1856</v>
      </c>
      <c r="B261" t="s">
        <v>1857</v>
      </c>
      <c r="C261" t="s">
        <v>3169</v>
      </c>
      <c r="D261" t="s">
        <v>1462</v>
      </c>
      <c r="E261">
        <v>4209.4831129419999</v>
      </c>
      <c r="F261">
        <v>77.62</v>
      </c>
      <c r="G261">
        <v>41.696976928504199</v>
      </c>
      <c r="H261">
        <f>(Table2[[#This Row],[1Y Return vs Nifty]]-AVERAGE(Table2[1Y Return vs Nifty]))/_xlfn.STDEV.P(Table2[1Y Return vs Nifty])</f>
        <v>0.30597769794947421</v>
      </c>
      <c r="I261">
        <v>-0.79129750888827699</v>
      </c>
      <c r="J261">
        <f>(Table2[[#This Row],[1M Return vs Nifty]]-AVERAGE(Table2[1M Return vs Nifty]))/_xlfn.STDEV.P(Table2[1M Return vs Nifty])</f>
        <v>7.4362037179181661E-2</v>
      </c>
      <c r="K261">
        <v>-13.6809567143263</v>
      </c>
      <c r="L261">
        <f>(Table2[[#This Row],[6M Return vs Nifty]]-AVERAGE(Table2[6M Return vs Nifty]))/_xlfn.STDEV.P(Table2[6M Return vs Nifty])</f>
        <v>-0.6882861962618938</v>
      </c>
      <c r="M261">
        <v>3.09324094689297</v>
      </c>
      <c r="N261">
        <f>(Table2[[#This Row],[1W Return vs Nifty]]-AVERAGE(Table2[1W Return vs Nifty]))/_xlfn.STDEV.P(Table2[1W Return vs Nifty])</f>
        <v>0.37736907012046672</v>
      </c>
      <c r="O261">
        <v>77.77</v>
      </c>
      <c r="P261">
        <v>80.796273838919305</v>
      </c>
      <c r="Q261">
        <v>77.627720217893497</v>
      </c>
      <c r="R261">
        <v>52.985151987346498</v>
      </c>
      <c r="S261" s="1">
        <f>(Table2[[#This Row],[Close Price]]-Table2[[#This Row],[20D EMA]])/Table2[[#This Row],[20D EMA]]</f>
        <v>-1.9287643050018193E-3</v>
      </c>
      <c r="T261" s="1">
        <f>(Table2[[#This Row],[Close Price]]-Table2[[#This Row],[50D EMA]])/Table2[[#This Row],[50D EMA]]</f>
        <v>-3.9312132701214982E-2</v>
      </c>
      <c r="U261" s="1">
        <f>(Table2[[#This Row],[Close Price]]-Table2[[#This Row],[200D EMA]])/Table2[[#This Row],[200D EMA]]</f>
        <v>-9.9451817879265636E-5</v>
      </c>
      <c r="V261">
        <v>0.27033830531807002</v>
      </c>
      <c r="W261">
        <v>77.400000000000006</v>
      </c>
      <c r="X261">
        <v>78.400000000000006</v>
      </c>
      <c r="Y261">
        <v>75.510000000000005</v>
      </c>
      <c r="Z261">
        <v>79.400000000000006</v>
      </c>
      <c r="AA261">
        <v>75.510000000000005</v>
      </c>
      <c r="AB261">
        <v>79.400000000000006</v>
      </c>
      <c r="AC261" s="1">
        <f>(Table2[[#This Row],[Close Price]]/Table2[[#This Row],[Day Low]])-1</f>
        <v>2.8423772609817988E-3</v>
      </c>
      <c r="AD261" s="1">
        <f>(Table2[[#This Row],[Day High]]/Table2[[#This Row],[Close Price]])-1</f>
        <v>1.0048956454522084E-2</v>
      </c>
      <c r="AE261" s="1">
        <f>(Table2[[#This Row],[Close Price]]/Table2[[#This Row],[Current Week Low]])-1</f>
        <v>2.794331876572631E-2</v>
      </c>
      <c r="AF261" s="1">
        <f>(Table2[[#This Row],[Current Week High]]/Table2[[#This Row],[Close Price]])-1</f>
        <v>2.2932233960319515E-2</v>
      </c>
      <c r="AG261" s="1">
        <f>(Table2[[#This Row],[Close Price]]/Table2[[#This Row],[Current Month Low]])-1</f>
        <v>2.794331876572631E-2</v>
      </c>
      <c r="AH261" s="1">
        <f>(Table2[[#This Row],[Current Month High]]/Table2[[#This Row],[Close Price]])-1</f>
        <v>2.2932233960319515E-2</v>
      </c>
      <c r="AI261">
        <v>33.0198402473589</v>
      </c>
      <c r="AJ261">
        <v>71.157662624035197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0.56000000000000005</v>
      </c>
      <c r="AM261" t="s">
        <v>3217</v>
      </c>
      <c r="AN261">
        <v>-0.23</v>
      </c>
      <c r="AO261" t="s">
        <v>3216</v>
      </c>
      <c r="AP261">
        <v>0.15928690066121201</v>
      </c>
      <c r="AQ261">
        <f>(Table2[[#This Row],[Sharpe Ratio]]-AVERAGE(Table2[Sharpe Ratio]))/_xlfn.STDEV.P(Table2[Sharpe Ratio])</f>
        <v>1.1452121007428893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212</v>
      </c>
      <c r="AT261">
        <f>_xlfn.RANK.AVG(Table2[[#This Row],[6M Return vs Nifty Z-Score]],Table2[6M Return vs Nifty Z-Score])</f>
        <v>573</v>
      </c>
      <c r="AU261">
        <f>_xlfn.RANK.AVG(Table2[[#This Row],[Sharpe Ratio Z-Score]],Table2[Sharpe Ratio Z-Score])</f>
        <v>88</v>
      </c>
      <c r="AV261">
        <f>(Table2[[#This Row],[Rank 1Y]]+Table2[[#This Row],[Rank 6M]]+Table2[[#This Row],[Rank Sharpe]])/3</f>
        <v>291</v>
      </c>
    </row>
    <row r="262" spans="1:48" hidden="1" x14ac:dyDescent="0.3">
      <c r="A262" t="s">
        <v>1314</v>
      </c>
      <c r="B262" t="s">
        <v>1315</v>
      </c>
      <c r="C262" t="s">
        <v>3161</v>
      </c>
      <c r="D262" t="s">
        <v>51</v>
      </c>
      <c r="E262">
        <v>8910.5958973199995</v>
      </c>
      <c r="F262">
        <v>547.29999999999995</v>
      </c>
      <c r="G262">
        <v>25.6868708446117</v>
      </c>
      <c r="H262">
        <f>(Table2[[#This Row],[1Y Return vs Nifty]]-AVERAGE(Table2[1Y Return vs Nifty]))/_xlfn.STDEV.P(Table2[1Y Return vs Nifty])</f>
        <v>3.1023315374713745E-2</v>
      </c>
      <c r="I262">
        <v>5.0898451724403904</v>
      </c>
      <c r="J262">
        <f>(Table2[[#This Row],[1M Return vs Nifty]]-AVERAGE(Table2[1M Return vs Nifty]))/_xlfn.STDEV.P(Table2[1M Return vs Nifty])</f>
        <v>0.70890512466381728</v>
      </c>
      <c r="K262">
        <v>12.9059526103471</v>
      </c>
      <c r="L262">
        <f>(Table2[[#This Row],[6M Return vs Nifty]]-AVERAGE(Table2[6M Return vs Nifty]))/_xlfn.STDEV.P(Table2[6M Return vs Nifty])</f>
        <v>0.18521008618322771</v>
      </c>
      <c r="M262">
        <v>2.86293141095797</v>
      </c>
      <c r="N262">
        <f>(Table2[[#This Row],[1W Return vs Nifty]]-AVERAGE(Table2[1W Return vs Nifty]))/_xlfn.STDEV.P(Table2[1W Return vs Nifty])</f>
        <v>0.32231116126471043</v>
      </c>
      <c r="O262">
        <v>536.66999999999996</v>
      </c>
      <c r="P262">
        <v>534.77013823778498</v>
      </c>
      <c r="Q262">
        <v>485.65275334726499</v>
      </c>
      <c r="R262">
        <v>60.516199794806397</v>
      </c>
      <c r="S262" s="1">
        <f>(Table2[[#This Row],[Close Price]]-Table2[[#This Row],[20D EMA]])/Table2[[#This Row],[20D EMA]]</f>
        <v>1.9807330389252233E-2</v>
      </c>
      <c r="T262" s="1">
        <f>(Table2[[#This Row],[Close Price]]-Table2[[#This Row],[50D EMA]])/Table2[[#This Row],[50D EMA]]</f>
        <v>2.3430369174135875E-2</v>
      </c>
      <c r="U262" s="1">
        <f>(Table2[[#This Row],[Close Price]]-Table2[[#This Row],[200D EMA]])/Table2[[#This Row],[200D EMA]]</f>
        <v>0.12693688284034957</v>
      </c>
      <c r="V262">
        <v>0.17626968527928</v>
      </c>
      <c r="W262">
        <v>542.4</v>
      </c>
      <c r="X262">
        <v>551.5</v>
      </c>
      <c r="Y262">
        <v>531.5</v>
      </c>
      <c r="Z262">
        <v>551.5</v>
      </c>
      <c r="AA262">
        <v>531.5</v>
      </c>
      <c r="AB262">
        <v>556</v>
      </c>
      <c r="AC262" s="1">
        <f>(Table2[[#This Row],[Close Price]]/Table2[[#This Row],[Day Low]])-1</f>
        <v>9.0339233038347899E-3</v>
      </c>
      <c r="AD262" s="1">
        <f>(Table2[[#This Row],[Day High]]/Table2[[#This Row],[Close Price]])-1</f>
        <v>7.6740361775990973E-3</v>
      </c>
      <c r="AE262" s="1">
        <f>(Table2[[#This Row],[Close Price]]/Table2[[#This Row],[Current Week Low]])-1</f>
        <v>2.9727187206020522E-2</v>
      </c>
      <c r="AF262" s="1">
        <f>(Table2[[#This Row],[Current Week High]]/Table2[[#This Row],[Close Price]])-1</f>
        <v>7.6740361775990973E-3</v>
      </c>
      <c r="AG262" s="1">
        <f>(Table2[[#This Row],[Close Price]]/Table2[[#This Row],[Current Month Low]])-1</f>
        <v>2.9727187206020522E-2</v>
      </c>
      <c r="AH262" s="1">
        <f>(Table2[[#This Row],[Current Month High]]/Table2[[#This Row],[Close Price]])-1</f>
        <v>1.5896217796455447E-2</v>
      </c>
      <c r="AI262">
        <v>20.381874657409099</v>
      </c>
      <c r="AJ262">
        <v>53.176602294990197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1.97</v>
      </c>
      <c r="AM262" t="s">
        <v>3217</v>
      </c>
      <c r="AN262">
        <v>0.05</v>
      </c>
      <c r="AO262" t="s">
        <v>3217</v>
      </c>
      <c r="AP262">
        <v>6.6183653531572004E-2</v>
      </c>
      <c r="AQ262">
        <f>(Table2[[#This Row],[Sharpe Ratio]]-AVERAGE(Table2[Sharpe Ratio]))/_xlfn.STDEV.P(Table2[Sharpe Ratio])</f>
        <v>3.4486401443967647E-2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1.281936088930437</v>
      </c>
      <c r="AS262">
        <f>_xlfn.RANK.AVG(Table2[[#This Row],[1Y Return vs Nifty Z-Score]],Table2[1Y Return vs Nifty Z-Score])</f>
        <v>290</v>
      </c>
      <c r="AT262">
        <f>_xlfn.RANK.AVG(Table2[[#This Row],[6M Return vs Nifty Z-Score]],Table2[6M Return vs Nifty Z-Score])</f>
        <v>244</v>
      </c>
      <c r="AU262">
        <f>_xlfn.RANK.AVG(Table2[[#This Row],[Sharpe Ratio Z-Score]],Table2[Sharpe Ratio Z-Score])</f>
        <v>341</v>
      </c>
      <c r="AV262">
        <f>(Table2[[#This Row],[Rank 1Y]]+Table2[[#This Row],[Rank 6M]]+Table2[[#This Row],[Rank Sharpe]])/3</f>
        <v>291.66666666666669</v>
      </c>
    </row>
    <row r="263" spans="1:48" x14ac:dyDescent="0.3">
      <c r="A263" t="s">
        <v>337</v>
      </c>
      <c r="B263" t="s">
        <v>338</v>
      </c>
      <c r="C263" t="s">
        <v>3157</v>
      </c>
      <c r="D263" t="s">
        <v>32</v>
      </c>
      <c r="E263">
        <v>77511.042286644995</v>
      </c>
      <c r="F263">
        <v>575.45000000000005</v>
      </c>
      <c r="G263">
        <v>10.3942678136954</v>
      </c>
      <c r="H263">
        <f>(Table2[[#This Row],[1Y Return vs Nifty]]-AVERAGE(Table2[1Y Return vs Nifty]))/_xlfn.STDEV.P(Table2[1Y Return vs Nifty])</f>
        <v>-0.23160881225102695</v>
      </c>
      <c r="I263">
        <v>11.994210191121599</v>
      </c>
      <c r="J263">
        <f>(Table2[[#This Row],[1M Return vs Nifty]]-AVERAGE(Table2[1M Return vs Nifty]))/_xlfn.STDEV.P(Table2[1M Return vs Nifty])</f>
        <v>1.4538482987146644</v>
      </c>
      <c r="K263">
        <v>-0.88785779340440496</v>
      </c>
      <c r="L263">
        <f>(Table2[[#This Row],[6M Return vs Nifty]]-AVERAGE(Table2[6M Return vs Nifty]))/_xlfn.STDEV.P(Table2[6M Return vs Nifty])</f>
        <v>-0.26797693007699308</v>
      </c>
      <c r="M263">
        <v>0.34847723460582503</v>
      </c>
      <c r="N263">
        <f>(Table2[[#This Row],[1W Return vs Nifty]]-AVERAGE(Table2[1W Return vs Nifty]))/_xlfn.STDEV.P(Table2[1W Return vs Nifty])</f>
        <v>-0.27879546813097422</v>
      </c>
      <c r="O263">
        <v>549.88</v>
      </c>
      <c r="P263">
        <v>541.00858700238302</v>
      </c>
      <c r="Q263">
        <v>517.26148110394195</v>
      </c>
      <c r="R263">
        <v>65.502320306349006</v>
      </c>
      <c r="S263" s="1">
        <f>(Table2[[#This Row],[Close Price]]-Table2[[#This Row],[20D EMA]])/Table2[[#This Row],[20D EMA]]</f>
        <v>4.650105477558749E-2</v>
      </c>
      <c r="T263" s="1">
        <f>(Table2[[#This Row],[Close Price]]-Table2[[#This Row],[50D EMA]])/Table2[[#This Row],[50D EMA]]</f>
        <v>6.3661490455169639E-2</v>
      </c>
      <c r="U263" s="1">
        <f>(Table2[[#This Row],[Close Price]]-Table2[[#This Row],[200D EMA]])/Table2[[#This Row],[200D EMA]]</f>
        <v>0.1124934313142202</v>
      </c>
      <c r="V263">
        <v>1.5732784829769799</v>
      </c>
      <c r="W263">
        <v>571.45000000000005</v>
      </c>
      <c r="X263">
        <v>582.4</v>
      </c>
      <c r="Y263">
        <v>564.29999999999995</v>
      </c>
      <c r="Z263">
        <v>596.85</v>
      </c>
      <c r="AA263">
        <v>564.29999999999995</v>
      </c>
      <c r="AB263">
        <v>596.85</v>
      </c>
      <c r="AC263" s="1">
        <f>(Table2[[#This Row],[Close Price]]/Table2[[#This Row],[Day Low]])-1</f>
        <v>6.9997375098433956E-3</v>
      </c>
      <c r="AD263" s="1">
        <f>(Table2[[#This Row],[Day High]]/Table2[[#This Row],[Close Price]])-1</f>
        <v>1.2077504561647245E-2</v>
      </c>
      <c r="AE263" s="1">
        <f>(Table2[[#This Row],[Close Price]]/Table2[[#This Row],[Current Week Low]])-1</f>
        <v>1.9758993443204087E-2</v>
      </c>
      <c r="AF263" s="1">
        <f>(Table2[[#This Row],[Current Week High]]/Table2[[#This Row],[Close Price]])-1</f>
        <v>3.7188287427230904E-2</v>
      </c>
      <c r="AG263" s="1">
        <f>(Table2[[#This Row],[Close Price]]/Table2[[#This Row],[Current Month Low]])-1</f>
        <v>1.9758993443204087E-2</v>
      </c>
      <c r="AH263" s="1">
        <f>(Table2[[#This Row],[Current Month High]]/Table2[[#This Row],[Close Price]])-1</f>
        <v>3.7188287427230904E-2</v>
      </c>
      <c r="AI263">
        <v>9.94873577200452</v>
      </c>
      <c r="AJ263">
        <v>47.211563059606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12.33</v>
      </c>
      <c r="AM263" t="s">
        <v>3217</v>
      </c>
      <c r="AN263">
        <v>0</v>
      </c>
      <c r="AO263" t="s">
        <v>3218</v>
      </c>
      <c r="AP263">
        <v>0.156351575385476</v>
      </c>
      <c r="AQ263">
        <f>(Table2[[#This Row],[Sharpe Ratio]]-AVERAGE(Table2[Sharpe Ratio]))/_xlfn.STDEV.P(Table2[Sharpe Ratio])</f>
        <v>1.1101935453210587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1.7856606335767289</v>
      </c>
      <c r="AS263">
        <f>_xlfn.RANK.AVG(Table2[[#This Row],[1Y Return vs Nifty Z-Score]],Table2[1Y Return vs Nifty Z-Score])</f>
        <v>376</v>
      </c>
      <c r="AT263">
        <f>_xlfn.RANK.AVG(Table2[[#This Row],[6M Return vs Nifty Z-Score]],Table2[6M Return vs Nifty Z-Score])</f>
        <v>406</v>
      </c>
      <c r="AU263">
        <f>_xlfn.RANK.AVG(Table2[[#This Row],[Sharpe Ratio Z-Score]],Table2[Sharpe Ratio Z-Score])</f>
        <v>97</v>
      </c>
      <c r="AV263">
        <f>(Table2[[#This Row],[Rank 1Y]]+Table2[[#This Row],[Rank 6M]]+Table2[[#This Row],[Rank Sharpe]])/3</f>
        <v>293</v>
      </c>
    </row>
    <row r="264" spans="1:48" hidden="1" x14ac:dyDescent="0.3">
      <c r="A264" t="s">
        <v>392</v>
      </c>
      <c r="B264" t="s">
        <v>393</v>
      </c>
      <c r="C264" t="s">
        <v>3164</v>
      </c>
      <c r="D264" t="s">
        <v>117</v>
      </c>
      <c r="E264">
        <v>59003.205403139997</v>
      </c>
      <c r="F264">
        <v>716.55</v>
      </c>
      <c r="G264">
        <v>26.872969697920499</v>
      </c>
      <c r="H264">
        <f>(Table2[[#This Row],[1Y Return vs Nifty]]-AVERAGE(Table2[1Y Return vs Nifty]))/_xlfn.STDEV.P(Table2[1Y Return vs Nifty])</f>
        <v>5.1393141544214226E-2</v>
      </c>
      <c r="I264">
        <v>-8.9514799922970205</v>
      </c>
      <c r="J264">
        <f>(Table2[[#This Row],[1M Return vs Nifty]]-AVERAGE(Table2[1M Return vs Nifty]))/_xlfn.STDEV.P(Table2[1M Return vs Nifty])</f>
        <v>-0.80607696388419925</v>
      </c>
      <c r="K264">
        <v>-9.8644223233661705</v>
      </c>
      <c r="L264">
        <f>(Table2[[#This Row],[6M Return vs Nifty]]-AVERAGE(Table2[6M Return vs Nifty]))/_xlfn.STDEV.P(Table2[6M Return vs Nifty])</f>
        <v>-0.56289634512813169</v>
      </c>
      <c r="M264">
        <v>1.61152563023754</v>
      </c>
      <c r="N264">
        <f>(Table2[[#This Row],[1W Return vs Nifty]]-AVERAGE(Table2[1W Return vs Nifty]))/_xlfn.STDEV.P(Table2[1W Return vs Nifty])</f>
        <v>2.3149491137784004E-2</v>
      </c>
      <c r="O264">
        <v>702.99</v>
      </c>
      <c r="P264">
        <v>723.54168985638796</v>
      </c>
      <c r="Q264">
        <v>688.37999436141001</v>
      </c>
      <c r="R264">
        <v>64.967405282849001</v>
      </c>
      <c r="S264" s="1">
        <f>(Table2[[#This Row],[Close Price]]-Table2[[#This Row],[20D EMA]])/Table2[[#This Row],[20D EMA]]</f>
        <v>1.9289036828404309E-2</v>
      </c>
      <c r="T264" s="1">
        <f>(Table2[[#This Row],[Close Price]]-Table2[[#This Row],[50D EMA]])/Table2[[#This Row],[50D EMA]]</f>
        <v>-9.6631472027213124E-3</v>
      </c>
      <c r="U264" s="1">
        <f>(Table2[[#This Row],[Close Price]]-Table2[[#This Row],[200D EMA]])/Table2[[#This Row],[200D EMA]]</f>
        <v>4.0922173609537323E-2</v>
      </c>
      <c r="V264">
        <v>0.64717145126575104</v>
      </c>
      <c r="W264">
        <v>688.8</v>
      </c>
      <c r="X264">
        <v>718</v>
      </c>
      <c r="Y264">
        <v>675.45</v>
      </c>
      <c r="Z264">
        <v>718</v>
      </c>
      <c r="AA264">
        <v>675.3</v>
      </c>
      <c r="AB264">
        <v>718</v>
      </c>
      <c r="AC264" s="1">
        <f>(Table2[[#This Row],[Close Price]]/Table2[[#This Row],[Day Low]])-1</f>
        <v>4.0287456445992964E-2</v>
      </c>
      <c r="AD264" s="1">
        <f>(Table2[[#This Row],[Day High]]/Table2[[#This Row],[Close Price]])-1</f>
        <v>2.0235852348058359E-3</v>
      </c>
      <c r="AE264" s="1">
        <f>(Table2[[#This Row],[Close Price]]/Table2[[#This Row],[Current Week Low]])-1</f>
        <v>6.0848323339995458E-2</v>
      </c>
      <c r="AF264" s="1">
        <f>(Table2[[#This Row],[Current Week High]]/Table2[[#This Row],[Close Price]])-1</f>
        <v>2.0235852348058359E-3</v>
      </c>
      <c r="AG264" s="1">
        <f>(Table2[[#This Row],[Close Price]]/Table2[[#This Row],[Current Month Low]])-1</f>
        <v>6.1083962683252002E-2</v>
      </c>
      <c r="AH264" s="1">
        <f>(Table2[[#This Row],[Current Month High]]/Table2[[#This Row],[Close Price]])-1</f>
        <v>2.0235852348058359E-3</v>
      </c>
      <c r="AI264">
        <v>18.3448468355313</v>
      </c>
      <c r="AJ264">
        <v>61.530658250676197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2.5299999999999998</v>
      </c>
      <c r="AM264" t="s">
        <v>3217</v>
      </c>
      <c r="AN264">
        <v>-0.08</v>
      </c>
      <c r="AO264" t="s">
        <v>3216</v>
      </c>
      <c r="AP264">
        <v>0.163373469463753</v>
      </c>
      <c r="AQ264">
        <f>(Table2[[#This Row],[Sharpe Ratio]]-AVERAGE(Table2[Sharpe Ratio]))/_xlfn.STDEV.P(Table2[Sharpe Ratio])</f>
        <v>1.1939650404187221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278</v>
      </c>
      <c r="AT264">
        <f>_xlfn.RANK.AVG(Table2[[#This Row],[6M Return vs Nifty Z-Score]],Table2[6M Return vs Nifty Z-Score])</f>
        <v>516</v>
      </c>
      <c r="AU264">
        <f>_xlfn.RANK.AVG(Table2[[#This Row],[Sharpe Ratio Z-Score]],Table2[Sharpe Ratio Z-Score])</f>
        <v>85</v>
      </c>
      <c r="AV264">
        <f>(Table2[[#This Row],[Rank 1Y]]+Table2[[#This Row],[Rank 6M]]+Table2[[#This Row],[Rank Sharpe]])/3</f>
        <v>293</v>
      </c>
    </row>
    <row r="265" spans="1:48" hidden="1" x14ac:dyDescent="0.3">
      <c r="A265" t="s">
        <v>187</v>
      </c>
      <c r="B265" t="s">
        <v>188</v>
      </c>
      <c r="C265" t="s">
        <v>3155</v>
      </c>
      <c r="D265" t="s">
        <v>189</v>
      </c>
      <c r="E265">
        <v>137366.981741556</v>
      </c>
      <c r="F265">
        <v>208.92</v>
      </c>
      <c r="G265">
        <v>43.173029318008702</v>
      </c>
      <c r="H265">
        <f>(Table2[[#This Row],[1Y Return vs Nifty]]-AVERAGE(Table2[1Y Return vs Nifty]))/_xlfn.STDEV.P(Table2[1Y Return vs Nifty])</f>
        <v>0.33132712857020735</v>
      </c>
      <c r="I265">
        <v>-13.1135990833651</v>
      </c>
      <c r="J265">
        <f>(Table2[[#This Row],[1M Return vs Nifty]]-AVERAGE(Table2[1M Return vs Nifty]))/_xlfn.STDEV.P(Table2[1M Return vs Nifty])</f>
        <v>-1.2551468201401641</v>
      </c>
      <c r="K265">
        <v>-3.4739904728862498</v>
      </c>
      <c r="L265">
        <f>(Table2[[#This Row],[6M Return vs Nifty]]-AVERAGE(Table2[6M Return vs Nifty]))/_xlfn.STDEV.P(Table2[6M Return vs Nifty])</f>
        <v>-0.35294270228658337</v>
      </c>
      <c r="M265">
        <v>-4.77855532130895</v>
      </c>
      <c r="N265">
        <f>(Table2[[#This Row],[1W Return vs Nifty]]-AVERAGE(Table2[1W Return vs Nifty]))/_xlfn.STDEV.P(Table2[1W Return vs Nifty])</f>
        <v>-1.5044663463169279</v>
      </c>
      <c r="O265">
        <v>210.48</v>
      </c>
      <c r="P265">
        <v>217.83647580079301</v>
      </c>
      <c r="Q265">
        <v>202.86017200357</v>
      </c>
      <c r="R265">
        <v>53.436100386229498</v>
      </c>
      <c r="S265" s="1">
        <f>(Table2[[#This Row],[Close Price]]-Table2[[#This Row],[20D EMA]])/Table2[[#This Row],[20D EMA]]</f>
        <v>-7.4116305587229305E-3</v>
      </c>
      <c r="T265" s="1">
        <f>(Table2[[#This Row],[Close Price]]-Table2[[#This Row],[50D EMA]])/Table2[[#This Row],[50D EMA]]</f>
        <v>-4.0931968661423616E-2</v>
      </c>
      <c r="U265" s="1">
        <f>(Table2[[#This Row],[Close Price]]-Table2[[#This Row],[200D EMA]])/Table2[[#This Row],[200D EMA]]</f>
        <v>2.9871945471501151E-2</v>
      </c>
      <c r="V265">
        <v>0.92067924157165404</v>
      </c>
      <c r="W265">
        <v>201</v>
      </c>
      <c r="X265">
        <v>209.99</v>
      </c>
      <c r="Y265">
        <v>191.7</v>
      </c>
      <c r="Z265">
        <v>209.99</v>
      </c>
      <c r="AA265">
        <v>191.7</v>
      </c>
      <c r="AB265">
        <v>209.99</v>
      </c>
      <c r="AC265" s="1">
        <f>(Table2[[#This Row],[Close Price]]/Table2[[#This Row],[Day Low]])-1</f>
        <v>3.9402985074626695E-2</v>
      </c>
      <c r="AD265" s="1">
        <f>(Table2[[#This Row],[Day High]]/Table2[[#This Row],[Close Price]])-1</f>
        <v>5.121577637373198E-3</v>
      </c>
      <c r="AE265" s="1">
        <f>(Table2[[#This Row],[Close Price]]/Table2[[#This Row],[Current Week Low]])-1</f>
        <v>8.9827856025039177E-2</v>
      </c>
      <c r="AF265" s="1">
        <f>(Table2[[#This Row],[Current Week High]]/Table2[[#This Row],[Close Price]])-1</f>
        <v>5.121577637373198E-3</v>
      </c>
      <c r="AG265" s="1">
        <f>(Table2[[#This Row],[Close Price]]/Table2[[#This Row],[Current Month Low]])-1</f>
        <v>8.9827856025039177E-2</v>
      </c>
      <c r="AH265" s="1">
        <f>(Table2[[#This Row],[Current Month High]]/Table2[[#This Row],[Close Price]])-1</f>
        <v>5.121577637373198E-3</v>
      </c>
      <c r="AI265">
        <v>17.892016082710999</v>
      </c>
      <c r="AJ265">
        <v>69.991863303498704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-4.8899999999999997</v>
      </c>
      <c r="AM265" t="s">
        <v>3216</v>
      </c>
      <c r="AN265">
        <v>-0.03</v>
      </c>
      <c r="AO265" t="s">
        <v>3216</v>
      </c>
      <c r="AP265">
        <v>9.7978859397579998E-2</v>
      </c>
      <c r="AQ265">
        <f>(Table2[[#This Row],[Sharpe Ratio]]-AVERAGE(Table2[Sharpe Ratio]))/_xlfn.STDEV.P(Table2[Sharpe Ratio])</f>
        <v>0.41380456014041028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204</v>
      </c>
      <c r="AT265">
        <f>_xlfn.RANK.AVG(Table2[[#This Row],[6M Return vs Nifty Z-Score]],Table2[6M Return vs Nifty Z-Score])</f>
        <v>439</v>
      </c>
      <c r="AU265">
        <f>_xlfn.RANK.AVG(Table2[[#This Row],[Sharpe Ratio Z-Score]],Table2[Sharpe Ratio Z-Score])</f>
        <v>237</v>
      </c>
      <c r="AV265">
        <f>(Table2[[#This Row],[Rank 1Y]]+Table2[[#This Row],[Rank 6M]]+Table2[[#This Row],[Rank Sharpe]])/3</f>
        <v>293.33333333333331</v>
      </c>
    </row>
    <row r="266" spans="1:48" x14ac:dyDescent="0.3">
      <c r="A266" t="s">
        <v>364</v>
      </c>
      <c r="B266" t="s">
        <v>365</v>
      </c>
      <c r="C266" t="s">
        <v>3159</v>
      </c>
      <c r="D266" t="s">
        <v>366</v>
      </c>
      <c r="E266">
        <v>68420.647165529997</v>
      </c>
      <c r="F266">
        <v>1890.1</v>
      </c>
      <c r="G266">
        <v>6.9427840620714196</v>
      </c>
      <c r="H266">
        <f>(Table2[[#This Row],[1Y Return vs Nifty]]-AVERAGE(Table2[1Y Return vs Nifty]))/_xlfn.STDEV.P(Table2[1Y Return vs Nifty])</f>
        <v>-0.29088390880078452</v>
      </c>
      <c r="I266">
        <v>15.6243096752347</v>
      </c>
      <c r="J266">
        <f>(Table2[[#This Row],[1M Return vs Nifty]]-AVERAGE(Table2[1M Return vs Nifty]))/_xlfn.STDEV.P(Table2[1M Return vs Nifty])</f>
        <v>1.8455161529632054</v>
      </c>
      <c r="K266">
        <v>23.0420328191199</v>
      </c>
      <c r="L266">
        <f>(Table2[[#This Row],[6M Return vs Nifty]]-AVERAGE(Table2[6M Return vs Nifty]))/_xlfn.STDEV.P(Table2[6M Return vs Nifty])</f>
        <v>0.51822466387661947</v>
      </c>
      <c r="M266">
        <v>4.1551842637306597</v>
      </c>
      <c r="N266">
        <f>(Table2[[#This Row],[1W Return vs Nifty]]-AVERAGE(Table2[1W Return vs Nifty]))/_xlfn.STDEV.P(Table2[1W Return vs Nifty])</f>
        <v>0.63123775215771638</v>
      </c>
      <c r="O266">
        <v>1782.98</v>
      </c>
      <c r="P266">
        <v>1766.6707018985101</v>
      </c>
      <c r="Q266">
        <v>1625.86412339256</v>
      </c>
      <c r="R266">
        <v>71.197222695479795</v>
      </c>
      <c r="S266" s="1">
        <f>(Table2[[#This Row],[Close Price]]-Table2[[#This Row],[20D EMA]])/Table2[[#This Row],[20D EMA]]</f>
        <v>6.0079193260720753E-2</v>
      </c>
      <c r="T266" s="1">
        <f>(Table2[[#This Row],[Close Price]]-Table2[[#This Row],[50D EMA]])/Table2[[#This Row],[50D EMA]]</f>
        <v>6.9865480855515139E-2</v>
      </c>
      <c r="U266" s="1">
        <f>(Table2[[#This Row],[Close Price]]-Table2[[#This Row],[200D EMA]])/Table2[[#This Row],[200D EMA]]</f>
        <v>0.16252027017859286</v>
      </c>
      <c r="V266">
        <v>0.76984009298156597</v>
      </c>
      <c r="W266">
        <v>1845.8</v>
      </c>
      <c r="X266">
        <v>1900</v>
      </c>
      <c r="Y266">
        <v>1764.7</v>
      </c>
      <c r="Z266">
        <v>1900</v>
      </c>
      <c r="AA266">
        <v>1764.7</v>
      </c>
      <c r="AB266">
        <v>1900</v>
      </c>
      <c r="AC266" s="1">
        <f>(Table2[[#This Row],[Close Price]]/Table2[[#This Row],[Day Low]])-1</f>
        <v>2.4000433416404787E-2</v>
      </c>
      <c r="AD266" s="1">
        <f>(Table2[[#This Row],[Day High]]/Table2[[#This Row],[Close Price]])-1</f>
        <v>5.2378181048622352E-3</v>
      </c>
      <c r="AE266" s="1">
        <f>(Table2[[#This Row],[Close Price]]/Table2[[#This Row],[Current Week Low]])-1</f>
        <v>7.1060236867456217E-2</v>
      </c>
      <c r="AF266" s="1">
        <f>(Table2[[#This Row],[Current Week High]]/Table2[[#This Row],[Close Price]])-1</f>
        <v>5.2378181048622352E-3</v>
      </c>
      <c r="AG266" s="1">
        <f>(Table2[[#This Row],[Close Price]]/Table2[[#This Row],[Current Month Low]])-1</f>
        <v>7.1060236867456217E-2</v>
      </c>
      <c r="AH266" s="1">
        <f>(Table2[[#This Row],[Current Month High]]/Table2[[#This Row],[Close Price]])-1</f>
        <v>5.2378181048622352E-3</v>
      </c>
      <c r="AI266">
        <v>5.4018305909740301</v>
      </c>
      <c r="AJ266">
        <v>61.553912560365802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6.45</v>
      </c>
      <c r="AM266" t="s">
        <v>3217</v>
      </c>
      <c r="AN266">
        <v>0.1</v>
      </c>
      <c r="AO266" t="s">
        <v>3217</v>
      </c>
      <c r="AP266">
        <v>7.0369486688966004E-2</v>
      </c>
      <c r="AQ266">
        <f>(Table2[[#This Row],[Sharpe Ratio]]-AVERAGE(Table2[Sharpe Ratio]))/_xlfn.STDEV.P(Table2[Sharpe Ratio])</f>
        <v>8.4423569096361228E-2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2.7885182292931177</v>
      </c>
      <c r="AS266">
        <f>_xlfn.RANK.AVG(Table2[[#This Row],[1Y Return vs Nifty Z-Score]],Table2[1Y Return vs Nifty Z-Score])</f>
        <v>399</v>
      </c>
      <c r="AT266">
        <f>_xlfn.RANK.AVG(Table2[[#This Row],[6M Return vs Nifty Z-Score]],Table2[6M Return vs Nifty Z-Score])</f>
        <v>159</v>
      </c>
      <c r="AU266">
        <f>_xlfn.RANK.AVG(Table2[[#This Row],[Sharpe Ratio Z-Score]],Table2[Sharpe Ratio Z-Score])</f>
        <v>323</v>
      </c>
      <c r="AV266">
        <f>(Table2[[#This Row],[Rank 1Y]]+Table2[[#This Row],[Rank 6M]]+Table2[[#This Row],[Rank Sharpe]])/3</f>
        <v>293.66666666666669</v>
      </c>
    </row>
    <row r="267" spans="1:48" hidden="1" x14ac:dyDescent="0.3">
      <c r="A267" t="s">
        <v>1636</v>
      </c>
      <c r="B267" t="s">
        <v>1637</v>
      </c>
      <c r="C267" t="s">
        <v>3163</v>
      </c>
      <c r="D267" t="s">
        <v>199</v>
      </c>
      <c r="E267">
        <v>5806.4345647199998</v>
      </c>
      <c r="F267">
        <v>476.4</v>
      </c>
      <c r="G267">
        <v>5.6541822666224197</v>
      </c>
      <c r="H267">
        <f>(Table2[[#This Row],[1Y Return vs Nifty]]-AVERAGE(Table2[1Y Return vs Nifty]))/_xlfn.STDEV.P(Table2[1Y Return vs Nifty])</f>
        <v>-0.31301410014341841</v>
      </c>
      <c r="I267">
        <v>2.1854983059689701</v>
      </c>
      <c r="J267">
        <f>(Table2[[#This Row],[1M Return vs Nifty]]-AVERAGE(Table2[1M Return vs Nifty]))/_xlfn.STDEV.P(Table2[1M Return vs Nifty])</f>
        <v>0.39554200330510431</v>
      </c>
      <c r="K267">
        <v>0.396240072768902</v>
      </c>
      <c r="L267">
        <f>(Table2[[#This Row],[6M Return vs Nifty]]-AVERAGE(Table2[6M Return vs Nifty]))/_xlfn.STDEV.P(Table2[6M Return vs Nifty])</f>
        <v>-0.22578869756374007</v>
      </c>
      <c r="M267">
        <v>1.9805970706559699</v>
      </c>
      <c r="N267">
        <f>(Table2[[#This Row],[1W Return vs Nifty]]-AVERAGE(Table2[1W Return vs Nifty]))/_xlfn.STDEV.P(Table2[1W Return vs Nifty])</f>
        <v>0.1113798878746155</v>
      </c>
      <c r="O267">
        <v>465.05</v>
      </c>
      <c r="P267">
        <v>472.028779172246</v>
      </c>
      <c r="Q267">
        <v>443.086291193043</v>
      </c>
      <c r="R267">
        <v>60.796992353863402</v>
      </c>
      <c r="S267" s="1">
        <f>(Table2[[#This Row],[Close Price]]-Table2[[#This Row],[20D EMA]])/Table2[[#This Row],[20D EMA]]</f>
        <v>2.4405977851843813E-2</v>
      </c>
      <c r="T267" s="1">
        <f>(Table2[[#This Row],[Close Price]]-Table2[[#This Row],[50D EMA]])/Table2[[#This Row],[50D EMA]]</f>
        <v>9.2604964371439096E-3</v>
      </c>
      <c r="U267" s="1">
        <f>(Table2[[#This Row],[Close Price]]-Table2[[#This Row],[200D EMA]])/Table2[[#This Row],[200D EMA]]</f>
        <v>7.5185600342672146E-2</v>
      </c>
      <c r="V267">
        <v>0.56977575332973596</v>
      </c>
      <c r="W267">
        <v>465</v>
      </c>
      <c r="X267">
        <v>478.6</v>
      </c>
      <c r="Y267">
        <v>460.4</v>
      </c>
      <c r="Z267">
        <v>478.6</v>
      </c>
      <c r="AA267">
        <v>460.4</v>
      </c>
      <c r="AB267">
        <v>485.95</v>
      </c>
      <c r="AC267" s="1">
        <f>(Table2[[#This Row],[Close Price]]/Table2[[#This Row],[Day Low]])-1</f>
        <v>2.4516129032257972E-2</v>
      </c>
      <c r="AD267" s="1">
        <f>(Table2[[#This Row],[Day High]]/Table2[[#This Row],[Close Price]])-1</f>
        <v>4.6179680940388046E-3</v>
      </c>
      <c r="AE267" s="1">
        <f>(Table2[[#This Row],[Close Price]]/Table2[[#This Row],[Current Week Low]])-1</f>
        <v>3.4752389226759384E-2</v>
      </c>
      <c r="AF267" s="1">
        <f>(Table2[[#This Row],[Current Week High]]/Table2[[#This Row],[Close Price]])-1</f>
        <v>4.6179680940388046E-3</v>
      </c>
      <c r="AG267" s="1">
        <f>(Table2[[#This Row],[Close Price]]/Table2[[#This Row],[Current Month Low]])-1</f>
        <v>3.4752389226759384E-2</v>
      </c>
      <c r="AH267" s="1">
        <f>(Table2[[#This Row],[Current Month High]]/Table2[[#This Row],[Close Price]])-1</f>
        <v>2.0046179680940357E-2</v>
      </c>
      <c r="AI267">
        <v>13.874895046179599</v>
      </c>
      <c r="AJ267">
        <v>50.616503319633203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3.17</v>
      </c>
      <c r="AM267" t="s">
        <v>3217</v>
      </c>
      <c r="AN267">
        <v>-0.03</v>
      </c>
      <c r="AO267" t="s">
        <v>3216</v>
      </c>
      <c r="AP267">
        <v>0.17174674347451099</v>
      </c>
      <c r="AQ267">
        <f>(Table2[[#This Row],[Sharpe Ratio]]-AVERAGE(Table2[Sharpe Ratio]))/_xlfn.STDEV.P(Table2[Sharpe Ratio])</f>
        <v>1.2938585556048301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416</v>
      </c>
      <c r="AT267">
        <f>_xlfn.RANK.AVG(Table2[[#This Row],[6M Return vs Nifty Z-Score]],Table2[6M Return vs Nifty Z-Score])</f>
        <v>393</v>
      </c>
      <c r="AU267">
        <f>_xlfn.RANK.AVG(Table2[[#This Row],[Sharpe Ratio Z-Score]],Table2[Sharpe Ratio Z-Score])</f>
        <v>72</v>
      </c>
      <c r="AV267">
        <f>(Table2[[#This Row],[Rank 1Y]]+Table2[[#This Row],[Rank 6M]]+Table2[[#This Row],[Rank Sharpe]])/3</f>
        <v>293.66666666666669</v>
      </c>
    </row>
    <row r="268" spans="1:48" hidden="1" x14ac:dyDescent="0.3">
      <c r="A268" t="s">
        <v>1316</v>
      </c>
      <c r="B268" t="s">
        <v>1317</v>
      </c>
      <c r="C268" t="s">
        <v>3160</v>
      </c>
      <c r="D268" t="s">
        <v>46</v>
      </c>
      <c r="E268">
        <v>8906.6098848149995</v>
      </c>
      <c r="F268">
        <v>1366.65</v>
      </c>
      <c r="G268">
        <v>25.081501129625</v>
      </c>
      <c r="H268">
        <f>(Table2[[#This Row],[1Y Return vs Nifty]]-AVERAGE(Table2[1Y Return vs Nifty]))/_xlfn.STDEV.P(Table2[1Y Return vs Nifty])</f>
        <v>2.0626816104725235E-2</v>
      </c>
      <c r="I268">
        <v>-9.5387449596335898</v>
      </c>
      <c r="J268">
        <f>(Table2[[#This Row],[1M Return vs Nifty]]-AVERAGE(Table2[1M Return vs Nifty]))/_xlfn.STDEV.P(Table2[1M Return vs Nifty])</f>
        <v>-0.86943963772790245</v>
      </c>
      <c r="K268">
        <v>8.38461285016262</v>
      </c>
      <c r="L268">
        <f>(Table2[[#This Row],[6M Return vs Nifty]]-AVERAGE(Table2[6M Return vs Nifty]))/_xlfn.STDEV.P(Table2[6M Return vs Nifty])</f>
        <v>3.6664295321883374E-2</v>
      </c>
      <c r="M268">
        <v>-3.0028357687341298</v>
      </c>
      <c r="N268">
        <f>(Table2[[#This Row],[1W Return vs Nifty]]-AVERAGE(Table2[1W Return vs Nifty]))/_xlfn.STDEV.P(Table2[1W Return vs Nifty])</f>
        <v>-1.0799619727479517</v>
      </c>
      <c r="O268">
        <v>1385.53</v>
      </c>
      <c r="P268">
        <v>1453.01343231588</v>
      </c>
      <c r="Q268">
        <v>1359.00749456171</v>
      </c>
      <c r="R268">
        <v>50.099154557870598</v>
      </c>
      <c r="S268" s="1">
        <f>(Table2[[#This Row],[Close Price]]-Table2[[#This Row],[20D EMA]])/Table2[[#This Row],[20D EMA]]</f>
        <v>-1.3626554459304297E-2</v>
      </c>
      <c r="T268" s="1">
        <f>(Table2[[#This Row],[Close Price]]-Table2[[#This Row],[50D EMA]])/Table2[[#This Row],[50D EMA]]</f>
        <v>-5.9437463133585666E-2</v>
      </c>
      <c r="U268" s="1">
        <f>(Table2[[#This Row],[Close Price]]-Table2[[#This Row],[200D EMA]])/Table2[[#This Row],[200D EMA]]</f>
        <v>5.6235932979566364E-3</v>
      </c>
      <c r="V268">
        <v>0.74934761854890897</v>
      </c>
      <c r="W268">
        <v>1327.1</v>
      </c>
      <c r="X268">
        <v>1372.65</v>
      </c>
      <c r="Y268">
        <v>1306.6500000000001</v>
      </c>
      <c r="Z268">
        <v>1415.6</v>
      </c>
      <c r="AA268">
        <v>1306.6500000000001</v>
      </c>
      <c r="AB268">
        <v>1415.6</v>
      </c>
      <c r="AC268" s="1">
        <f>(Table2[[#This Row],[Close Price]]/Table2[[#This Row],[Day Low]])-1</f>
        <v>2.9801823524979509E-2</v>
      </c>
      <c r="AD268" s="1">
        <f>(Table2[[#This Row],[Day High]]/Table2[[#This Row],[Close Price]])-1</f>
        <v>4.390297442651736E-3</v>
      </c>
      <c r="AE268" s="1">
        <f>(Table2[[#This Row],[Close Price]]/Table2[[#This Row],[Current Week Low]])-1</f>
        <v>4.5918953047870525E-2</v>
      </c>
      <c r="AF268" s="1">
        <f>(Table2[[#This Row],[Current Week High]]/Table2[[#This Row],[Close Price]])-1</f>
        <v>3.5817509969633621E-2</v>
      </c>
      <c r="AG268" s="1">
        <f>(Table2[[#This Row],[Close Price]]/Table2[[#This Row],[Current Month Low]])-1</f>
        <v>4.5918953047870525E-2</v>
      </c>
      <c r="AH268" s="1">
        <f>(Table2[[#This Row],[Current Month High]]/Table2[[#This Row],[Close Price]])-1</f>
        <v>3.5817509969633621E-2</v>
      </c>
      <c r="AI268">
        <v>37.5553360406834</v>
      </c>
      <c r="AJ268">
        <v>69.749099490746502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-2.64</v>
      </c>
      <c r="AM268" t="s">
        <v>3216</v>
      </c>
      <c r="AN268">
        <v>-0.1</v>
      </c>
      <c r="AO268" t="s">
        <v>3216</v>
      </c>
      <c r="AP268">
        <v>7.9924420803895002E-2</v>
      </c>
      <c r="AQ268">
        <f>(Table2[[#This Row],[Sharpe Ratio]]-AVERAGE(Table2[Sharpe Ratio]))/_xlfn.STDEV.P(Table2[Sharpe Ratio])</f>
        <v>0.19841433959850999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294</v>
      </c>
      <c r="AT268">
        <f>_xlfn.RANK.AVG(Table2[[#This Row],[6M Return vs Nifty Z-Score]],Table2[6M Return vs Nifty Z-Score])</f>
        <v>293</v>
      </c>
      <c r="AU268">
        <f>_xlfn.RANK.AVG(Table2[[#This Row],[Sharpe Ratio Z-Score]],Table2[Sharpe Ratio Z-Score])</f>
        <v>296</v>
      </c>
      <c r="AV268">
        <f>(Table2[[#This Row],[Rank 1Y]]+Table2[[#This Row],[Rank 6M]]+Table2[[#This Row],[Rank Sharpe]])/3</f>
        <v>294.33333333333331</v>
      </c>
    </row>
    <row r="269" spans="1:48" x14ac:dyDescent="0.3">
      <c r="A269" t="s">
        <v>943</v>
      </c>
      <c r="B269" t="s">
        <v>944</v>
      </c>
      <c r="C269" t="s">
        <v>3161</v>
      </c>
      <c r="D269" t="s">
        <v>243</v>
      </c>
      <c r="E269">
        <v>15940.61744</v>
      </c>
      <c r="F269">
        <v>1569.7</v>
      </c>
      <c r="G269">
        <v>26.9666045391442</v>
      </c>
      <c r="H269">
        <f>(Table2[[#This Row],[1Y Return vs Nifty]]-AVERAGE(Table2[1Y Return vs Nifty]))/_xlfn.STDEV.P(Table2[1Y Return vs Nifty])</f>
        <v>5.3001207713247928E-2</v>
      </c>
      <c r="I269">
        <v>14.621869063163199</v>
      </c>
      <c r="J269">
        <f>(Table2[[#This Row],[1M Return vs Nifty]]-AVERAGE(Table2[1M Return vs Nifty]))/_xlfn.STDEV.P(Table2[1M Return vs Nifty])</f>
        <v>1.737358300744573</v>
      </c>
      <c r="K269">
        <v>-9.1976572286339398</v>
      </c>
      <c r="L269">
        <f>(Table2[[#This Row],[6M Return vs Nifty]]-AVERAGE(Table2[6M Return vs Nifty]))/_xlfn.STDEV.P(Table2[6M Return vs Nifty])</f>
        <v>-0.54099019483437516</v>
      </c>
      <c r="M269">
        <v>5.7395428071346704</v>
      </c>
      <c r="N269">
        <f>(Table2[[#This Row],[1W Return vs Nifty]]-AVERAGE(Table2[1W Return vs Nifty]))/_xlfn.STDEV.P(Table2[1W Return vs Nifty])</f>
        <v>1.0099952704838182</v>
      </c>
      <c r="O269">
        <v>1482.17</v>
      </c>
      <c r="P269">
        <v>1405.8701197247599</v>
      </c>
      <c r="Q269">
        <v>1281.42853595775</v>
      </c>
      <c r="R269">
        <v>59.681624824753897</v>
      </c>
      <c r="S269" s="1">
        <f>(Table2[[#This Row],[Close Price]]-Table2[[#This Row],[20D EMA]])/Table2[[#This Row],[20D EMA]]</f>
        <v>5.9055304047443927E-2</v>
      </c>
      <c r="T269" s="1">
        <f>(Table2[[#This Row],[Close Price]]-Table2[[#This Row],[50D EMA]])/Table2[[#This Row],[50D EMA]]</f>
        <v>0.11653272800713244</v>
      </c>
      <c r="U269" s="1">
        <f>(Table2[[#This Row],[Close Price]]-Table2[[#This Row],[200D EMA]])/Table2[[#This Row],[200D EMA]]</f>
        <v>0.22496101495569837</v>
      </c>
      <c r="V269">
        <v>2.1093705085181198</v>
      </c>
      <c r="W269">
        <v>1540</v>
      </c>
      <c r="X269">
        <v>1579.95</v>
      </c>
      <c r="Y269">
        <v>1540</v>
      </c>
      <c r="Z269">
        <v>1688.8</v>
      </c>
      <c r="AA269">
        <v>1536.6</v>
      </c>
      <c r="AB269">
        <v>1688.8</v>
      </c>
      <c r="AC269" s="1">
        <f>(Table2[[#This Row],[Close Price]]/Table2[[#This Row],[Day Low]])-1</f>
        <v>1.928571428571435E-2</v>
      </c>
      <c r="AD269" s="1">
        <f>(Table2[[#This Row],[Day High]]/Table2[[#This Row],[Close Price]])-1</f>
        <v>6.5299101739186849E-3</v>
      </c>
      <c r="AE269" s="1">
        <f>(Table2[[#This Row],[Close Price]]/Table2[[#This Row],[Current Week Low]])-1</f>
        <v>1.928571428571435E-2</v>
      </c>
      <c r="AF269" s="1">
        <f>(Table2[[#This Row],[Current Week High]]/Table2[[#This Row],[Close Price]])-1</f>
        <v>7.5874370898897814E-2</v>
      </c>
      <c r="AG269" s="1">
        <f>(Table2[[#This Row],[Close Price]]/Table2[[#This Row],[Current Month Low]])-1</f>
        <v>2.1541064688272993E-2</v>
      </c>
      <c r="AH269" s="1">
        <f>(Table2[[#This Row],[Current Month High]]/Table2[[#This Row],[Close Price]])-1</f>
        <v>7.5874370898897814E-2</v>
      </c>
      <c r="AI269">
        <v>7.5874370898897796</v>
      </c>
      <c r="AJ269">
        <v>58.084495694647202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12.44</v>
      </c>
      <c r="AM269" t="s">
        <v>3217</v>
      </c>
      <c r="AN269">
        <v>0.28000000000000003</v>
      </c>
      <c r="AO269" t="s">
        <v>3217</v>
      </c>
      <c r="AP269">
        <v>0.15371968378780701</v>
      </c>
      <c r="AQ269">
        <f>(Table2[[#This Row],[Sharpe Ratio]]-AVERAGE(Table2[Sharpe Ratio]))/_xlfn.STDEV.P(Table2[Sharpe Ratio])</f>
        <v>1.0787949665880385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3.3381595506953028</v>
      </c>
      <c r="AS269">
        <f>_xlfn.RANK.AVG(Table2[[#This Row],[1Y Return vs Nifty Z-Score]],Table2[1Y Return vs Nifty Z-Score])</f>
        <v>275</v>
      </c>
      <c r="AT269">
        <f>_xlfn.RANK.AVG(Table2[[#This Row],[6M Return vs Nifty Z-Score]],Table2[6M Return vs Nifty Z-Score])</f>
        <v>510</v>
      </c>
      <c r="AU269">
        <f>_xlfn.RANK.AVG(Table2[[#This Row],[Sharpe Ratio Z-Score]],Table2[Sharpe Ratio Z-Score])</f>
        <v>100</v>
      </c>
      <c r="AV269">
        <f>(Table2[[#This Row],[Rank 1Y]]+Table2[[#This Row],[Rank 6M]]+Table2[[#This Row],[Rank Sharpe]])/3</f>
        <v>295</v>
      </c>
    </row>
    <row r="270" spans="1:48" hidden="1" x14ac:dyDescent="0.3">
      <c r="A270" t="s">
        <v>1516</v>
      </c>
      <c r="B270" t="s">
        <v>1517</v>
      </c>
      <c r="C270" t="s">
        <v>3168</v>
      </c>
      <c r="D270" t="s">
        <v>199</v>
      </c>
      <c r="E270">
        <v>6845.6505841999997</v>
      </c>
      <c r="F270">
        <v>1689.5</v>
      </c>
      <c r="G270">
        <v>70.254931884506306</v>
      </c>
      <c r="H270">
        <f>(Table2[[#This Row],[1Y Return vs Nifty]]-AVERAGE(Table2[1Y Return vs Nifty]))/_xlfn.STDEV.P(Table2[1Y Return vs Nifty])</f>
        <v>0.79642634528387779</v>
      </c>
      <c r="I270">
        <v>-9.5289302056885301</v>
      </c>
      <c r="J270">
        <f>(Table2[[#This Row],[1M Return vs Nifty]]-AVERAGE(Table2[1M Return vs Nifty]))/_xlfn.STDEV.P(Table2[1M Return vs Nifty])</f>
        <v>-0.86838067952731801</v>
      </c>
      <c r="K270">
        <v>6.2598978110045396</v>
      </c>
      <c r="L270">
        <f>(Table2[[#This Row],[6M Return vs Nifty]]-AVERAGE(Table2[6M Return vs Nifty]))/_xlfn.STDEV.P(Table2[6M Return vs Nifty])</f>
        <v>-3.314188881541566E-2</v>
      </c>
      <c r="M270">
        <v>1.1860784344386399</v>
      </c>
      <c r="N270">
        <f>(Table2[[#This Row],[1W Return vs Nifty]]-AVERAGE(Table2[1W Return vs Nifty]))/_xlfn.STDEV.P(Table2[1W Return vs Nifty])</f>
        <v>-7.8558120898931397E-2</v>
      </c>
      <c r="O270">
        <v>1805.42</v>
      </c>
      <c r="P270">
        <v>1855.6058799068801</v>
      </c>
      <c r="Q270">
        <v>1622.7047982608999</v>
      </c>
      <c r="R270">
        <v>42.320379509361899</v>
      </c>
      <c r="S270" s="1">
        <f>(Table2[[#This Row],[Close Price]]-Table2[[#This Row],[20D EMA]])/Table2[[#This Row],[20D EMA]]</f>
        <v>-6.4206666592815001E-2</v>
      </c>
      <c r="T270" s="1">
        <f>(Table2[[#This Row],[Close Price]]-Table2[[#This Row],[50D EMA]])/Table2[[#This Row],[50D EMA]]</f>
        <v>-8.9515711124614344E-2</v>
      </c>
      <c r="U270" s="1">
        <f>(Table2[[#This Row],[Close Price]]-Table2[[#This Row],[200D EMA]])/Table2[[#This Row],[200D EMA]]</f>
        <v>4.116287929307072E-2</v>
      </c>
      <c r="V270">
        <v>1.8699405432993299</v>
      </c>
      <c r="W270">
        <v>1582</v>
      </c>
      <c r="X270">
        <v>1718.05</v>
      </c>
      <c r="Y270">
        <v>1527.9</v>
      </c>
      <c r="Z270">
        <v>1718.05</v>
      </c>
      <c r="AA270">
        <v>1527.9</v>
      </c>
      <c r="AB270">
        <v>1718.05</v>
      </c>
      <c r="AC270" s="1">
        <f>(Table2[[#This Row],[Close Price]]/Table2[[#This Row],[Day Low]])-1</f>
        <v>6.795195954487987E-2</v>
      </c>
      <c r="AD270" s="1">
        <f>(Table2[[#This Row],[Day High]]/Table2[[#This Row],[Close Price]])-1</f>
        <v>1.6898490677715206E-2</v>
      </c>
      <c r="AE270" s="1">
        <f>(Table2[[#This Row],[Close Price]]/Table2[[#This Row],[Current Week Low]])-1</f>
        <v>0.10576608416781186</v>
      </c>
      <c r="AF270" s="1">
        <f>(Table2[[#This Row],[Current Week High]]/Table2[[#This Row],[Close Price]])-1</f>
        <v>1.6898490677715206E-2</v>
      </c>
      <c r="AG270" s="1">
        <f>(Table2[[#This Row],[Close Price]]/Table2[[#This Row],[Current Month Low]])-1</f>
        <v>0.10576608416781186</v>
      </c>
      <c r="AH270" s="1">
        <f>(Table2[[#This Row],[Current Month High]]/Table2[[#This Row],[Close Price]])-1</f>
        <v>1.6898490677715206E-2</v>
      </c>
      <c r="AI270">
        <v>39.680378810298897</v>
      </c>
      <c r="AJ270">
        <v>98.764705882352899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-27.48</v>
      </c>
      <c r="AM270" t="s">
        <v>3216</v>
      </c>
      <c r="AN270">
        <v>-0.16</v>
      </c>
      <c r="AO270" t="s">
        <v>3216</v>
      </c>
      <c r="AP270">
        <v>2.9985592692833001E-2</v>
      </c>
      <c r="AQ270">
        <f>(Table2[[#This Row],[Sharpe Ratio]]-AVERAGE(Table2[Sharpe Ratio]))/_xlfn.STDEV.P(Table2[Sharpe Ratio])</f>
        <v>-0.39735800439494978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118</v>
      </c>
      <c r="AT270">
        <f>_xlfn.RANK.AVG(Table2[[#This Row],[6M Return vs Nifty Z-Score]],Table2[6M Return vs Nifty Z-Score])</f>
        <v>321</v>
      </c>
      <c r="AU270">
        <f>_xlfn.RANK.AVG(Table2[[#This Row],[Sharpe Ratio Z-Score]],Table2[Sharpe Ratio Z-Score])</f>
        <v>448</v>
      </c>
      <c r="AV270">
        <f>(Table2[[#This Row],[Rank 1Y]]+Table2[[#This Row],[Rank 6M]]+Table2[[#This Row],[Rank Sharpe]])/3</f>
        <v>295.66666666666669</v>
      </c>
    </row>
    <row r="271" spans="1:48" hidden="1" x14ac:dyDescent="0.3">
      <c r="A271" t="s">
        <v>545</v>
      </c>
      <c r="B271" t="s">
        <v>546</v>
      </c>
      <c r="C271" t="s">
        <v>3163</v>
      </c>
      <c r="D271" t="s">
        <v>547</v>
      </c>
      <c r="E271">
        <v>38437</v>
      </c>
      <c r="F271">
        <v>452.2</v>
      </c>
      <c r="G271">
        <v>42.758838790365999</v>
      </c>
      <c r="H271">
        <f>(Table2[[#This Row],[1Y Return vs Nifty]]-AVERAGE(Table2[1Y Return vs Nifty]))/_xlfn.STDEV.P(Table2[1Y Return vs Nifty])</f>
        <v>0.32421390269902528</v>
      </c>
      <c r="I271">
        <v>-10.038658405766499</v>
      </c>
      <c r="J271">
        <f>(Table2[[#This Row],[1M Return vs Nifty]]-AVERAGE(Table2[1M Return vs Nifty]))/_xlfn.STDEV.P(Table2[1M Return vs Nifty])</f>
        <v>-0.92337756081066547</v>
      </c>
      <c r="K271">
        <v>-10.8982194234817</v>
      </c>
      <c r="L271">
        <f>(Table2[[#This Row],[6M Return vs Nifty]]-AVERAGE(Table2[6M Return vs Nifty]))/_xlfn.STDEV.P(Table2[6M Return vs Nifty])</f>
        <v>-0.59686110247265833</v>
      </c>
      <c r="M271">
        <v>-4.9028405958734798</v>
      </c>
      <c r="N271">
        <f>(Table2[[#This Row],[1W Return vs Nifty]]-AVERAGE(Table2[1W Return vs Nifty]))/_xlfn.STDEV.P(Table2[1W Return vs Nifty])</f>
        <v>-1.5341780440601676</v>
      </c>
      <c r="O271">
        <v>469.54</v>
      </c>
      <c r="P271">
        <v>483.125329543497</v>
      </c>
      <c r="Q271">
        <v>447.09395324760101</v>
      </c>
      <c r="R271">
        <v>39.264538345391799</v>
      </c>
      <c r="S271" s="1">
        <f>(Table2[[#This Row],[Close Price]]-Table2[[#This Row],[20D EMA]])/Table2[[#This Row],[20D EMA]]</f>
        <v>-3.6929761042722734E-2</v>
      </c>
      <c r="T271" s="1">
        <f>(Table2[[#This Row],[Close Price]]-Table2[[#This Row],[50D EMA]])/Table2[[#This Row],[50D EMA]]</f>
        <v>-6.4010987734214264E-2</v>
      </c>
      <c r="U271" s="1">
        <f>(Table2[[#This Row],[Close Price]]-Table2[[#This Row],[200D EMA]])/Table2[[#This Row],[200D EMA]]</f>
        <v>1.1420522946708806E-2</v>
      </c>
      <c r="V271">
        <v>1.01998961260069</v>
      </c>
      <c r="W271">
        <v>443.55</v>
      </c>
      <c r="X271">
        <v>453.75</v>
      </c>
      <c r="Y271">
        <v>433</v>
      </c>
      <c r="Z271">
        <v>459.8</v>
      </c>
      <c r="AA271">
        <v>433</v>
      </c>
      <c r="AB271">
        <v>463.45</v>
      </c>
      <c r="AC271" s="1">
        <f>(Table2[[#This Row],[Close Price]]/Table2[[#This Row],[Day Low]])-1</f>
        <v>1.9501747266373437E-2</v>
      </c>
      <c r="AD271" s="1">
        <f>(Table2[[#This Row],[Day High]]/Table2[[#This Row],[Close Price]])-1</f>
        <v>3.4276868642193481E-3</v>
      </c>
      <c r="AE271" s="1">
        <f>(Table2[[#This Row],[Close Price]]/Table2[[#This Row],[Current Week Low]])-1</f>
        <v>4.4341801385681334E-2</v>
      </c>
      <c r="AF271" s="1">
        <f>(Table2[[#This Row],[Current Week High]]/Table2[[#This Row],[Close Price]])-1</f>
        <v>1.6806722689075571E-2</v>
      </c>
      <c r="AG271" s="1">
        <f>(Table2[[#This Row],[Close Price]]/Table2[[#This Row],[Current Month Low]])-1</f>
        <v>4.4341801385681334E-2</v>
      </c>
      <c r="AH271" s="1">
        <f>(Table2[[#This Row],[Current Month High]]/Table2[[#This Row],[Close Price]])-1</f>
        <v>2.4878372401592186E-2</v>
      </c>
      <c r="AI271">
        <v>37.184873949579803</v>
      </c>
      <c r="AJ271">
        <v>75.441319107662395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-7.12</v>
      </c>
      <c r="AM271" t="s">
        <v>3216</v>
      </c>
      <c r="AN271">
        <v>-0.04</v>
      </c>
      <c r="AO271" t="s">
        <v>3216</v>
      </c>
      <c r="AP271">
        <v>0.129037252898693</v>
      </c>
      <c r="AQ271">
        <f>(Table2[[#This Row],[Sharpe Ratio]]-AVERAGE(Table2[Sharpe Ratio]))/_xlfn.STDEV.P(Table2[Sharpe Ratio])</f>
        <v>0.7843325159762532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208</v>
      </c>
      <c r="AT271">
        <f>_xlfn.RANK.AVG(Table2[[#This Row],[6M Return vs Nifty Z-Score]],Table2[6M Return vs Nifty Z-Score])</f>
        <v>534</v>
      </c>
      <c r="AU271">
        <f>_xlfn.RANK.AVG(Table2[[#This Row],[Sharpe Ratio Z-Score]],Table2[Sharpe Ratio Z-Score])</f>
        <v>152</v>
      </c>
      <c r="AV271">
        <f>(Table2[[#This Row],[Rank 1Y]]+Table2[[#This Row],[Rank 6M]]+Table2[[#This Row],[Rank Sharpe]])/3</f>
        <v>298</v>
      </c>
    </row>
    <row r="272" spans="1:48" hidden="1" x14ac:dyDescent="0.3">
      <c r="A272" t="s">
        <v>307</v>
      </c>
      <c r="B272" t="s">
        <v>308</v>
      </c>
      <c r="C272" t="s">
        <v>3167</v>
      </c>
      <c r="D272" t="s">
        <v>173</v>
      </c>
      <c r="E272">
        <v>86348.207077290004</v>
      </c>
      <c r="F272">
        <v>247.98</v>
      </c>
      <c r="G272">
        <v>64.550457398593593</v>
      </c>
      <c r="H272">
        <f>(Table2[[#This Row],[1Y Return vs Nifty]]-AVERAGE(Table2[1Y Return vs Nifty]))/_xlfn.STDEV.P(Table2[1Y Return vs Nifty])</f>
        <v>0.69845883326560232</v>
      </c>
      <c r="I272">
        <v>-10.441759325321099</v>
      </c>
      <c r="J272">
        <f>(Table2[[#This Row],[1M Return vs Nifty]]-AVERAGE(Table2[1M Return vs Nifty]))/_xlfn.STDEV.P(Table2[1M Return vs Nifty])</f>
        <v>-0.96686994246536195</v>
      </c>
      <c r="K272">
        <v>-23.274754404775098</v>
      </c>
      <c r="L272">
        <f>(Table2[[#This Row],[6M Return vs Nifty]]-AVERAGE(Table2[6M Return vs Nifty]))/_xlfn.STDEV.P(Table2[6M Return vs Nifty])</f>
        <v>-1.0034844208769154</v>
      </c>
      <c r="M272">
        <v>-0.46062467700995202</v>
      </c>
      <c r="N272">
        <f>(Table2[[#This Row],[1W Return vs Nifty]]-AVERAGE(Table2[1W Return vs Nifty]))/_xlfn.STDEV.P(Table2[1W Return vs Nifty])</f>
        <v>-0.47221976176218627</v>
      </c>
      <c r="O272">
        <v>244.6</v>
      </c>
      <c r="P272">
        <v>259.68383418580203</v>
      </c>
      <c r="Q272">
        <v>253.688481557242</v>
      </c>
      <c r="R272">
        <v>58.2992990989719</v>
      </c>
      <c r="S272" s="1">
        <f>(Table2[[#This Row],[Close Price]]-Table2[[#This Row],[20D EMA]])/Table2[[#This Row],[20D EMA]]</f>
        <v>1.3818479149632034E-2</v>
      </c>
      <c r="T272" s="1">
        <f>(Table2[[#This Row],[Close Price]]-Table2[[#This Row],[50D EMA]])/Table2[[#This Row],[50D EMA]]</f>
        <v>-4.5069552452109987E-2</v>
      </c>
      <c r="U272" s="1">
        <f>(Table2[[#This Row],[Close Price]]-Table2[[#This Row],[200D EMA]])/Table2[[#This Row],[200D EMA]]</f>
        <v>-2.2501934349565468E-2</v>
      </c>
      <c r="V272">
        <v>1.77066128928721</v>
      </c>
      <c r="W272">
        <v>236.13</v>
      </c>
      <c r="X272">
        <v>249.2</v>
      </c>
      <c r="Y272">
        <v>229.5</v>
      </c>
      <c r="Z272">
        <v>249.2</v>
      </c>
      <c r="AA272">
        <v>229.5</v>
      </c>
      <c r="AB272">
        <v>249.2</v>
      </c>
      <c r="AC272" s="1">
        <f>(Table2[[#This Row],[Close Price]]/Table2[[#This Row],[Day Low]])-1</f>
        <v>5.0184220556473091E-2</v>
      </c>
      <c r="AD272" s="1">
        <f>(Table2[[#This Row],[Day High]]/Table2[[#This Row],[Close Price]])-1</f>
        <v>4.9197515928702806E-3</v>
      </c>
      <c r="AE272" s="1">
        <f>(Table2[[#This Row],[Close Price]]/Table2[[#This Row],[Current Week Low]])-1</f>
        <v>8.0522875816993356E-2</v>
      </c>
      <c r="AF272" s="1">
        <f>(Table2[[#This Row],[Current Week High]]/Table2[[#This Row],[Close Price]])-1</f>
        <v>4.9197515928702806E-3</v>
      </c>
      <c r="AG272" s="1">
        <f>(Table2[[#This Row],[Close Price]]/Table2[[#This Row],[Current Month Low]])-1</f>
        <v>8.0522875816993356E-2</v>
      </c>
      <c r="AH272" s="1">
        <f>(Table2[[#This Row],[Current Month High]]/Table2[[#This Row],[Close Price]])-1</f>
        <v>4.9197515928702806E-3</v>
      </c>
      <c r="AI272">
        <v>35.232680054843101</v>
      </c>
      <c r="AJ272">
        <v>103.345633456334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0.13</v>
      </c>
      <c r="AM272" t="s">
        <v>3217</v>
      </c>
      <c r="AN272">
        <v>-0.13</v>
      </c>
      <c r="AO272" t="s">
        <v>3216</v>
      </c>
      <c r="AP272">
        <v>0.15240152543215099</v>
      </c>
      <c r="AQ272">
        <f>(Table2[[#This Row],[Sharpe Ratio]]-AVERAGE(Table2[Sharpe Ratio]))/_xlfn.STDEV.P(Table2[Sharpe Ratio])</f>
        <v>1.0630692813245151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130</v>
      </c>
      <c r="AT272">
        <f>_xlfn.RANK.AVG(Table2[[#This Row],[6M Return vs Nifty Z-Score]],Table2[6M Return vs Nifty Z-Score])</f>
        <v>662</v>
      </c>
      <c r="AU272">
        <f>_xlfn.RANK.AVG(Table2[[#This Row],[Sharpe Ratio Z-Score]],Table2[Sharpe Ratio Z-Score])</f>
        <v>105</v>
      </c>
      <c r="AV272">
        <f>(Table2[[#This Row],[Rank 1Y]]+Table2[[#This Row],[Rank 6M]]+Table2[[#This Row],[Rank Sharpe]])/3</f>
        <v>299</v>
      </c>
    </row>
    <row r="273" spans="1:48" x14ac:dyDescent="0.3">
      <c r="A273" t="s">
        <v>836</v>
      </c>
      <c r="B273" t="s">
        <v>837</v>
      </c>
      <c r="C273" t="s">
        <v>3169</v>
      </c>
      <c r="D273" t="s">
        <v>276</v>
      </c>
      <c r="E273">
        <v>19057.234869560001</v>
      </c>
      <c r="F273">
        <v>873.2</v>
      </c>
      <c r="G273">
        <v>23.891425719705801</v>
      </c>
      <c r="H273">
        <f>(Table2[[#This Row],[1Y Return vs Nifty]]-AVERAGE(Table2[1Y Return vs Nifty]))/_xlfn.STDEV.P(Table2[1Y Return vs Nifty])</f>
        <v>1.8869734166810146E-4</v>
      </c>
      <c r="I273">
        <v>2.2953495466733198</v>
      </c>
      <c r="J273">
        <f>(Table2[[#This Row],[1M Return vs Nifty]]-AVERAGE(Table2[1M Return vs Nifty]))/_xlfn.STDEV.P(Table2[1M Return vs Nifty])</f>
        <v>0.40739435058140061</v>
      </c>
      <c r="K273">
        <v>-7.87872163939935</v>
      </c>
      <c r="L273">
        <f>(Table2[[#This Row],[6M Return vs Nifty]]-AVERAGE(Table2[6M Return vs Nifty]))/_xlfn.STDEV.P(Table2[6M Return vs Nifty])</f>
        <v>-0.49765739071216708</v>
      </c>
      <c r="M273">
        <v>3.48198268101532</v>
      </c>
      <c r="N273">
        <f>(Table2[[#This Row],[1W Return vs Nifty]]-AVERAGE(Table2[1W Return vs Nifty]))/_xlfn.STDEV.P(Table2[1W Return vs Nifty])</f>
        <v>0.47030185676711961</v>
      </c>
      <c r="O273">
        <v>863.6</v>
      </c>
      <c r="P273">
        <v>859.54159353165903</v>
      </c>
      <c r="Q273">
        <v>798.568049089944</v>
      </c>
      <c r="R273">
        <v>55.456853044205801</v>
      </c>
      <c r="S273" s="1">
        <f>(Table2[[#This Row],[Close Price]]-Table2[[#This Row],[20D EMA]])/Table2[[#This Row],[20D EMA]]</f>
        <v>1.1116257526632726E-2</v>
      </c>
      <c r="T273" s="1">
        <f>(Table2[[#This Row],[Close Price]]-Table2[[#This Row],[50D EMA]])/Table2[[#This Row],[50D EMA]]</f>
        <v>1.589033802566989E-2</v>
      </c>
      <c r="U273" s="1">
        <f>(Table2[[#This Row],[Close Price]]-Table2[[#This Row],[200D EMA]])/Table2[[#This Row],[200D EMA]]</f>
        <v>9.3457221328986748E-2</v>
      </c>
      <c r="V273">
        <v>1.9758745949713501</v>
      </c>
      <c r="W273">
        <v>860</v>
      </c>
      <c r="X273">
        <v>884.55</v>
      </c>
      <c r="Y273">
        <v>848.1</v>
      </c>
      <c r="Z273">
        <v>899.2</v>
      </c>
      <c r="AA273">
        <v>848.1</v>
      </c>
      <c r="AB273">
        <v>907.85</v>
      </c>
      <c r="AC273" s="1">
        <f>(Table2[[#This Row],[Close Price]]/Table2[[#This Row],[Day Low]])-1</f>
        <v>1.5348837209302468E-2</v>
      </c>
      <c r="AD273" s="1">
        <f>(Table2[[#This Row],[Day High]]/Table2[[#This Row],[Close Price]])-1</f>
        <v>1.2998167659184601E-2</v>
      </c>
      <c r="AE273" s="1">
        <f>(Table2[[#This Row],[Close Price]]/Table2[[#This Row],[Current Week Low]])-1</f>
        <v>2.9595566560547182E-2</v>
      </c>
      <c r="AF273" s="1">
        <f>(Table2[[#This Row],[Current Week High]]/Table2[[#This Row],[Close Price]])-1</f>
        <v>2.9775538250114586E-2</v>
      </c>
      <c r="AG273" s="1">
        <f>(Table2[[#This Row],[Close Price]]/Table2[[#This Row],[Current Month Low]])-1</f>
        <v>2.9595566560547182E-2</v>
      </c>
      <c r="AH273" s="1">
        <f>(Table2[[#This Row],[Current Month High]]/Table2[[#This Row],[Close Price]])-1</f>
        <v>3.968163078332565E-2</v>
      </c>
      <c r="AI273">
        <v>9.7114063215758097</v>
      </c>
      <c r="AJ273">
        <v>55.636752517600897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0.77</v>
      </c>
      <c r="AM273" t="s">
        <v>3217</v>
      </c>
      <c r="AN273">
        <v>0.11</v>
      </c>
      <c r="AO273" t="s">
        <v>3217</v>
      </c>
      <c r="AP273">
        <v>0.153501351856206</v>
      </c>
      <c r="AQ273">
        <f>(Table2[[#This Row],[Sharpe Ratio]]-AVERAGE(Table2[Sharpe Ratio]))/_xlfn.STDEV.P(Table2[Sharpe Ratio])</f>
        <v>1.0761902573551894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1.4564177713332105</v>
      </c>
      <c r="AS273">
        <f>_xlfn.RANK.AVG(Table2[[#This Row],[1Y Return vs Nifty Z-Score]],Table2[1Y Return vs Nifty Z-Score])</f>
        <v>301</v>
      </c>
      <c r="AT273">
        <f>_xlfn.RANK.AVG(Table2[[#This Row],[6M Return vs Nifty Z-Score]],Table2[6M Return vs Nifty Z-Score])</f>
        <v>495</v>
      </c>
      <c r="AU273">
        <f>_xlfn.RANK.AVG(Table2[[#This Row],[Sharpe Ratio Z-Score]],Table2[Sharpe Ratio Z-Score])</f>
        <v>101</v>
      </c>
      <c r="AV273">
        <f>(Table2[[#This Row],[Rank 1Y]]+Table2[[#This Row],[Rank 6M]]+Table2[[#This Row],[Rank Sharpe]])/3</f>
        <v>299</v>
      </c>
    </row>
    <row r="274" spans="1:48" hidden="1" x14ac:dyDescent="0.3">
      <c r="A274" t="s">
        <v>989</v>
      </c>
      <c r="B274" t="s">
        <v>990</v>
      </c>
      <c r="C274" t="s">
        <v>3171</v>
      </c>
      <c r="D274" t="s">
        <v>475</v>
      </c>
      <c r="E274">
        <v>14643.71950825</v>
      </c>
      <c r="F274">
        <v>778.75</v>
      </c>
      <c r="G274">
        <v>8.8703832897063695</v>
      </c>
      <c r="H274">
        <f>(Table2[[#This Row],[1Y Return vs Nifty]]-AVERAGE(Table2[1Y Return vs Nifty]))/_xlfn.STDEV.P(Table2[1Y Return vs Nifty])</f>
        <v>-0.25777970245082299</v>
      </c>
      <c r="I274">
        <v>-4.5416415064135904</v>
      </c>
      <c r="J274">
        <f>(Table2[[#This Row],[1M Return vs Nifty]]-AVERAGE(Table2[1M Return vs Nifty]))/_xlfn.STDEV.P(Table2[1M Return vs Nifty])</f>
        <v>-0.33027954155251282</v>
      </c>
      <c r="K274">
        <v>4.1768965571716601</v>
      </c>
      <c r="L274">
        <f>(Table2[[#This Row],[6M Return vs Nifty]]-AVERAGE(Table2[6M Return vs Nifty]))/_xlfn.STDEV.P(Table2[6M Return vs Nifty])</f>
        <v>-0.10157759261732413</v>
      </c>
      <c r="M274">
        <v>1.0849953540384401</v>
      </c>
      <c r="N274">
        <f>(Table2[[#This Row],[1W Return vs Nifty]]-AVERAGE(Table2[1W Return vs Nifty]))/_xlfn.STDEV.P(Table2[1W Return vs Nifty])</f>
        <v>-0.10272309090305667</v>
      </c>
      <c r="O274">
        <v>776.68</v>
      </c>
      <c r="P274">
        <v>803.08641826533199</v>
      </c>
      <c r="Q274">
        <v>744.06208563916505</v>
      </c>
      <c r="R274">
        <v>58.867297854975803</v>
      </c>
      <c r="S274" s="1">
        <f>(Table2[[#This Row],[Close Price]]-Table2[[#This Row],[20D EMA]])/Table2[[#This Row],[20D EMA]]</f>
        <v>2.6651902971623451E-3</v>
      </c>
      <c r="T274" s="1">
        <f>(Table2[[#This Row],[Close Price]]-Table2[[#This Row],[50D EMA]])/Table2[[#This Row],[50D EMA]]</f>
        <v>-3.0303610809280887E-2</v>
      </c>
      <c r="U274" s="1">
        <f>(Table2[[#This Row],[Close Price]]-Table2[[#This Row],[200D EMA]])/Table2[[#This Row],[200D EMA]]</f>
        <v>4.6619650470480972E-2</v>
      </c>
      <c r="V274">
        <v>0.488606759844739</v>
      </c>
      <c r="W274">
        <v>756.95</v>
      </c>
      <c r="X274">
        <v>783.8</v>
      </c>
      <c r="Y274">
        <v>746.95</v>
      </c>
      <c r="Z274">
        <v>804.95</v>
      </c>
      <c r="AA274">
        <v>746.95</v>
      </c>
      <c r="AB274">
        <v>804.95</v>
      </c>
      <c r="AC274" s="1">
        <f>(Table2[[#This Row],[Close Price]]/Table2[[#This Row],[Day Low]])-1</f>
        <v>2.8799788625404554E-2</v>
      </c>
      <c r="AD274" s="1">
        <f>(Table2[[#This Row],[Day High]]/Table2[[#This Row],[Close Price]])-1</f>
        <v>6.4847512038521682E-3</v>
      </c>
      <c r="AE274" s="1">
        <f>(Table2[[#This Row],[Close Price]]/Table2[[#This Row],[Current Week Low]])-1</f>
        <v>4.2573130731641928E-2</v>
      </c>
      <c r="AF274" s="1">
        <f>(Table2[[#This Row],[Current Week High]]/Table2[[#This Row],[Close Price]])-1</f>
        <v>3.3643659711075413E-2</v>
      </c>
      <c r="AG274" s="1">
        <f>(Table2[[#This Row],[Close Price]]/Table2[[#This Row],[Current Month Low]])-1</f>
        <v>4.2573130731641928E-2</v>
      </c>
      <c r="AH274" s="1">
        <f>(Table2[[#This Row],[Current Month High]]/Table2[[#This Row],[Close Price]])-1</f>
        <v>3.3643659711075413E-2</v>
      </c>
      <c r="AI274">
        <v>18.985553772070599</v>
      </c>
      <c r="AJ274">
        <v>49.400479616306903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-1.19</v>
      </c>
      <c r="AM274" t="s">
        <v>3216</v>
      </c>
      <c r="AN274">
        <v>-0.1</v>
      </c>
      <c r="AO274" t="s">
        <v>3216</v>
      </c>
      <c r="AP274">
        <v>0.12436133704664901</v>
      </c>
      <c r="AQ274">
        <f>(Table2[[#This Row],[Sharpe Ratio]]-AVERAGE(Table2[Sharpe Ratio]))/_xlfn.STDEV.P(Table2[Sharpe Ratio])</f>
        <v>0.72854864092630289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384</v>
      </c>
      <c r="AT274">
        <f>_xlfn.RANK.AVG(Table2[[#This Row],[6M Return vs Nifty Z-Score]],Table2[6M Return vs Nifty Z-Score])</f>
        <v>351</v>
      </c>
      <c r="AU274">
        <f>_xlfn.RANK.AVG(Table2[[#This Row],[Sharpe Ratio Z-Score]],Table2[Sharpe Ratio Z-Score])</f>
        <v>162</v>
      </c>
      <c r="AV274">
        <f>(Table2[[#This Row],[Rank 1Y]]+Table2[[#This Row],[Rank 6M]]+Table2[[#This Row],[Rank Sharpe]])/3</f>
        <v>299</v>
      </c>
    </row>
    <row r="275" spans="1:48" hidden="1" x14ac:dyDescent="0.3">
      <c r="A275" t="s">
        <v>78</v>
      </c>
      <c r="B275" t="s">
        <v>79</v>
      </c>
      <c r="C275" t="s">
        <v>3162</v>
      </c>
      <c r="D275" t="s">
        <v>80</v>
      </c>
      <c r="E275">
        <v>296224.23163514998</v>
      </c>
      <c r="F275">
        <v>318.5</v>
      </c>
      <c r="G275">
        <v>26.8478557612274</v>
      </c>
      <c r="H275">
        <f>(Table2[[#This Row],[1Y Return vs Nifty]]-AVERAGE(Table2[1Y Return vs Nifty]))/_xlfn.STDEV.P(Table2[1Y Return vs Nifty])</f>
        <v>5.0961839782608792E-2</v>
      </c>
      <c r="I275">
        <v>-4.3349405471801798</v>
      </c>
      <c r="J275">
        <f>(Table2[[#This Row],[1M Return vs Nifty]]-AVERAGE(Table2[1M Return vs Nifty]))/_xlfn.STDEV.P(Table2[1M Return vs Nifty])</f>
        <v>-0.30797764004034406</v>
      </c>
      <c r="K275">
        <v>-5.2991874044915699</v>
      </c>
      <c r="L275">
        <f>(Table2[[#This Row],[6M Return vs Nifty]]-AVERAGE(Table2[6M Return vs Nifty]))/_xlfn.STDEV.P(Table2[6M Return vs Nifty])</f>
        <v>-0.41290840627339215</v>
      </c>
      <c r="M275">
        <v>-1.4959796504818099</v>
      </c>
      <c r="N275">
        <f>(Table2[[#This Row],[1W Return vs Nifty]]-AVERAGE(Table2[1W Return vs Nifty]))/_xlfn.STDEV.P(Table2[1W Return vs Nifty])</f>
        <v>-0.71973222159735284</v>
      </c>
      <c r="O275">
        <v>323.58</v>
      </c>
      <c r="P275">
        <v>329.64110316583401</v>
      </c>
      <c r="Q275">
        <v>306.60544879564998</v>
      </c>
      <c r="R275">
        <v>42.623869657226599</v>
      </c>
      <c r="S275" s="1">
        <f>(Table2[[#This Row],[Close Price]]-Table2[[#This Row],[20D EMA]])/Table2[[#This Row],[20D EMA]]</f>
        <v>-1.5699363372272651E-2</v>
      </c>
      <c r="T275" s="1">
        <f>(Table2[[#This Row],[Close Price]]-Table2[[#This Row],[50D EMA]])/Table2[[#This Row],[50D EMA]]</f>
        <v>-3.3797675893073344E-2</v>
      </c>
      <c r="U275" s="1">
        <f>(Table2[[#This Row],[Close Price]]-Table2[[#This Row],[200D EMA]])/Table2[[#This Row],[200D EMA]]</f>
        <v>3.8794324272683242E-2</v>
      </c>
      <c r="V275">
        <v>0.75402146513155299</v>
      </c>
      <c r="W275">
        <v>313.89999999999998</v>
      </c>
      <c r="X275">
        <v>320.35000000000002</v>
      </c>
      <c r="Y275">
        <v>311.60000000000002</v>
      </c>
      <c r="Z275">
        <v>324.7</v>
      </c>
      <c r="AA275">
        <v>311.60000000000002</v>
      </c>
      <c r="AB275">
        <v>324.7</v>
      </c>
      <c r="AC275" s="1">
        <f>(Table2[[#This Row],[Close Price]]/Table2[[#This Row],[Day Low]])-1</f>
        <v>1.4654348518636562E-2</v>
      </c>
      <c r="AD275" s="1">
        <f>(Table2[[#This Row],[Day High]]/Table2[[#This Row],[Close Price]])-1</f>
        <v>5.8084772370488036E-3</v>
      </c>
      <c r="AE275" s="1">
        <f>(Table2[[#This Row],[Close Price]]/Table2[[#This Row],[Current Week Low]])-1</f>
        <v>2.2143774069319555E-2</v>
      </c>
      <c r="AF275" s="1">
        <f>(Table2[[#This Row],[Current Week High]]/Table2[[#This Row],[Close Price]])-1</f>
        <v>1.9466248037676603E-2</v>
      </c>
      <c r="AG275" s="1">
        <f>(Table2[[#This Row],[Close Price]]/Table2[[#This Row],[Current Month Low]])-1</f>
        <v>2.2143774069319555E-2</v>
      </c>
      <c r="AH275" s="1">
        <f>(Table2[[#This Row],[Current Month High]]/Table2[[#This Row],[Close Price]])-1</f>
        <v>1.9466248037676603E-2</v>
      </c>
      <c r="AI275">
        <v>14.9921507064364</v>
      </c>
      <c r="AJ275">
        <v>55.403757013905803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-3.82</v>
      </c>
      <c r="AM275" t="s">
        <v>3216</v>
      </c>
      <c r="AN275">
        <v>0.03</v>
      </c>
      <c r="AO275" t="s">
        <v>3217</v>
      </c>
      <c r="AP275">
        <v>0.12369161657364799</v>
      </c>
      <c r="AQ275">
        <f>(Table2[[#This Row],[Sharpe Ratio]]-AVERAGE(Table2[Sharpe Ratio]))/_xlfn.STDEV.P(Table2[Sharpe Ratio])</f>
        <v>0.72055884719039753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280</v>
      </c>
      <c r="AT275">
        <f>_xlfn.RANK.AVG(Table2[[#This Row],[6M Return vs Nifty Z-Score]],Table2[6M Return vs Nifty Z-Score])</f>
        <v>462</v>
      </c>
      <c r="AU275">
        <f>_xlfn.RANK.AVG(Table2[[#This Row],[Sharpe Ratio Z-Score]],Table2[Sharpe Ratio Z-Score])</f>
        <v>163</v>
      </c>
      <c r="AV275">
        <f>(Table2[[#This Row],[Rank 1Y]]+Table2[[#This Row],[Rank 6M]]+Table2[[#This Row],[Rank Sharpe]])/3</f>
        <v>301.66666666666669</v>
      </c>
    </row>
    <row r="276" spans="1:48" hidden="1" x14ac:dyDescent="0.3">
      <c r="A276" t="s">
        <v>954</v>
      </c>
      <c r="B276" t="s">
        <v>955</v>
      </c>
      <c r="C276" t="s">
        <v>3167</v>
      </c>
      <c r="D276" t="s">
        <v>956</v>
      </c>
      <c r="E276">
        <v>15760.4068962</v>
      </c>
      <c r="F276">
        <v>1324.3</v>
      </c>
      <c r="G276">
        <v>27.9747965879262</v>
      </c>
      <c r="H276">
        <f>(Table2[[#This Row],[1Y Return vs Nifty]]-AVERAGE(Table2[1Y Return vs Nifty]))/_xlfn.STDEV.P(Table2[1Y Return vs Nifty])</f>
        <v>7.0315697750795575E-2</v>
      </c>
      <c r="I276">
        <v>0.75125384031012299</v>
      </c>
      <c r="J276">
        <f>(Table2[[#This Row],[1M Return vs Nifty]]-AVERAGE(Table2[1M Return vs Nifty]))/_xlfn.STDEV.P(Table2[1M Return vs Nifty])</f>
        <v>0.24079488004005389</v>
      </c>
      <c r="K276">
        <v>-16.584478986599901</v>
      </c>
      <c r="L276">
        <f>(Table2[[#This Row],[6M Return vs Nifty]]-AVERAGE(Table2[6M Return vs Nifty]))/_xlfn.STDEV.P(Table2[6M Return vs Nifty])</f>
        <v>-0.7836796050953877</v>
      </c>
      <c r="M276">
        <v>11.2872250618167</v>
      </c>
      <c r="N276">
        <f>(Table2[[#This Row],[1W Return vs Nifty]]-AVERAGE(Table2[1W Return vs Nifty]))/_xlfn.STDEV.P(Table2[1W Return vs Nifty])</f>
        <v>2.3362268687498355</v>
      </c>
      <c r="O276">
        <v>1310.2</v>
      </c>
      <c r="P276">
        <v>1325.7243835681199</v>
      </c>
      <c r="Q276">
        <v>1259.9314916154599</v>
      </c>
      <c r="R276">
        <v>54.539424355446101</v>
      </c>
      <c r="S276" s="1">
        <f>(Table2[[#This Row],[Close Price]]-Table2[[#This Row],[20D EMA]])/Table2[[#This Row],[20D EMA]]</f>
        <v>1.076171576858488E-2</v>
      </c>
      <c r="T276" s="1">
        <f>(Table2[[#This Row],[Close Price]]-Table2[[#This Row],[50D EMA]])/Table2[[#This Row],[50D EMA]]</f>
        <v>-1.0744190766759048E-3</v>
      </c>
      <c r="U276" s="1">
        <f>(Table2[[#This Row],[Close Price]]-Table2[[#This Row],[200D EMA]])/Table2[[#This Row],[200D EMA]]</f>
        <v>5.1088895557335423E-2</v>
      </c>
      <c r="V276">
        <v>1.29558439244843</v>
      </c>
      <c r="W276">
        <v>1305.7</v>
      </c>
      <c r="X276">
        <v>1347.7</v>
      </c>
      <c r="Y276">
        <v>1282.25</v>
      </c>
      <c r="Z276">
        <v>1347.7</v>
      </c>
      <c r="AA276">
        <v>1282.25</v>
      </c>
      <c r="AB276">
        <v>1368.7</v>
      </c>
      <c r="AC276" s="1">
        <f>(Table2[[#This Row],[Close Price]]/Table2[[#This Row],[Day Low]])-1</f>
        <v>1.4245232442368083E-2</v>
      </c>
      <c r="AD276" s="1">
        <f>(Table2[[#This Row],[Day High]]/Table2[[#This Row],[Close Price]])-1</f>
        <v>1.7669712300838247E-2</v>
      </c>
      <c r="AE276" s="1">
        <f>(Table2[[#This Row],[Close Price]]/Table2[[#This Row],[Current Week Low]])-1</f>
        <v>3.2793916942873924E-2</v>
      </c>
      <c r="AF276" s="1">
        <f>(Table2[[#This Row],[Current Week High]]/Table2[[#This Row],[Close Price]])-1</f>
        <v>1.7669712300838247E-2</v>
      </c>
      <c r="AG276" s="1">
        <f>(Table2[[#This Row],[Close Price]]/Table2[[#This Row],[Current Month Low]])-1</f>
        <v>3.2793916942873924E-2</v>
      </c>
      <c r="AH276" s="1">
        <f>(Table2[[#This Row],[Current Month High]]/Table2[[#This Row],[Close Price]])-1</f>
        <v>3.3527146416975073E-2</v>
      </c>
      <c r="AI276">
        <v>27.9921467945329</v>
      </c>
      <c r="AJ276">
        <v>69.782051282051199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-4.46</v>
      </c>
      <c r="AM276" t="s">
        <v>3216</v>
      </c>
      <c r="AN276">
        <v>0.05</v>
      </c>
      <c r="AO276" t="s">
        <v>3217</v>
      </c>
      <c r="AP276">
        <v>0.18629000386632</v>
      </c>
      <c r="AQ276">
        <f>(Table2[[#This Row],[Sharpe Ratio]]-AVERAGE(Table2[Sharpe Ratio]))/_xlfn.STDEV.P(Table2[Sharpe Ratio])</f>
        <v>1.4673602708166056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265</v>
      </c>
      <c r="AT276">
        <f>_xlfn.RANK.AVG(Table2[[#This Row],[6M Return vs Nifty Z-Score]],Table2[6M Return vs Nifty Z-Score])</f>
        <v>593</v>
      </c>
      <c r="AU276">
        <f>_xlfn.RANK.AVG(Table2[[#This Row],[Sharpe Ratio Z-Score]],Table2[Sharpe Ratio Z-Score])</f>
        <v>50</v>
      </c>
      <c r="AV276">
        <f>(Table2[[#This Row],[Rank 1Y]]+Table2[[#This Row],[Rank 6M]]+Table2[[#This Row],[Rank Sharpe]])/3</f>
        <v>302.66666666666669</v>
      </c>
    </row>
    <row r="277" spans="1:48" x14ac:dyDescent="0.3">
      <c r="A277" t="s">
        <v>1666</v>
      </c>
      <c r="B277" t="s">
        <v>1667</v>
      </c>
      <c r="C277" t="s">
        <v>3161</v>
      </c>
      <c r="D277" t="s">
        <v>475</v>
      </c>
      <c r="E277">
        <v>5587.3196610000005</v>
      </c>
      <c r="F277">
        <v>499.4</v>
      </c>
      <c r="G277">
        <v>30.593627918109799</v>
      </c>
      <c r="H277">
        <f>(Table2[[#This Row],[1Y Return vs Nifty]]-AVERAGE(Table2[1Y Return vs Nifty]))/_xlfn.STDEV.P(Table2[1Y Return vs Nifty])</f>
        <v>0.11529098696405757</v>
      </c>
      <c r="I277">
        <v>1.8278247973616999</v>
      </c>
      <c r="J277">
        <f>(Table2[[#This Row],[1M Return vs Nifty]]-AVERAGE(Table2[1M Return vs Nifty]))/_xlfn.STDEV.P(Table2[1M Return vs Nifty])</f>
        <v>0.35695099051031776</v>
      </c>
      <c r="K277">
        <v>16.1769649698827</v>
      </c>
      <c r="L277">
        <f>(Table2[[#This Row],[6M Return vs Nifty]]-AVERAGE(Table2[6M Return vs Nifty]))/_xlfn.STDEV.P(Table2[6M Return vs Nifty])</f>
        <v>0.29267715206120154</v>
      </c>
      <c r="M277">
        <v>8.5388044125273499</v>
      </c>
      <c r="N277">
        <f>(Table2[[#This Row],[1W Return vs Nifty]]-AVERAGE(Table2[1W Return vs Nifty]))/_xlfn.STDEV.P(Table2[1W Return vs Nifty])</f>
        <v>1.6791881013730512</v>
      </c>
      <c r="O277">
        <v>473.93</v>
      </c>
      <c r="P277">
        <v>470.64743774583201</v>
      </c>
      <c r="Q277">
        <v>418.12747094994302</v>
      </c>
      <c r="R277">
        <v>71.990866009536106</v>
      </c>
      <c r="S277" s="1">
        <f>(Table2[[#This Row],[Close Price]]-Table2[[#This Row],[20D EMA]])/Table2[[#This Row],[20D EMA]]</f>
        <v>5.3742113814276307E-2</v>
      </c>
      <c r="T277" s="1">
        <f>(Table2[[#This Row],[Close Price]]-Table2[[#This Row],[50D EMA]])/Table2[[#This Row],[50D EMA]]</f>
        <v>6.1091509159974383E-2</v>
      </c>
      <c r="U277" s="1">
        <f>(Table2[[#This Row],[Close Price]]-Table2[[#This Row],[200D EMA]])/Table2[[#This Row],[200D EMA]]</f>
        <v>0.19437261289102592</v>
      </c>
      <c r="V277">
        <v>0.36735459393710401</v>
      </c>
      <c r="W277">
        <v>491.2</v>
      </c>
      <c r="X277">
        <v>505.7</v>
      </c>
      <c r="Y277">
        <v>468.85</v>
      </c>
      <c r="Z277">
        <v>505.7</v>
      </c>
      <c r="AA277">
        <v>468.85</v>
      </c>
      <c r="AB277">
        <v>505.7</v>
      </c>
      <c r="AC277" s="1">
        <f>(Table2[[#This Row],[Close Price]]/Table2[[#This Row],[Day Low]])-1</f>
        <v>1.669381107491863E-2</v>
      </c>
      <c r="AD277" s="1">
        <f>(Table2[[#This Row],[Day High]]/Table2[[#This Row],[Close Price]])-1</f>
        <v>1.2615138165799067E-2</v>
      </c>
      <c r="AE277" s="1">
        <f>(Table2[[#This Row],[Close Price]]/Table2[[#This Row],[Current Week Low]])-1</f>
        <v>6.5159432654366967E-2</v>
      </c>
      <c r="AF277" s="1">
        <f>(Table2[[#This Row],[Current Week High]]/Table2[[#This Row],[Close Price]])-1</f>
        <v>1.2615138165799067E-2</v>
      </c>
      <c r="AG277" s="1">
        <f>(Table2[[#This Row],[Close Price]]/Table2[[#This Row],[Current Month Low]])-1</f>
        <v>6.5159432654366967E-2</v>
      </c>
      <c r="AH277" s="1">
        <f>(Table2[[#This Row],[Current Month High]]/Table2[[#This Row],[Close Price]])-1</f>
        <v>1.2615138165799067E-2</v>
      </c>
      <c r="AI277">
        <v>14.3372046455746</v>
      </c>
      <c r="AJ277">
        <v>62.142857142857103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9.0299999999999994</v>
      </c>
      <c r="AM277" t="s">
        <v>3217</v>
      </c>
      <c r="AN277">
        <v>0.06</v>
      </c>
      <c r="AO277" t="s">
        <v>3217</v>
      </c>
      <c r="AP277">
        <v>3.1009359416264998E-2</v>
      </c>
      <c r="AQ277">
        <f>(Table2[[#This Row],[Sharpe Ratio]]-AVERAGE(Table2[Sharpe Ratio]))/_xlfn.STDEV.P(Table2[Sharpe Ratio])</f>
        <v>-0.38514442382863939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2.0589628070799888</v>
      </c>
      <c r="AS277">
        <f>_xlfn.RANK.AVG(Table2[[#This Row],[1Y Return vs Nifty Z-Score]],Table2[1Y Return vs Nifty Z-Score])</f>
        <v>257</v>
      </c>
      <c r="AT277">
        <f>_xlfn.RANK.AVG(Table2[[#This Row],[6M Return vs Nifty Z-Score]],Table2[6M Return vs Nifty Z-Score])</f>
        <v>210</v>
      </c>
      <c r="AU277">
        <f>_xlfn.RANK.AVG(Table2[[#This Row],[Sharpe Ratio Z-Score]],Table2[Sharpe Ratio Z-Score])</f>
        <v>443</v>
      </c>
      <c r="AV277">
        <f>(Table2[[#This Row],[Rank 1Y]]+Table2[[#This Row],[Rank 6M]]+Table2[[#This Row],[Rank Sharpe]])/3</f>
        <v>303.33333333333331</v>
      </c>
    </row>
    <row r="278" spans="1:48" hidden="1" x14ac:dyDescent="0.3">
      <c r="A278" t="s">
        <v>129</v>
      </c>
      <c r="B278" t="s">
        <v>130</v>
      </c>
      <c r="C278" t="s">
        <v>3164</v>
      </c>
      <c r="D278" t="s">
        <v>131</v>
      </c>
      <c r="E278">
        <v>216801.11788999999</v>
      </c>
      <c r="F278">
        <v>513.1</v>
      </c>
      <c r="G278">
        <v>62.908963581598698</v>
      </c>
      <c r="H278">
        <f>(Table2[[#This Row],[1Y Return vs Nifty]]-AVERAGE(Table2[1Y Return vs Nifty]))/_xlfn.STDEV.P(Table2[1Y Return vs Nifty])</f>
        <v>0.67026814442274707</v>
      </c>
      <c r="I278">
        <v>9.6219217888393391</v>
      </c>
      <c r="J278">
        <f>(Table2[[#This Row],[1M Return vs Nifty]]-AVERAGE(Table2[1M Return vs Nifty]))/_xlfn.STDEV.P(Table2[1M Return vs Nifty])</f>
        <v>1.1978913718461435</v>
      </c>
      <c r="K278">
        <v>1.42651715735769</v>
      </c>
      <c r="L278">
        <f>(Table2[[#This Row],[6M Return vs Nifty]]-AVERAGE(Table2[6M Return vs Nifty]))/_xlfn.STDEV.P(Table2[6M Return vs Nifty])</f>
        <v>-0.19193958812846126</v>
      </c>
      <c r="M278">
        <v>0.431544176797938</v>
      </c>
      <c r="N278">
        <f>(Table2[[#This Row],[1W Return vs Nifty]]-AVERAGE(Table2[1W Return vs Nifty]))/_xlfn.STDEV.P(Table2[1W Return vs Nifty])</f>
        <v>-0.25893744482519798</v>
      </c>
      <c r="O278">
        <v>530.65</v>
      </c>
      <c r="P278">
        <v>529.663184383513</v>
      </c>
      <c r="Q278">
        <v>498.39239144575299</v>
      </c>
      <c r="R278">
        <v>40.094900820226101</v>
      </c>
      <c r="S278" s="1">
        <f>(Table2[[#This Row],[Close Price]]-Table2[[#This Row],[20D EMA]])/Table2[[#This Row],[20D EMA]]</f>
        <v>-3.3072646753980882E-2</v>
      </c>
      <c r="T278" s="1">
        <f>(Table2[[#This Row],[Close Price]]-Table2[[#This Row],[50D EMA]])/Table2[[#This Row],[50D EMA]]</f>
        <v>-3.1271164150839068E-2</v>
      </c>
      <c r="U278" s="1">
        <f>(Table2[[#This Row],[Close Price]]-Table2[[#This Row],[200D EMA]])/Table2[[#This Row],[200D EMA]]</f>
        <v>2.9510098482006752E-2</v>
      </c>
      <c r="V278">
        <v>1.09732149057796</v>
      </c>
      <c r="W278">
        <v>512.25</v>
      </c>
      <c r="X278">
        <v>523.4</v>
      </c>
      <c r="Y278">
        <v>512.25</v>
      </c>
      <c r="Z278">
        <v>565</v>
      </c>
      <c r="AA278">
        <v>512.25</v>
      </c>
      <c r="AB278">
        <v>565</v>
      </c>
      <c r="AC278" s="1">
        <f>(Table2[[#This Row],[Close Price]]/Table2[[#This Row],[Day Low]])-1</f>
        <v>1.6593460224501033E-3</v>
      </c>
      <c r="AD278" s="1">
        <f>(Table2[[#This Row],[Day High]]/Table2[[#This Row],[Close Price]])-1</f>
        <v>2.0074059637497532E-2</v>
      </c>
      <c r="AE278" s="1">
        <f>(Table2[[#This Row],[Close Price]]/Table2[[#This Row],[Current Week Low]])-1</f>
        <v>1.6593460224501033E-3</v>
      </c>
      <c r="AF278" s="1">
        <f>(Table2[[#This Row],[Current Week High]]/Table2[[#This Row],[Close Price]])-1</f>
        <v>0.10114987331904102</v>
      </c>
      <c r="AG278" s="1">
        <f>(Table2[[#This Row],[Close Price]]/Table2[[#This Row],[Current Month Low]])-1</f>
        <v>1.6593460224501033E-3</v>
      </c>
      <c r="AH278" s="1">
        <f>(Table2[[#This Row],[Current Month High]]/Table2[[#This Row],[Close Price]])-1</f>
        <v>0.10114987331904102</v>
      </c>
      <c r="AI278">
        <v>57.415708438900801</v>
      </c>
      <c r="AJ278">
        <v>80.288123682361203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2.2599999999999998</v>
      </c>
      <c r="AM278" t="s">
        <v>3217</v>
      </c>
      <c r="AN278">
        <v>-0.05</v>
      </c>
      <c r="AO278" t="s">
        <v>3216</v>
      </c>
      <c r="AP278">
        <v>4.6232175753312003E-2</v>
      </c>
      <c r="AQ278">
        <f>(Table2[[#This Row],[Sharpe Ratio]]-AVERAGE(Table2[Sharpe Ratio]))/_xlfn.STDEV.P(Table2[Sharpe Ratio])</f>
        <v>-0.20353557727872462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1.2137469060365065</v>
      </c>
      <c r="AS278">
        <f>_xlfn.RANK.AVG(Table2[[#This Row],[1Y Return vs Nifty Z-Score]],Table2[1Y Return vs Nifty Z-Score])</f>
        <v>131</v>
      </c>
      <c r="AT278">
        <f>_xlfn.RANK.AVG(Table2[[#This Row],[6M Return vs Nifty Z-Score]],Table2[6M Return vs Nifty Z-Score])</f>
        <v>384</v>
      </c>
      <c r="AU278">
        <f>_xlfn.RANK.AVG(Table2[[#This Row],[Sharpe Ratio Z-Score]],Table2[Sharpe Ratio Z-Score])</f>
        <v>399</v>
      </c>
      <c r="AV278">
        <f>(Table2[[#This Row],[Rank 1Y]]+Table2[[#This Row],[Rank 6M]]+Table2[[#This Row],[Rank Sharpe]])/3</f>
        <v>304.66666666666669</v>
      </c>
    </row>
    <row r="279" spans="1:48" x14ac:dyDescent="0.3">
      <c r="A279" t="s">
        <v>279</v>
      </c>
      <c r="B279" t="s">
        <v>280</v>
      </c>
      <c r="C279" t="s">
        <v>3157</v>
      </c>
      <c r="D279" t="s">
        <v>220</v>
      </c>
      <c r="E279">
        <v>96094.228971949997</v>
      </c>
      <c r="F279">
        <v>4498.45</v>
      </c>
      <c r="G279">
        <v>29.005612317026898</v>
      </c>
      <c r="H279">
        <f>(Table2[[#This Row],[1Y Return vs Nifty]]-AVERAGE(Table2[1Y Return vs Nifty]))/_xlfn.STDEV.P(Table2[1Y Return vs Nifty])</f>
        <v>8.8018722381493414E-2</v>
      </c>
      <c r="I279">
        <v>4.1998621204736102</v>
      </c>
      <c r="J279">
        <f>(Table2[[#This Row],[1M Return vs Nifty]]-AVERAGE(Table2[1M Return vs Nifty]))/_xlfn.STDEV.P(Table2[1M Return vs Nifty])</f>
        <v>0.61288082731138249</v>
      </c>
      <c r="K279">
        <v>6.6139719955589298</v>
      </c>
      <c r="L279">
        <f>(Table2[[#This Row],[6M Return vs Nifty]]-AVERAGE(Table2[6M Return vs Nifty]))/_xlfn.STDEV.P(Table2[6M Return vs Nifty])</f>
        <v>-2.1509002866125389E-2</v>
      </c>
      <c r="M279">
        <v>-3.8319261508970901</v>
      </c>
      <c r="N279">
        <f>(Table2[[#This Row],[1W Return vs Nifty]]-AVERAGE(Table2[1W Return vs Nifty]))/_xlfn.STDEV.P(Table2[1W Return vs Nifty])</f>
        <v>-1.2781647197987538</v>
      </c>
      <c r="O279">
        <v>4409.68</v>
      </c>
      <c r="P279">
        <v>4382.0756682124102</v>
      </c>
      <c r="Q279">
        <v>3959.2102023615798</v>
      </c>
      <c r="R279">
        <v>60.420441752220498</v>
      </c>
      <c r="S279" s="1">
        <f>(Table2[[#This Row],[Close Price]]-Table2[[#This Row],[20D EMA]])/Table2[[#This Row],[20D EMA]]</f>
        <v>2.0130712432648065E-2</v>
      </c>
      <c r="T279" s="1">
        <f>(Table2[[#This Row],[Close Price]]-Table2[[#This Row],[50D EMA]])/Table2[[#This Row],[50D EMA]]</f>
        <v>2.6556896913435202E-2</v>
      </c>
      <c r="U279" s="1">
        <f>(Table2[[#This Row],[Close Price]]-Table2[[#This Row],[200D EMA]])/Table2[[#This Row],[200D EMA]]</f>
        <v>0.13619883008908584</v>
      </c>
      <c r="V279">
        <v>0.922583060318941</v>
      </c>
      <c r="W279">
        <v>4300</v>
      </c>
      <c r="X279">
        <v>4509</v>
      </c>
      <c r="Y279">
        <v>4182.5</v>
      </c>
      <c r="Z279">
        <v>4509</v>
      </c>
      <c r="AA279">
        <v>4182.5</v>
      </c>
      <c r="AB279">
        <v>4509</v>
      </c>
      <c r="AC279" s="1">
        <f>(Table2[[#This Row],[Close Price]]/Table2[[#This Row],[Day Low]])-1</f>
        <v>4.6151162790697642E-2</v>
      </c>
      <c r="AD279" s="1">
        <f>(Table2[[#This Row],[Day High]]/Table2[[#This Row],[Close Price]])-1</f>
        <v>2.3452522535540865E-3</v>
      </c>
      <c r="AE279" s="1">
        <f>(Table2[[#This Row],[Close Price]]/Table2[[#This Row],[Current Week Low]])-1</f>
        <v>7.5540944411237154E-2</v>
      </c>
      <c r="AF279" s="1">
        <f>(Table2[[#This Row],[Current Week High]]/Table2[[#This Row],[Close Price]])-1</f>
        <v>2.3452522535540865E-3</v>
      </c>
      <c r="AG279" s="1">
        <f>(Table2[[#This Row],[Close Price]]/Table2[[#This Row],[Current Month Low]])-1</f>
        <v>7.5540944411237154E-2</v>
      </c>
      <c r="AH279" s="1">
        <f>(Table2[[#This Row],[Current Month High]]/Table2[[#This Row],[Close Price]])-1</f>
        <v>2.3452522535540865E-3</v>
      </c>
      <c r="AI279">
        <v>8.1261323344707694</v>
      </c>
      <c r="AJ279">
        <v>65.095880355995902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-2.27</v>
      </c>
      <c r="AM279" t="s">
        <v>3216</v>
      </c>
      <c r="AN279">
        <v>0</v>
      </c>
      <c r="AO279" t="s">
        <v>3218</v>
      </c>
      <c r="AP279">
        <v>6.6704131163402999E-2</v>
      </c>
      <c r="AQ279">
        <f>(Table2[[#This Row],[Sharpe Ratio]]-AVERAGE(Table2[Sharpe Ratio]))/_xlfn.STDEV.P(Table2[Sharpe Ratio])</f>
        <v>4.0695721735234745E-2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-0.55807845123676847</v>
      </c>
      <c r="AS279">
        <f>_xlfn.RANK.AVG(Table2[[#This Row],[1Y Return vs Nifty Z-Score]],Table2[1Y Return vs Nifty Z-Score])</f>
        <v>261</v>
      </c>
      <c r="AT279">
        <f>_xlfn.RANK.AVG(Table2[[#This Row],[6M Return vs Nifty Z-Score]],Table2[6M Return vs Nifty Z-Score])</f>
        <v>316</v>
      </c>
      <c r="AU279">
        <f>_xlfn.RANK.AVG(Table2[[#This Row],[Sharpe Ratio Z-Score]],Table2[Sharpe Ratio Z-Score])</f>
        <v>337</v>
      </c>
      <c r="AV279">
        <f>(Table2[[#This Row],[Rank 1Y]]+Table2[[#This Row],[Rank 6M]]+Table2[[#This Row],[Rank Sharpe]])/3</f>
        <v>304.66666666666669</v>
      </c>
    </row>
    <row r="280" spans="1:48" x14ac:dyDescent="0.3">
      <c r="A280" t="s">
        <v>710</v>
      </c>
      <c r="B280" t="s">
        <v>711</v>
      </c>
      <c r="C280" t="s">
        <v>3167</v>
      </c>
      <c r="D280" t="s">
        <v>472</v>
      </c>
      <c r="E280">
        <v>25804.720259999998</v>
      </c>
      <c r="F280">
        <v>3681.55</v>
      </c>
      <c r="G280">
        <v>1.1381203275423699</v>
      </c>
      <c r="H280">
        <f>(Table2[[#This Row],[1Y Return vs Nifty]]-AVERAGE(Table2[1Y Return vs Nifty]))/_xlfn.STDEV.P(Table2[1Y Return vs Nifty])</f>
        <v>-0.39057205107907123</v>
      </c>
      <c r="I280">
        <v>3.4903327177228798</v>
      </c>
      <c r="J280">
        <f>(Table2[[#This Row],[1M Return vs Nifty]]-AVERAGE(Table2[1M Return vs Nifty]))/_xlfn.STDEV.P(Table2[1M Return vs Nifty])</f>
        <v>0.53632649046253345</v>
      </c>
      <c r="K280">
        <v>10.0308336860687</v>
      </c>
      <c r="L280">
        <f>(Table2[[#This Row],[6M Return vs Nifty]]-AVERAGE(Table2[6M Return vs Nifty]))/_xlfn.STDEV.P(Table2[6M Return vs Nifty])</f>
        <v>9.0749851588974056E-2</v>
      </c>
      <c r="M280">
        <v>-1.8070361969167399</v>
      </c>
      <c r="N280">
        <f>(Table2[[#This Row],[1W Return vs Nifty]]-AVERAGE(Table2[1W Return vs Nifty]))/_xlfn.STDEV.P(Table2[1W Return vs Nifty])</f>
        <v>-0.79409354976847202</v>
      </c>
      <c r="O280">
        <v>3618.79</v>
      </c>
      <c r="P280">
        <v>3615.1384365399999</v>
      </c>
      <c r="Q280">
        <v>3394.5307131238501</v>
      </c>
      <c r="R280">
        <v>61.830297063354898</v>
      </c>
      <c r="S280" s="1">
        <f>(Table2[[#This Row],[Close Price]]-Table2[[#This Row],[20D EMA]])/Table2[[#This Row],[20D EMA]]</f>
        <v>1.7342813481854492E-2</v>
      </c>
      <c r="T280" s="1">
        <f>(Table2[[#This Row],[Close Price]]-Table2[[#This Row],[50D EMA]])/Table2[[#This Row],[50D EMA]]</f>
        <v>1.8370406728756384E-2</v>
      </c>
      <c r="U280" s="1">
        <f>(Table2[[#This Row],[Close Price]]-Table2[[#This Row],[200D EMA]])/Table2[[#This Row],[200D EMA]]</f>
        <v>8.4553451163803958E-2</v>
      </c>
      <c r="V280">
        <v>0.49244460070341001</v>
      </c>
      <c r="W280">
        <v>3661</v>
      </c>
      <c r="X280">
        <v>3726.45</v>
      </c>
      <c r="Y280">
        <v>3608.45</v>
      </c>
      <c r="Z280">
        <v>3750</v>
      </c>
      <c r="AA280">
        <v>3608.45</v>
      </c>
      <c r="AB280">
        <v>3750</v>
      </c>
      <c r="AC280" s="1">
        <f>(Table2[[#This Row],[Close Price]]/Table2[[#This Row],[Day Low]])-1</f>
        <v>5.6132204315761935E-3</v>
      </c>
      <c r="AD280" s="1">
        <f>(Table2[[#This Row],[Day High]]/Table2[[#This Row],[Close Price]])-1</f>
        <v>1.2195950075375661E-2</v>
      </c>
      <c r="AE280" s="1">
        <f>(Table2[[#This Row],[Close Price]]/Table2[[#This Row],[Current Week Low]])-1</f>
        <v>2.0258005514833366E-2</v>
      </c>
      <c r="AF280" s="1">
        <f>(Table2[[#This Row],[Current Week High]]/Table2[[#This Row],[Close Price]])-1</f>
        <v>1.8592712308674209E-2</v>
      </c>
      <c r="AG280" s="1">
        <f>(Table2[[#This Row],[Close Price]]/Table2[[#This Row],[Current Month Low]])-1</f>
        <v>2.0258005514833366E-2</v>
      </c>
      <c r="AH280" s="1">
        <f>(Table2[[#This Row],[Current Month High]]/Table2[[#This Row],[Close Price]])-1</f>
        <v>1.8592712308674209E-2</v>
      </c>
      <c r="AI280">
        <v>8.0658961578682806</v>
      </c>
      <c r="AJ280">
        <v>42.612822002711603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2.4900000000000002</v>
      </c>
      <c r="AM280" t="s">
        <v>3217</v>
      </c>
      <c r="AN280">
        <v>0.01</v>
      </c>
      <c r="AO280" t="s">
        <v>3217</v>
      </c>
      <c r="AP280">
        <v>0.11411316077454101</v>
      </c>
      <c r="AQ280">
        <f>(Table2[[#This Row],[Sharpe Ratio]]-AVERAGE(Table2[Sharpe Ratio]))/_xlfn.STDEV.P(Table2[Sharpe Ratio])</f>
        <v>0.60628746199528416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4.8698203199248447E-2</v>
      </c>
      <c r="AS280">
        <f>_xlfn.RANK.AVG(Table2[[#This Row],[1Y Return vs Nifty Z-Score]],Table2[1Y Return vs Nifty Z-Score])</f>
        <v>449</v>
      </c>
      <c r="AT280">
        <f>_xlfn.RANK.AVG(Table2[[#This Row],[6M Return vs Nifty Z-Score]],Table2[6M Return vs Nifty Z-Score])</f>
        <v>275</v>
      </c>
      <c r="AU280">
        <f>_xlfn.RANK.AVG(Table2[[#This Row],[Sharpe Ratio Z-Score]],Table2[Sharpe Ratio Z-Score])</f>
        <v>190</v>
      </c>
      <c r="AV280">
        <f>(Table2[[#This Row],[Rank 1Y]]+Table2[[#This Row],[Rank 6M]]+Table2[[#This Row],[Rank Sharpe]])/3</f>
        <v>304.66666666666669</v>
      </c>
    </row>
    <row r="281" spans="1:48" x14ac:dyDescent="0.3">
      <c r="A281" t="s">
        <v>1482</v>
      </c>
      <c r="B281" t="s">
        <v>1483</v>
      </c>
      <c r="C281" t="s">
        <v>3166</v>
      </c>
      <c r="D281" t="s">
        <v>136</v>
      </c>
      <c r="E281">
        <v>7042.8253017999996</v>
      </c>
      <c r="F281">
        <v>999.55</v>
      </c>
      <c r="G281">
        <v>27.6806798116775</v>
      </c>
      <c r="H281">
        <f>(Table2[[#This Row],[1Y Return vs Nifty]]-AVERAGE(Table2[1Y Return vs Nifty]))/_xlfn.STDEV.P(Table2[1Y Return vs Nifty])</f>
        <v>6.526459464163499E-2</v>
      </c>
      <c r="I281">
        <v>11.039924345685399</v>
      </c>
      <c r="J281">
        <f>(Table2[[#This Row],[1M Return vs Nifty]]-AVERAGE(Table2[1M Return vs Nifty]))/_xlfn.STDEV.P(Table2[1M Return vs Nifty])</f>
        <v>1.3508860820984252</v>
      </c>
      <c r="K281">
        <v>10.8621650840243</v>
      </c>
      <c r="L281">
        <f>(Table2[[#This Row],[6M Return vs Nifty]]-AVERAGE(Table2[6M Return vs Nifty]))/_xlfn.STDEV.P(Table2[6M Return vs Nifty])</f>
        <v>0.11806272488035061</v>
      </c>
      <c r="M281">
        <v>5.1190416774482497</v>
      </c>
      <c r="N281">
        <f>(Table2[[#This Row],[1W Return vs Nifty]]-AVERAGE(Table2[1W Return vs Nifty]))/_xlfn.STDEV.P(Table2[1W Return vs Nifty])</f>
        <v>0.86165797083848072</v>
      </c>
      <c r="O281">
        <v>958.77</v>
      </c>
      <c r="P281">
        <v>947.48545765114204</v>
      </c>
      <c r="Q281">
        <v>890.61159020242906</v>
      </c>
      <c r="R281">
        <v>69.853919677837695</v>
      </c>
      <c r="S281" s="1">
        <f>(Table2[[#This Row],[Close Price]]-Table2[[#This Row],[20D EMA]])/Table2[[#This Row],[20D EMA]]</f>
        <v>4.2533662922285817E-2</v>
      </c>
      <c r="T281" s="1">
        <f>(Table2[[#This Row],[Close Price]]-Table2[[#This Row],[50D EMA]])/Table2[[#This Row],[50D EMA]]</f>
        <v>5.4950228447757071E-2</v>
      </c>
      <c r="U281" s="1">
        <f>(Table2[[#This Row],[Close Price]]-Table2[[#This Row],[200D EMA]])/Table2[[#This Row],[200D EMA]]</f>
        <v>0.12231865270562002</v>
      </c>
      <c r="V281">
        <v>1.0228965623442901</v>
      </c>
      <c r="W281">
        <v>986</v>
      </c>
      <c r="X281">
        <v>1006.9</v>
      </c>
      <c r="Y281">
        <v>973.65</v>
      </c>
      <c r="Z281">
        <v>1009.95</v>
      </c>
      <c r="AA281">
        <v>973.65</v>
      </c>
      <c r="AB281">
        <v>1009.95</v>
      </c>
      <c r="AC281" s="1">
        <f>(Table2[[#This Row],[Close Price]]/Table2[[#This Row],[Day Low]])-1</f>
        <v>1.3742393509127648E-2</v>
      </c>
      <c r="AD281" s="1">
        <f>(Table2[[#This Row],[Day High]]/Table2[[#This Row],[Close Price]])-1</f>
        <v>7.3533089890451819E-3</v>
      </c>
      <c r="AE281" s="1">
        <f>(Table2[[#This Row],[Close Price]]/Table2[[#This Row],[Current Week Low]])-1</f>
        <v>2.6600934627432737E-2</v>
      </c>
      <c r="AF281" s="1">
        <f>(Table2[[#This Row],[Current Week High]]/Table2[[#This Row],[Close Price]])-1</f>
        <v>1.0404682106948115E-2</v>
      </c>
      <c r="AG281" s="1">
        <f>(Table2[[#This Row],[Close Price]]/Table2[[#This Row],[Current Month Low]])-1</f>
        <v>2.6600934627432737E-2</v>
      </c>
      <c r="AH281" s="1">
        <f>(Table2[[#This Row],[Current Month High]]/Table2[[#This Row],[Close Price]])-1</f>
        <v>1.0404682106948115E-2</v>
      </c>
      <c r="AI281">
        <v>5.9226651993396997</v>
      </c>
      <c r="AJ281">
        <v>53.776923076922998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6.93</v>
      </c>
      <c r="AM281" t="s">
        <v>3217</v>
      </c>
      <c r="AN281">
        <v>0.13</v>
      </c>
      <c r="AO281" t="s">
        <v>3217</v>
      </c>
      <c r="AP281">
        <v>5.1113073593879003E-2</v>
      </c>
      <c r="AQ281">
        <f>(Table2[[#This Row],[Sharpe Ratio]]-AVERAGE(Table2[Sharpe Ratio]))/_xlfn.STDEV.P(Table2[Sharpe Ratio])</f>
        <v>-0.14530625838481398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2.2505651140740777</v>
      </c>
      <c r="AS281">
        <f>_xlfn.RANK.AVG(Table2[[#This Row],[1Y Return vs Nifty Z-Score]],Table2[1Y Return vs Nifty Z-Score])</f>
        <v>271</v>
      </c>
      <c r="AT281">
        <f>_xlfn.RANK.AVG(Table2[[#This Row],[6M Return vs Nifty Z-Score]],Table2[6M Return vs Nifty Z-Score])</f>
        <v>259</v>
      </c>
      <c r="AU281">
        <f>_xlfn.RANK.AVG(Table2[[#This Row],[Sharpe Ratio Z-Score]],Table2[Sharpe Ratio Z-Score])</f>
        <v>385</v>
      </c>
      <c r="AV281">
        <f>(Table2[[#This Row],[Rank 1Y]]+Table2[[#This Row],[Rank 6M]]+Table2[[#This Row],[Rank Sharpe]])/3</f>
        <v>305</v>
      </c>
    </row>
    <row r="282" spans="1:48" x14ac:dyDescent="0.3">
      <c r="A282" t="s">
        <v>1589</v>
      </c>
      <c r="B282" t="s">
        <v>1590</v>
      </c>
      <c r="C282" t="s">
        <v>3161</v>
      </c>
      <c r="D282" t="s">
        <v>163</v>
      </c>
      <c r="E282">
        <v>6144.8964724400003</v>
      </c>
      <c r="F282">
        <v>678.05</v>
      </c>
      <c r="G282">
        <v>41.6418167825856</v>
      </c>
      <c r="H282">
        <f>(Table2[[#This Row],[1Y Return vs Nifty]]-AVERAGE(Table2[1Y Return vs Nifty]))/_xlfn.STDEV.P(Table2[1Y Return vs Nifty])</f>
        <v>0.30503038855724973</v>
      </c>
      <c r="I282">
        <v>9.1949423973803199</v>
      </c>
      <c r="J282">
        <f>(Table2[[#This Row],[1M Return vs Nifty]]-AVERAGE(Table2[1M Return vs Nifty]))/_xlfn.STDEV.P(Table2[1M Return vs Nifty])</f>
        <v>1.151822633842408</v>
      </c>
      <c r="K282">
        <v>23.348743949938999</v>
      </c>
      <c r="L282">
        <f>(Table2[[#This Row],[6M Return vs Nifty]]-AVERAGE(Table2[6M Return vs Nifty]))/_xlfn.STDEV.P(Table2[6M Return vs Nifty])</f>
        <v>0.52830146630910058</v>
      </c>
      <c r="M282">
        <v>7.5724481784125501</v>
      </c>
      <c r="N282">
        <f>(Table2[[#This Row],[1W Return vs Nifty]]-AVERAGE(Table2[1W Return vs Nifty]))/_xlfn.STDEV.P(Table2[1W Return vs Nifty])</f>
        <v>1.4481705134816811</v>
      </c>
      <c r="O282">
        <v>632.36</v>
      </c>
      <c r="P282">
        <v>629.18033091633595</v>
      </c>
      <c r="Q282">
        <v>574.15886782487996</v>
      </c>
      <c r="R282">
        <v>73.7750491074395</v>
      </c>
      <c r="S282" s="1">
        <f>(Table2[[#This Row],[Close Price]]-Table2[[#This Row],[20D EMA]])/Table2[[#This Row],[20D EMA]]</f>
        <v>7.2253146941615443E-2</v>
      </c>
      <c r="T282" s="1">
        <f>(Table2[[#This Row],[Close Price]]-Table2[[#This Row],[50D EMA]])/Table2[[#This Row],[50D EMA]]</f>
        <v>7.7671959345090136E-2</v>
      </c>
      <c r="U282" s="1">
        <f>(Table2[[#This Row],[Close Price]]-Table2[[#This Row],[200D EMA]])/Table2[[#This Row],[200D EMA]]</f>
        <v>0.18094492308147556</v>
      </c>
      <c r="V282">
        <v>1.10540385900684</v>
      </c>
      <c r="W282">
        <v>656.1</v>
      </c>
      <c r="X282">
        <v>690</v>
      </c>
      <c r="Y282">
        <v>632</v>
      </c>
      <c r="Z282">
        <v>690</v>
      </c>
      <c r="AA282">
        <v>631.75</v>
      </c>
      <c r="AB282">
        <v>690</v>
      </c>
      <c r="AC282" s="1">
        <f>(Table2[[#This Row],[Close Price]]/Table2[[#This Row],[Day Low]])-1</f>
        <v>3.3455265965553815E-2</v>
      </c>
      <c r="AD282" s="1">
        <f>(Table2[[#This Row],[Day High]]/Table2[[#This Row],[Close Price]])-1</f>
        <v>1.7624069021458633E-2</v>
      </c>
      <c r="AE282" s="1">
        <f>(Table2[[#This Row],[Close Price]]/Table2[[#This Row],[Current Week Low]])-1</f>
        <v>7.28639240506328E-2</v>
      </c>
      <c r="AF282" s="1">
        <f>(Table2[[#This Row],[Current Week High]]/Table2[[#This Row],[Close Price]])-1</f>
        <v>1.7624069021458633E-2</v>
      </c>
      <c r="AG282" s="1">
        <f>(Table2[[#This Row],[Close Price]]/Table2[[#This Row],[Current Month Low]])-1</f>
        <v>7.3288484368816631E-2</v>
      </c>
      <c r="AH282" s="1">
        <f>(Table2[[#This Row],[Current Month High]]/Table2[[#This Row],[Close Price]])-1</f>
        <v>1.7624069021458633E-2</v>
      </c>
      <c r="AI282">
        <v>6.4375783496792396</v>
      </c>
      <c r="AJ282">
        <v>78.410735429548694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12.73</v>
      </c>
      <c r="AM282" t="s">
        <v>3217</v>
      </c>
      <c r="AN282">
        <v>0.05</v>
      </c>
      <c r="AO282" t="s">
        <v>3217</v>
      </c>
      <c r="AQ282">
        <f>(Table2[[#This Row],[Sharpe Ratio]]-AVERAGE(Table2[Sharpe Ratio]))/_xlfn.STDEV.P(Table2[Sharpe Ratio])</f>
        <v>-0.75508740094610904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2.6782376012443301</v>
      </c>
      <c r="AS282">
        <f>_xlfn.RANK.AVG(Table2[[#This Row],[1Y Return vs Nifty Z-Score]],Table2[1Y Return vs Nifty Z-Score])</f>
        <v>214</v>
      </c>
      <c r="AT282">
        <f>_xlfn.RANK.AVG(Table2[[#This Row],[6M Return vs Nifty Z-Score]],Table2[6M Return vs Nifty Z-Score])</f>
        <v>156</v>
      </c>
      <c r="AU282">
        <f>_xlfn.RANK.AVG(Table2[[#This Row],[Sharpe Ratio Z-Score]],Table2[Sharpe Ratio Z-Score])</f>
        <v>547.5</v>
      </c>
      <c r="AV282">
        <f>(Table2[[#This Row],[Rank 1Y]]+Table2[[#This Row],[Rank 6M]]+Table2[[#This Row],[Rank Sharpe]])/3</f>
        <v>305.83333333333331</v>
      </c>
    </row>
    <row r="283" spans="1:48" hidden="1" x14ac:dyDescent="0.3">
      <c r="A283" t="s">
        <v>1287</v>
      </c>
      <c r="B283" t="s">
        <v>1288</v>
      </c>
      <c r="C283" t="s">
        <v>3168</v>
      </c>
      <c r="D283" t="s">
        <v>91</v>
      </c>
      <c r="E283">
        <v>9233.0382101600007</v>
      </c>
      <c r="F283">
        <v>1187.95</v>
      </c>
      <c r="G283">
        <v>37.985443442956701</v>
      </c>
      <c r="H283">
        <f>(Table2[[#This Row],[1Y Return vs Nifty]]-AVERAGE(Table2[1Y Return vs Nifty]))/_xlfn.STDEV.P(Table2[1Y Return vs Nifty])</f>
        <v>0.24223655891036622</v>
      </c>
      <c r="I283">
        <v>-17.096767328210198</v>
      </c>
      <c r="J283">
        <f>(Table2[[#This Row],[1M Return vs Nifty]]-AVERAGE(Table2[1M Return vs Nifty]))/_xlfn.STDEV.P(Table2[1M Return vs Nifty])</f>
        <v>-1.6849088601054578</v>
      </c>
      <c r="K283">
        <v>24.886011048387299</v>
      </c>
      <c r="L283">
        <f>(Table2[[#This Row],[6M Return vs Nifty]]-AVERAGE(Table2[6M Return vs Nifty]))/_xlfn.STDEV.P(Table2[6M Return vs Nifty])</f>
        <v>0.57880741565514338</v>
      </c>
      <c r="M283">
        <v>-1.97927442608074</v>
      </c>
      <c r="N283">
        <f>(Table2[[#This Row],[1W Return vs Nifty]]-AVERAGE(Table2[1W Return vs Nifty]))/_xlfn.STDEV.P(Table2[1W Return vs Nifty])</f>
        <v>-0.83526890399029974</v>
      </c>
      <c r="O283">
        <v>1253.5899999999999</v>
      </c>
      <c r="P283">
        <v>1249.5409962395399</v>
      </c>
      <c r="Q283">
        <v>1020.8077029718499</v>
      </c>
      <c r="R283">
        <v>38.928649205661301</v>
      </c>
      <c r="S283" s="1">
        <f>(Table2[[#This Row],[Close Price]]-Table2[[#This Row],[20D EMA]])/Table2[[#This Row],[20D EMA]]</f>
        <v>-5.2361617434727364E-2</v>
      </c>
      <c r="T283" s="1">
        <f>(Table2[[#This Row],[Close Price]]-Table2[[#This Row],[50D EMA]])/Table2[[#This Row],[50D EMA]]</f>
        <v>-4.9290896757206319E-2</v>
      </c>
      <c r="U283" s="1">
        <f>(Table2[[#This Row],[Close Price]]-Table2[[#This Row],[200D EMA]])/Table2[[#This Row],[200D EMA]]</f>
        <v>0.16373534069301518</v>
      </c>
      <c r="V283">
        <v>1.5046787724806301</v>
      </c>
      <c r="W283">
        <v>1139.0999999999999</v>
      </c>
      <c r="X283">
        <v>1197</v>
      </c>
      <c r="Y283">
        <v>1139.0999999999999</v>
      </c>
      <c r="Z283">
        <v>1231</v>
      </c>
      <c r="AA283">
        <v>1139.0999999999999</v>
      </c>
      <c r="AB283">
        <v>1247.7</v>
      </c>
      <c r="AC283" s="1">
        <f>(Table2[[#This Row],[Close Price]]/Table2[[#This Row],[Day Low]])-1</f>
        <v>4.2884733561583843E-2</v>
      </c>
      <c r="AD283" s="1">
        <f>(Table2[[#This Row],[Day High]]/Table2[[#This Row],[Close Price]])-1</f>
        <v>7.6181657477165654E-3</v>
      </c>
      <c r="AE283" s="1">
        <f>(Table2[[#This Row],[Close Price]]/Table2[[#This Row],[Current Week Low]])-1</f>
        <v>4.2884733561583843E-2</v>
      </c>
      <c r="AF283" s="1">
        <f>(Table2[[#This Row],[Current Week High]]/Table2[[#This Row],[Close Price]])-1</f>
        <v>3.6238898943558251E-2</v>
      </c>
      <c r="AG283" s="1">
        <f>(Table2[[#This Row],[Close Price]]/Table2[[#This Row],[Current Month Low]])-1</f>
        <v>4.2884733561583843E-2</v>
      </c>
      <c r="AH283" s="1">
        <f>(Table2[[#This Row],[Current Month High]]/Table2[[#This Row],[Close Price]])-1</f>
        <v>5.0296729660339157E-2</v>
      </c>
      <c r="AI283">
        <v>29.971800159939299</v>
      </c>
      <c r="AJ283">
        <v>87.966772151898695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-12.4</v>
      </c>
      <c r="AM283" t="s">
        <v>3216</v>
      </c>
      <c r="AN283">
        <v>0.11</v>
      </c>
      <c r="AO283" t="s">
        <v>3217</v>
      </c>
      <c r="AQ283">
        <f>(Table2[[#This Row],[Sharpe Ratio]]-AVERAGE(Table2[Sharpe Ratio]))/_xlfn.STDEV.P(Table2[Sharpe Ratio])</f>
        <v>-0.75508740094610904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-2.4542211904763569</v>
      </c>
      <c r="AS283">
        <f>_xlfn.RANK.AVG(Table2[[#This Row],[1Y Return vs Nifty Z-Score]],Table2[1Y Return vs Nifty Z-Score])</f>
        <v>227</v>
      </c>
      <c r="AT283">
        <f>_xlfn.RANK.AVG(Table2[[#This Row],[6M Return vs Nifty Z-Score]],Table2[6M Return vs Nifty Z-Score])</f>
        <v>145</v>
      </c>
      <c r="AU283">
        <f>_xlfn.RANK.AVG(Table2[[#This Row],[Sharpe Ratio Z-Score]],Table2[Sharpe Ratio Z-Score])</f>
        <v>547.5</v>
      </c>
      <c r="AV283">
        <f>(Table2[[#This Row],[Rank 1Y]]+Table2[[#This Row],[Rank 6M]]+Table2[[#This Row],[Rank Sharpe]])/3</f>
        <v>306.5</v>
      </c>
    </row>
    <row r="284" spans="1:48" hidden="1" x14ac:dyDescent="0.3">
      <c r="A284" t="s">
        <v>2022</v>
      </c>
      <c r="B284" t="s">
        <v>2023</v>
      </c>
      <c r="C284" t="s">
        <v>3171</v>
      </c>
      <c r="D284" t="s">
        <v>294</v>
      </c>
      <c r="E284">
        <v>3313.2795632000002</v>
      </c>
      <c r="F284">
        <v>323.60000000000002</v>
      </c>
      <c r="G284">
        <v>43.9619341327518</v>
      </c>
      <c r="H284">
        <f>(Table2[[#This Row],[1Y Return vs Nifty]]-AVERAGE(Table2[1Y Return vs Nifty]))/_xlfn.STDEV.P(Table2[1Y Return vs Nifty])</f>
        <v>0.34487562319674686</v>
      </c>
      <c r="I284">
        <v>-2.1760960912231999</v>
      </c>
      <c r="J284">
        <f>(Table2[[#This Row],[1M Return vs Nifty]]-AVERAGE(Table2[1M Return vs Nifty]))/_xlfn.STDEV.P(Table2[1M Return vs Nifty])</f>
        <v>-7.5050146063519271E-2</v>
      </c>
      <c r="K284">
        <v>10.911586306509999</v>
      </c>
      <c r="L284">
        <f>(Table2[[#This Row],[6M Return vs Nifty]]-AVERAGE(Table2[6M Return vs Nifty]))/_xlfn.STDEV.P(Table2[6M Return vs Nifty])</f>
        <v>0.11968642824458819</v>
      </c>
      <c r="M284">
        <v>-8.1444185383985193E-2</v>
      </c>
      <c r="N284">
        <f>(Table2[[#This Row],[1W Return vs Nifty]]-AVERAGE(Table2[1W Return vs Nifty]))/_xlfn.STDEV.P(Table2[1W Return vs Nifty])</f>
        <v>-0.38157269036295682</v>
      </c>
      <c r="O284">
        <v>309.60000000000002</v>
      </c>
      <c r="P284">
        <v>315.194876422498</v>
      </c>
      <c r="Q284">
        <v>289.76110181739398</v>
      </c>
      <c r="R284">
        <v>66.069195240324206</v>
      </c>
      <c r="S284" s="1">
        <f>(Table2[[#This Row],[Close Price]]-Table2[[#This Row],[20D EMA]])/Table2[[#This Row],[20D EMA]]</f>
        <v>4.5219638242894052E-2</v>
      </c>
      <c r="T284" s="1">
        <f>(Table2[[#This Row],[Close Price]]-Table2[[#This Row],[50D EMA]])/Table2[[#This Row],[50D EMA]]</f>
        <v>2.666643466068119E-2</v>
      </c>
      <c r="U284" s="1">
        <f>(Table2[[#This Row],[Close Price]]-Table2[[#This Row],[200D EMA]])/Table2[[#This Row],[200D EMA]]</f>
        <v>0.11678205932530983</v>
      </c>
      <c r="V284">
        <v>0.721782372420819</v>
      </c>
      <c r="W284">
        <v>307.35000000000002</v>
      </c>
      <c r="X284">
        <v>326.85000000000002</v>
      </c>
      <c r="Y284">
        <v>301</v>
      </c>
      <c r="Z284">
        <v>326.85000000000002</v>
      </c>
      <c r="AA284">
        <v>301</v>
      </c>
      <c r="AB284">
        <v>326.85000000000002</v>
      </c>
      <c r="AC284" s="1">
        <f>(Table2[[#This Row],[Close Price]]/Table2[[#This Row],[Day Low]])-1</f>
        <v>5.2871319342768786E-2</v>
      </c>
      <c r="AD284" s="1">
        <f>(Table2[[#This Row],[Day High]]/Table2[[#This Row],[Close Price]])-1</f>
        <v>1.0043263288009863E-2</v>
      </c>
      <c r="AE284" s="1">
        <f>(Table2[[#This Row],[Close Price]]/Table2[[#This Row],[Current Week Low]])-1</f>
        <v>7.5083056478405297E-2</v>
      </c>
      <c r="AF284" s="1">
        <f>(Table2[[#This Row],[Current Week High]]/Table2[[#This Row],[Close Price]])-1</f>
        <v>1.0043263288009863E-2</v>
      </c>
      <c r="AG284" s="1">
        <f>(Table2[[#This Row],[Close Price]]/Table2[[#This Row],[Current Month Low]])-1</f>
        <v>7.5083056478405297E-2</v>
      </c>
      <c r="AH284" s="1">
        <f>(Table2[[#This Row],[Current Month High]]/Table2[[#This Row],[Close Price]])-1</f>
        <v>1.0043263288009863E-2</v>
      </c>
      <c r="AI284">
        <v>12.129171817058101</v>
      </c>
      <c r="AJ284">
        <v>71.216931216931201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7.29</v>
      </c>
      <c r="AM284" t="s">
        <v>3217</v>
      </c>
      <c r="AN284">
        <v>0.02</v>
      </c>
      <c r="AO284" t="s">
        <v>3217</v>
      </c>
      <c r="AP284">
        <v>2.0805505225912999E-2</v>
      </c>
      <c r="AQ284">
        <f>(Table2[[#This Row],[Sharpe Ratio]]-AVERAGE(Table2[Sharpe Ratio]))/_xlfn.STDEV.P(Table2[Sharpe Ratio])</f>
        <v>-0.50687683843864284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198</v>
      </c>
      <c r="AT284">
        <f>_xlfn.RANK.AVG(Table2[[#This Row],[6M Return vs Nifty Z-Score]],Table2[6M Return vs Nifty Z-Score])</f>
        <v>257</v>
      </c>
      <c r="AU284">
        <f>_xlfn.RANK.AVG(Table2[[#This Row],[Sharpe Ratio Z-Score]],Table2[Sharpe Ratio Z-Score])</f>
        <v>471</v>
      </c>
      <c r="AV284">
        <f>(Table2[[#This Row],[Rank 1Y]]+Table2[[#This Row],[Rank 6M]]+Table2[[#This Row],[Rank Sharpe]])/3</f>
        <v>308.66666666666669</v>
      </c>
    </row>
    <row r="285" spans="1:48" hidden="1" x14ac:dyDescent="0.3">
      <c r="A285" t="s">
        <v>1969</v>
      </c>
      <c r="B285" t="s">
        <v>1970</v>
      </c>
      <c r="C285" t="s">
        <v>3167</v>
      </c>
      <c r="D285" t="s">
        <v>117</v>
      </c>
      <c r="E285">
        <v>3614.2551027</v>
      </c>
      <c r="F285">
        <v>827.95</v>
      </c>
      <c r="G285">
        <v>54.526724939661698</v>
      </c>
      <c r="H285">
        <f>(Table2[[#This Row],[1Y Return vs Nifty]]-AVERAGE(Table2[1Y Return vs Nifty]))/_xlfn.STDEV.P(Table2[1Y Return vs Nifty])</f>
        <v>0.52631324254318723</v>
      </c>
      <c r="I285">
        <v>-4.7050755077928503</v>
      </c>
      <c r="J285">
        <f>(Table2[[#This Row],[1M Return vs Nifty]]-AVERAGE(Table2[1M Return vs Nifty]))/_xlfn.STDEV.P(Table2[1M Return vs Nifty])</f>
        <v>-0.34791317526189508</v>
      </c>
      <c r="K285">
        <v>-10.2302267989038</v>
      </c>
      <c r="L285">
        <f>(Table2[[#This Row],[6M Return vs Nifty]]-AVERAGE(Table2[6M Return vs Nifty]))/_xlfn.STDEV.P(Table2[6M Return vs Nifty])</f>
        <v>-0.57491462245333302</v>
      </c>
      <c r="M285">
        <v>4.1788367124857198</v>
      </c>
      <c r="N285">
        <f>(Table2[[#This Row],[1W Return vs Nifty]]-AVERAGE(Table2[1W Return vs Nifty]))/_xlfn.STDEV.P(Table2[1W Return vs Nifty])</f>
        <v>0.636892117976677</v>
      </c>
      <c r="O285">
        <v>801.38</v>
      </c>
      <c r="P285">
        <v>813.525174253709</v>
      </c>
      <c r="Q285">
        <v>783.20398684229099</v>
      </c>
      <c r="R285">
        <v>65.509079503484301</v>
      </c>
      <c r="S285" s="1">
        <f>(Table2[[#This Row],[Close Price]]-Table2[[#This Row],[20D EMA]])/Table2[[#This Row],[20D EMA]]</f>
        <v>3.3155307095260739E-2</v>
      </c>
      <c r="T285" s="1">
        <f>(Table2[[#This Row],[Close Price]]-Table2[[#This Row],[50D EMA]])/Table2[[#This Row],[50D EMA]]</f>
        <v>1.7731259219511835E-2</v>
      </c>
      <c r="U285" s="1">
        <f>(Table2[[#This Row],[Close Price]]-Table2[[#This Row],[200D EMA]])/Table2[[#This Row],[200D EMA]]</f>
        <v>5.7132003806716181E-2</v>
      </c>
      <c r="V285">
        <v>0.478955380958764</v>
      </c>
      <c r="W285">
        <v>805.15</v>
      </c>
      <c r="X285">
        <v>830</v>
      </c>
      <c r="Y285">
        <v>781.95</v>
      </c>
      <c r="Z285">
        <v>830</v>
      </c>
      <c r="AA285">
        <v>781.95</v>
      </c>
      <c r="AB285">
        <v>830</v>
      </c>
      <c r="AC285" s="1">
        <f>(Table2[[#This Row],[Close Price]]/Table2[[#This Row],[Day Low]])-1</f>
        <v>2.8317704775507657E-2</v>
      </c>
      <c r="AD285" s="1">
        <f>(Table2[[#This Row],[Day High]]/Table2[[#This Row],[Close Price]])-1</f>
        <v>2.4759949272299409E-3</v>
      </c>
      <c r="AE285" s="1">
        <f>(Table2[[#This Row],[Close Price]]/Table2[[#This Row],[Current Week Low]])-1</f>
        <v>5.8827290747490268E-2</v>
      </c>
      <c r="AF285" s="1">
        <f>(Table2[[#This Row],[Current Week High]]/Table2[[#This Row],[Close Price]])-1</f>
        <v>2.4759949272299409E-3</v>
      </c>
      <c r="AG285" s="1">
        <f>(Table2[[#This Row],[Close Price]]/Table2[[#This Row],[Current Month Low]])-1</f>
        <v>5.8827290747490268E-2</v>
      </c>
      <c r="AH285" s="1">
        <f>(Table2[[#This Row],[Current Month High]]/Table2[[#This Row],[Close Price]])-1</f>
        <v>2.4759949272299409E-3</v>
      </c>
      <c r="AI285">
        <v>30.8050003019505</v>
      </c>
      <c r="AJ285">
        <v>93.763164053358295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4.1399999999999997</v>
      </c>
      <c r="AM285" t="s">
        <v>3217</v>
      </c>
      <c r="AN285">
        <v>0</v>
      </c>
      <c r="AO285" t="s">
        <v>3218</v>
      </c>
      <c r="AP285">
        <v>9.7202078568335001E-2</v>
      </c>
      <c r="AQ285">
        <f>(Table2[[#This Row],[Sharpe Ratio]]-AVERAGE(Table2[Sharpe Ratio]))/_xlfn.STDEV.P(Table2[Sharpe Ratio])</f>
        <v>0.40453753179967183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162</v>
      </c>
      <c r="AT285">
        <f>_xlfn.RANK.AVG(Table2[[#This Row],[6M Return vs Nifty Z-Score]],Table2[6M Return vs Nifty Z-Score])</f>
        <v>524</v>
      </c>
      <c r="AU285">
        <f>_xlfn.RANK.AVG(Table2[[#This Row],[Sharpe Ratio Z-Score]],Table2[Sharpe Ratio Z-Score])</f>
        <v>241</v>
      </c>
      <c r="AV285">
        <f>(Table2[[#This Row],[Rank 1Y]]+Table2[[#This Row],[Rank 6M]]+Table2[[#This Row],[Rank Sharpe]])/3</f>
        <v>309</v>
      </c>
    </row>
    <row r="286" spans="1:48" x14ac:dyDescent="0.3">
      <c r="A286" t="s">
        <v>1907</v>
      </c>
      <c r="B286" t="s">
        <v>1908</v>
      </c>
      <c r="C286" t="s">
        <v>3167</v>
      </c>
      <c r="D286" t="s">
        <v>117</v>
      </c>
      <c r="E286">
        <v>3858.3293159999998</v>
      </c>
      <c r="F286">
        <v>669.8</v>
      </c>
      <c r="G286">
        <v>2.8636908740337601</v>
      </c>
      <c r="H286">
        <f>(Table2[[#This Row],[1Y Return vs Nifty]]-AVERAGE(Table2[1Y Return vs Nifty]))/_xlfn.STDEV.P(Table2[1Y Return vs Nifty])</f>
        <v>-0.36093744517992155</v>
      </c>
      <c r="I286">
        <v>4.7842258510313096</v>
      </c>
      <c r="J286">
        <f>(Table2[[#This Row],[1M Return vs Nifty]]-AVERAGE(Table2[1M Return vs Nifty]))/_xlfn.STDEV.P(Table2[1M Return vs Nifty])</f>
        <v>0.67593047359514691</v>
      </c>
      <c r="K286">
        <v>9.2329388277709494</v>
      </c>
      <c r="L286">
        <f>(Table2[[#This Row],[6M Return vs Nifty]]-AVERAGE(Table2[6M Return vs Nifty]))/_xlfn.STDEV.P(Table2[6M Return vs Nifty])</f>
        <v>6.4535514901920138E-2</v>
      </c>
      <c r="M286">
        <v>2.7506403429086901</v>
      </c>
      <c r="N286">
        <f>(Table2[[#This Row],[1W Return vs Nifty]]-AVERAGE(Table2[1W Return vs Nifty]))/_xlfn.STDEV.P(Table2[1W Return vs Nifty])</f>
        <v>0.29546680432189731</v>
      </c>
      <c r="O286">
        <v>650.76</v>
      </c>
      <c r="P286">
        <v>634.29893859048104</v>
      </c>
      <c r="Q286">
        <v>590.51804393979899</v>
      </c>
      <c r="R286">
        <v>59.1380748965706</v>
      </c>
      <c r="S286" s="1">
        <f>(Table2[[#This Row],[Close Price]]-Table2[[#This Row],[20D EMA]])/Table2[[#This Row],[20D EMA]]</f>
        <v>2.9258098223615411E-2</v>
      </c>
      <c r="T286" s="1">
        <f>(Table2[[#This Row],[Close Price]]-Table2[[#This Row],[50D EMA]])/Table2[[#This Row],[50D EMA]]</f>
        <v>5.5968974957467596E-2</v>
      </c>
      <c r="U286" s="1">
        <f>(Table2[[#This Row],[Close Price]]-Table2[[#This Row],[200D EMA]])/Table2[[#This Row],[200D EMA]]</f>
        <v>0.13425831246620376</v>
      </c>
      <c r="V286">
        <v>0.50910186045436201</v>
      </c>
      <c r="W286">
        <v>641.70000000000005</v>
      </c>
      <c r="X286">
        <v>682</v>
      </c>
      <c r="Y286">
        <v>631.54999999999995</v>
      </c>
      <c r="Z286">
        <v>682</v>
      </c>
      <c r="AA286">
        <v>631.54999999999995</v>
      </c>
      <c r="AB286">
        <v>684.9</v>
      </c>
      <c r="AC286" s="1">
        <f>(Table2[[#This Row],[Close Price]]/Table2[[#This Row],[Day Low]])-1</f>
        <v>4.3789932990493829E-2</v>
      </c>
      <c r="AD286" s="1">
        <f>(Table2[[#This Row],[Day High]]/Table2[[#This Row],[Close Price]])-1</f>
        <v>1.8214392355927256E-2</v>
      </c>
      <c r="AE286" s="1">
        <f>(Table2[[#This Row],[Close Price]]/Table2[[#This Row],[Current Week Low]])-1</f>
        <v>6.0565275908479155E-2</v>
      </c>
      <c r="AF286" s="1">
        <f>(Table2[[#This Row],[Current Week High]]/Table2[[#This Row],[Close Price]])-1</f>
        <v>1.8214392355927256E-2</v>
      </c>
      <c r="AG286" s="1">
        <f>(Table2[[#This Row],[Close Price]]/Table2[[#This Row],[Current Month Low]])-1</f>
        <v>6.0565275908479155E-2</v>
      </c>
      <c r="AH286" s="1">
        <f>(Table2[[#This Row],[Current Month High]]/Table2[[#This Row],[Close Price]])-1</f>
        <v>2.2544042997909797E-2</v>
      </c>
      <c r="AI286">
        <v>8.95789787996417</v>
      </c>
      <c r="AJ286">
        <v>45.6086956521739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-0.25</v>
      </c>
      <c r="AM286" t="s">
        <v>3216</v>
      </c>
      <c r="AN286">
        <v>0.08</v>
      </c>
      <c r="AO286" t="s">
        <v>3217</v>
      </c>
      <c r="AP286">
        <v>0.11015489427561601</v>
      </c>
      <c r="AQ286">
        <f>(Table2[[#This Row],[Sharpe Ratio]]-AVERAGE(Table2[Sharpe Ratio]))/_xlfn.STDEV.P(Table2[Sharpe Ratio])</f>
        <v>0.55906517426016289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1.2340605218992056</v>
      </c>
      <c r="AS286">
        <f>_xlfn.RANK.AVG(Table2[[#This Row],[1Y Return vs Nifty Z-Score]],Table2[1Y Return vs Nifty Z-Score])</f>
        <v>439</v>
      </c>
      <c r="AT286">
        <f>_xlfn.RANK.AVG(Table2[[#This Row],[6M Return vs Nifty Z-Score]],Table2[6M Return vs Nifty Z-Score])</f>
        <v>286</v>
      </c>
      <c r="AU286">
        <f>_xlfn.RANK.AVG(Table2[[#This Row],[Sharpe Ratio Z-Score]],Table2[Sharpe Ratio Z-Score])</f>
        <v>204</v>
      </c>
      <c r="AV286">
        <f>(Table2[[#This Row],[Rank 1Y]]+Table2[[#This Row],[Rank 6M]]+Table2[[#This Row],[Rank Sharpe]])/3</f>
        <v>309.66666666666669</v>
      </c>
    </row>
    <row r="287" spans="1:48" hidden="1" x14ac:dyDescent="0.3">
      <c r="A287" t="s">
        <v>1816</v>
      </c>
      <c r="B287" t="s">
        <v>1817</v>
      </c>
      <c r="C287" t="s">
        <v>3163</v>
      </c>
      <c r="D287" t="s">
        <v>199</v>
      </c>
      <c r="E287">
        <v>4376.6664675000002</v>
      </c>
      <c r="F287">
        <v>670.9</v>
      </c>
      <c r="G287">
        <v>41.573986896852702</v>
      </c>
      <c r="H287">
        <f>(Table2[[#This Row],[1Y Return vs Nifty]]-AVERAGE(Table2[1Y Return vs Nifty]))/_xlfn.STDEV.P(Table2[1Y Return vs Nifty])</f>
        <v>0.30386549156942971</v>
      </c>
      <c r="I287">
        <v>-6.7713292064208703</v>
      </c>
      <c r="J287">
        <f>(Table2[[#This Row],[1M Return vs Nifty]]-AVERAGE(Table2[1M Return vs Nifty]))/_xlfn.STDEV.P(Table2[1M Return vs Nifty])</f>
        <v>-0.57085063359231625</v>
      </c>
      <c r="K287">
        <v>1.70516020104224</v>
      </c>
      <c r="L287">
        <f>(Table2[[#This Row],[6M Return vs Nifty]]-AVERAGE(Table2[6M Return vs Nifty]))/_xlfn.STDEV.P(Table2[6M Return vs Nifty])</f>
        <v>-0.18278494514926502</v>
      </c>
      <c r="M287">
        <v>2.8479789674165001</v>
      </c>
      <c r="N287">
        <f>(Table2[[#This Row],[1W Return vs Nifty]]-AVERAGE(Table2[1W Return vs Nifty]))/_xlfn.STDEV.P(Table2[1W Return vs Nifty])</f>
        <v>0.31873662289253707</v>
      </c>
      <c r="O287">
        <v>659.92</v>
      </c>
      <c r="P287">
        <v>687.29658288001303</v>
      </c>
      <c r="Q287">
        <v>641.83044220621196</v>
      </c>
      <c r="R287">
        <v>63.222318807168598</v>
      </c>
      <c r="S287" s="1">
        <f>(Table2[[#This Row],[Close Price]]-Table2[[#This Row],[20D EMA]])/Table2[[#This Row],[20D EMA]]</f>
        <v>1.6638380409746665E-2</v>
      </c>
      <c r="T287" s="1">
        <f>(Table2[[#This Row],[Close Price]]-Table2[[#This Row],[50D EMA]])/Table2[[#This Row],[50D EMA]]</f>
        <v>-2.3856633785818693E-2</v>
      </c>
      <c r="U287" s="1">
        <f>(Table2[[#This Row],[Close Price]]-Table2[[#This Row],[200D EMA]])/Table2[[#This Row],[200D EMA]]</f>
        <v>4.5291646955643063E-2</v>
      </c>
      <c r="V287">
        <v>0.28337285520243199</v>
      </c>
      <c r="W287">
        <v>660</v>
      </c>
      <c r="X287">
        <v>674.35</v>
      </c>
      <c r="Y287">
        <v>630.45000000000005</v>
      </c>
      <c r="Z287">
        <v>674.35</v>
      </c>
      <c r="AA287">
        <v>630.45000000000005</v>
      </c>
      <c r="AB287">
        <v>674.35</v>
      </c>
      <c r="AC287" s="1">
        <f>(Table2[[#This Row],[Close Price]]/Table2[[#This Row],[Day Low]])-1</f>
        <v>1.6515151515151372E-2</v>
      </c>
      <c r="AD287" s="1">
        <f>(Table2[[#This Row],[Day High]]/Table2[[#This Row],[Close Price]])-1</f>
        <v>5.1423461022508388E-3</v>
      </c>
      <c r="AE287" s="1">
        <f>(Table2[[#This Row],[Close Price]]/Table2[[#This Row],[Current Week Low]])-1</f>
        <v>6.4160520263303766E-2</v>
      </c>
      <c r="AF287" s="1">
        <f>(Table2[[#This Row],[Current Week High]]/Table2[[#This Row],[Close Price]])-1</f>
        <v>5.1423461022508388E-3</v>
      </c>
      <c r="AG287" s="1">
        <f>(Table2[[#This Row],[Close Price]]/Table2[[#This Row],[Current Month Low]])-1</f>
        <v>6.4160520263303766E-2</v>
      </c>
      <c r="AH287" s="1">
        <f>(Table2[[#This Row],[Current Month High]]/Table2[[#This Row],[Close Price]])-1</f>
        <v>5.1423461022508388E-3</v>
      </c>
      <c r="AI287">
        <v>23.326874347890801</v>
      </c>
      <c r="AJ287">
        <v>73.830807099365202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1.94</v>
      </c>
      <c r="AM287" t="s">
        <v>3217</v>
      </c>
      <c r="AN287">
        <v>-0.02</v>
      </c>
      <c r="AO287" t="s">
        <v>3216</v>
      </c>
      <c r="AP287">
        <v>6.6370209215272993E-2</v>
      </c>
      <c r="AQ287">
        <f>(Table2[[#This Row],[Sharpe Ratio]]-AVERAGE(Table2[Sharpe Ratio]))/_xlfn.STDEV.P(Table2[Sharpe Ratio])</f>
        <v>3.6712018687461219E-2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215</v>
      </c>
      <c r="AT287">
        <f>_xlfn.RANK.AVG(Table2[[#This Row],[6M Return vs Nifty Z-Score]],Table2[6M Return vs Nifty Z-Score])</f>
        <v>378</v>
      </c>
      <c r="AU287">
        <f>_xlfn.RANK.AVG(Table2[[#This Row],[Sharpe Ratio Z-Score]],Table2[Sharpe Ratio Z-Score])</f>
        <v>339</v>
      </c>
      <c r="AV287">
        <f>(Table2[[#This Row],[Rank 1Y]]+Table2[[#This Row],[Rank 6M]]+Table2[[#This Row],[Rank Sharpe]])/3</f>
        <v>310.66666666666669</v>
      </c>
    </row>
    <row r="288" spans="1:48" hidden="1" x14ac:dyDescent="0.3">
      <c r="A288" t="s">
        <v>362</v>
      </c>
      <c r="B288" t="s">
        <v>363</v>
      </c>
      <c r="C288" t="s">
        <v>3163</v>
      </c>
      <c r="D288" t="s">
        <v>117</v>
      </c>
      <c r="E288">
        <v>68490.415710360001</v>
      </c>
      <c r="F288">
        <v>1471.05</v>
      </c>
      <c r="G288">
        <v>10.622762023816099</v>
      </c>
      <c r="H288">
        <f>(Table2[[#This Row],[1Y Return vs Nifty]]-AVERAGE(Table2[1Y Return vs Nifty]))/_xlfn.STDEV.P(Table2[1Y Return vs Nifty])</f>
        <v>-0.2276846980611246</v>
      </c>
      <c r="I288">
        <v>0.95388311358164801</v>
      </c>
      <c r="J288">
        <f>(Table2[[#This Row],[1M Return vs Nifty]]-AVERAGE(Table2[1M Return vs Nifty]))/_xlfn.STDEV.P(Table2[1M Return vs Nifty])</f>
        <v>0.26265746893535225</v>
      </c>
      <c r="K288">
        <v>8.7389978650275193</v>
      </c>
      <c r="L288">
        <f>(Table2[[#This Row],[6M Return vs Nifty]]-AVERAGE(Table2[6M Return vs Nifty]))/_xlfn.STDEV.P(Table2[6M Return vs Nifty])</f>
        <v>4.8307393406679333E-2</v>
      </c>
      <c r="M288">
        <v>5.1786219337709696</v>
      </c>
      <c r="N288">
        <f>(Table2[[#This Row],[1W Return vs Nifty]]-AVERAGE(Table2[1W Return vs Nifty]))/_xlfn.STDEV.P(Table2[1W Return vs Nifty])</f>
        <v>0.87590125568077537</v>
      </c>
      <c r="O288">
        <v>1446.08</v>
      </c>
      <c r="P288">
        <v>1492.6064426328301</v>
      </c>
      <c r="Q288">
        <v>1426.5845680306199</v>
      </c>
      <c r="R288">
        <v>63.971595477393898</v>
      </c>
      <c r="S288" s="1">
        <f>(Table2[[#This Row],[Close Price]]-Table2[[#This Row],[20D EMA]])/Table2[[#This Row],[20D EMA]]</f>
        <v>1.7267371099800862E-2</v>
      </c>
      <c r="T288" s="1">
        <f>(Table2[[#This Row],[Close Price]]-Table2[[#This Row],[50D EMA]])/Table2[[#This Row],[50D EMA]]</f>
        <v>-1.4442147653340148E-2</v>
      </c>
      <c r="U288" s="1">
        <f>(Table2[[#This Row],[Close Price]]-Table2[[#This Row],[200D EMA]])/Table2[[#This Row],[200D EMA]]</f>
        <v>3.1169152510014821E-2</v>
      </c>
      <c r="V288">
        <v>0.81695747925113604</v>
      </c>
      <c r="W288">
        <v>1451.6</v>
      </c>
      <c r="X288">
        <v>1482.9</v>
      </c>
      <c r="Y288">
        <v>1395.5</v>
      </c>
      <c r="Z288">
        <v>1482.9</v>
      </c>
      <c r="AA288">
        <v>1391</v>
      </c>
      <c r="AB288">
        <v>1482.9</v>
      </c>
      <c r="AC288" s="1">
        <f>(Table2[[#This Row],[Close Price]]/Table2[[#This Row],[Day Low]])-1</f>
        <v>1.3399007991182099E-2</v>
      </c>
      <c r="AD288" s="1">
        <f>(Table2[[#This Row],[Day High]]/Table2[[#This Row],[Close Price]])-1</f>
        <v>8.0554705822373229E-3</v>
      </c>
      <c r="AE288" s="1">
        <f>(Table2[[#This Row],[Close Price]]/Table2[[#This Row],[Current Week Low]])-1</f>
        <v>5.4138301683984258E-2</v>
      </c>
      <c r="AF288" s="1">
        <f>(Table2[[#This Row],[Current Week High]]/Table2[[#This Row],[Close Price]])-1</f>
        <v>8.0554705822373229E-3</v>
      </c>
      <c r="AG288" s="1">
        <f>(Table2[[#This Row],[Close Price]]/Table2[[#This Row],[Current Month Low]])-1</f>
        <v>5.7548526240114972E-2</v>
      </c>
      <c r="AH288" s="1">
        <f>(Table2[[#This Row],[Current Month High]]/Table2[[#This Row],[Close Price]])-1</f>
        <v>8.0554705822373229E-3</v>
      </c>
      <c r="AI288">
        <v>22.6674824105231</v>
      </c>
      <c r="AJ288">
        <v>44.931034482758598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1.98</v>
      </c>
      <c r="AM288" t="s">
        <v>3217</v>
      </c>
      <c r="AN288">
        <v>-0.01</v>
      </c>
      <c r="AO288" t="s">
        <v>3216</v>
      </c>
      <c r="AP288">
        <v>8.5899707466278993E-2</v>
      </c>
      <c r="AQ288">
        <f>(Table2[[#This Row],[Sharpe Ratio]]-AVERAGE(Table2[Sharpe Ratio]))/_xlfn.STDEV.P(Table2[Sharpe Ratio])</f>
        <v>0.2696997636970544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373</v>
      </c>
      <c r="AT288">
        <f>_xlfn.RANK.AVG(Table2[[#This Row],[6M Return vs Nifty Z-Score]],Table2[6M Return vs Nifty Z-Score])</f>
        <v>290</v>
      </c>
      <c r="AU288">
        <f>_xlfn.RANK.AVG(Table2[[#This Row],[Sharpe Ratio Z-Score]],Table2[Sharpe Ratio Z-Score])</f>
        <v>274</v>
      </c>
      <c r="AV288">
        <f>(Table2[[#This Row],[Rank 1Y]]+Table2[[#This Row],[Rank 6M]]+Table2[[#This Row],[Rank Sharpe]])/3</f>
        <v>312.33333333333331</v>
      </c>
    </row>
    <row r="289" spans="1:48" x14ac:dyDescent="0.3">
      <c r="A289" t="s">
        <v>354</v>
      </c>
      <c r="B289" t="s">
        <v>355</v>
      </c>
      <c r="C289" t="s">
        <v>3171</v>
      </c>
      <c r="D289" t="s">
        <v>158</v>
      </c>
      <c r="E289">
        <v>69997.854194679996</v>
      </c>
      <c r="F289">
        <v>4614.2</v>
      </c>
      <c r="G289">
        <v>6.40668028680515</v>
      </c>
      <c r="H289">
        <f>(Table2[[#This Row],[1Y Return vs Nifty]]-AVERAGE(Table2[1Y Return vs Nifty]))/_xlfn.STDEV.P(Table2[1Y Return vs Nifty])</f>
        <v>-0.30009084857694479</v>
      </c>
      <c r="I289">
        <v>0.96542710095106399</v>
      </c>
      <c r="J289">
        <f>(Table2[[#This Row],[1M Return vs Nifty]]-AVERAGE(Table2[1M Return vs Nifty]))/_xlfn.STDEV.P(Table2[1M Return vs Nifty])</f>
        <v>0.26390300195235061</v>
      </c>
      <c r="K289">
        <v>19.329675143221401</v>
      </c>
      <c r="L289">
        <f>(Table2[[#This Row],[6M Return vs Nifty]]-AVERAGE(Table2[6M Return vs Nifty]))/_xlfn.STDEV.P(Table2[6M Return vs Nifty])</f>
        <v>0.39625747357990437</v>
      </c>
      <c r="M289">
        <v>2.28858724356488</v>
      </c>
      <c r="N289">
        <f>(Table2[[#This Row],[1W Return vs Nifty]]-AVERAGE(Table2[1W Return vs Nifty]))/_xlfn.STDEV.P(Table2[1W Return vs Nifty])</f>
        <v>0.1850081673101367</v>
      </c>
      <c r="O289">
        <v>4491.72</v>
      </c>
      <c r="P289">
        <v>4471.2762811192197</v>
      </c>
      <c r="Q289">
        <v>4088.5971335890799</v>
      </c>
      <c r="R289">
        <v>68.615230932929606</v>
      </c>
      <c r="S289" s="1">
        <f>(Table2[[#This Row],[Close Price]]-Table2[[#This Row],[20D EMA]])/Table2[[#This Row],[20D EMA]]</f>
        <v>2.7267950807263044E-2</v>
      </c>
      <c r="T289" s="1">
        <f>(Table2[[#This Row],[Close Price]]-Table2[[#This Row],[50D EMA]])/Table2[[#This Row],[50D EMA]]</f>
        <v>3.1964859672013922E-2</v>
      </c>
      <c r="U289" s="1">
        <f>(Table2[[#This Row],[Close Price]]-Table2[[#This Row],[200D EMA]])/Table2[[#This Row],[200D EMA]]</f>
        <v>0.12855335197809808</v>
      </c>
      <c r="V289">
        <v>0.60843574762935404</v>
      </c>
      <c r="W289">
        <v>4549.5</v>
      </c>
      <c r="X289">
        <v>4624.3</v>
      </c>
      <c r="Y289">
        <v>4414.6000000000004</v>
      </c>
      <c r="Z289">
        <v>4624.3</v>
      </c>
      <c r="AA289">
        <v>4391.25</v>
      </c>
      <c r="AB289">
        <v>4624.3</v>
      </c>
      <c r="AC289" s="1">
        <f>(Table2[[#This Row],[Close Price]]/Table2[[#This Row],[Day Low]])-1</f>
        <v>1.4221343004725773E-2</v>
      </c>
      <c r="AD289" s="1">
        <f>(Table2[[#This Row],[Day High]]/Table2[[#This Row],[Close Price]])-1</f>
        <v>2.1888951497552878E-3</v>
      </c>
      <c r="AE289" s="1">
        <f>(Table2[[#This Row],[Close Price]]/Table2[[#This Row],[Current Week Low]])-1</f>
        <v>4.5213609387033893E-2</v>
      </c>
      <c r="AF289" s="1">
        <f>(Table2[[#This Row],[Current Week High]]/Table2[[#This Row],[Close Price]])-1</f>
        <v>2.1888951497552878E-3</v>
      </c>
      <c r="AG289" s="1">
        <f>(Table2[[#This Row],[Close Price]]/Table2[[#This Row],[Current Month Low]])-1</f>
        <v>5.0771420438371795E-2</v>
      </c>
      <c r="AH289" s="1">
        <f>(Table2[[#This Row],[Current Month High]]/Table2[[#This Row],[Close Price]])-1</f>
        <v>2.1888951497552878E-3</v>
      </c>
      <c r="AI289">
        <v>4.1144727146634299</v>
      </c>
      <c r="AJ289">
        <v>43.2981366459627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4.87</v>
      </c>
      <c r="AM289" t="s">
        <v>3217</v>
      </c>
      <c r="AN289">
        <v>0.1</v>
      </c>
      <c r="AO289" t="s">
        <v>3217</v>
      </c>
      <c r="AP289">
        <v>6.6275961416584997E-2</v>
      </c>
      <c r="AQ289">
        <f>(Table2[[#This Row],[Sharpe Ratio]]-AVERAGE(Table2[Sharpe Ratio]))/_xlfn.STDEV.P(Table2[Sharpe Ratio])</f>
        <v>3.5587638439376588E-2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0.58066543270482351</v>
      </c>
      <c r="AS289">
        <f>_xlfn.RANK.AVG(Table2[[#This Row],[1Y Return vs Nifty Z-Score]],Table2[1Y Return vs Nifty Z-Score])</f>
        <v>409</v>
      </c>
      <c r="AT289">
        <f>_xlfn.RANK.AVG(Table2[[#This Row],[6M Return vs Nifty Z-Score]],Table2[6M Return vs Nifty Z-Score])</f>
        <v>191</v>
      </c>
      <c r="AU289">
        <f>_xlfn.RANK.AVG(Table2[[#This Row],[Sharpe Ratio Z-Score]],Table2[Sharpe Ratio Z-Score])</f>
        <v>340</v>
      </c>
      <c r="AV289">
        <f>(Table2[[#This Row],[Rank 1Y]]+Table2[[#This Row],[Rank 6M]]+Table2[[#This Row],[Rank Sharpe]])/3</f>
        <v>313.33333333333331</v>
      </c>
    </row>
    <row r="290" spans="1:48" hidden="1" x14ac:dyDescent="0.3">
      <c r="A290" t="s">
        <v>179</v>
      </c>
      <c r="B290" t="s">
        <v>180</v>
      </c>
      <c r="C290" t="s">
        <v>3162</v>
      </c>
      <c r="D290" t="s">
        <v>80</v>
      </c>
      <c r="E290">
        <v>143566.60584671001</v>
      </c>
      <c r="F290">
        <v>449.3</v>
      </c>
      <c r="G290">
        <v>53.914029244294198</v>
      </c>
      <c r="H290">
        <f>(Table2[[#This Row],[1Y Return vs Nifty]]-AVERAGE(Table2[1Y Return vs Nifty]))/_xlfn.STDEV.P(Table2[1Y Return vs Nifty])</f>
        <v>0.51579092834094264</v>
      </c>
      <c r="I290">
        <v>-5.2315090287986701</v>
      </c>
      <c r="J290">
        <f>(Table2[[#This Row],[1M Return vs Nifty]]-AVERAGE(Table2[1M Return vs Nifty]))/_xlfn.STDEV.P(Table2[1M Return vs Nifty])</f>
        <v>-0.40471246918736964</v>
      </c>
      <c r="K290">
        <v>-8.4236371238011802</v>
      </c>
      <c r="L290">
        <f>(Table2[[#This Row],[6M Return vs Nifty]]-AVERAGE(Table2[6M Return vs Nifty]))/_xlfn.STDEV.P(Table2[6M Return vs Nifty])</f>
        <v>-0.51556024824476709</v>
      </c>
      <c r="M290">
        <v>1.3250586949932099</v>
      </c>
      <c r="N290">
        <f>(Table2[[#This Row],[1W Return vs Nifty]]-AVERAGE(Table2[1W Return vs Nifty]))/_xlfn.STDEV.P(Table2[1W Return vs Nifty])</f>
        <v>-4.5333432710065506E-2</v>
      </c>
      <c r="O290">
        <v>441.89</v>
      </c>
      <c r="P290">
        <v>443.52367482405703</v>
      </c>
      <c r="Q290">
        <v>410.75126487789697</v>
      </c>
      <c r="R290">
        <v>58.923981174613402</v>
      </c>
      <c r="S290" s="1">
        <f>(Table2[[#This Row],[Close Price]]-Table2[[#This Row],[20D EMA]])/Table2[[#This Row],[20D EMA]]</f>
        <v>1.6768879132815915E-2</v>
      </c>
      <c r="T290" s="1">
        <f>(Table2[[#This Row],[Close Price]]-Table2[[#This Row],[50D EMA]])/Table2[[#This Row],[50D EMA]]</f>
        <v>1.3023713284830662E-2</v>
      </c>
      <c r="U290" s="1">
        <f>(Table2[[#This Row],[Close Price]]-Table2[[#This Row],[200D EMA]])/Table2[[#This Row],[200D EMA]]</f>
        <v>9.3849340022269509E-2</v>
      </c>
      <c r="V290">
        <v>0.86142458892759</v>
      </c>
      <c r="W290">
        <v>436.5</v>
      </c>
      <c r="X290">
        <v>452</v>
      </c>
      <c r="Y290">
        <v>425.85</v>
      </c>
      <c r="Z290">
        <v>452</v>
      </c>
      <c r="AA290">
        <v>425.85</v>
      </c>
      <c r="AB290">
        <v>452</v>
      </c>
      <c r="AC290" s="1">
        <f>(Table2[[#This Row],[Close Price]]/Table2[[#This Row],[Day Low]])-1</f>
        <v>2.9324169530355215E-2</v>
      </c>
      <c r="AD290" s="1">
        <f>(Table2[[#This Row],[Day High]]/Table2[[#This Row],[Close Price]])-1</f>
        <v>6.0093478744713824E-3</v>
      </c>
      <c r="AE290" s="1">
        <f>(Table2[[#This Row],[Close Price]]/Table2[[#This Row],[Current Week Low]])-1</f>
        <v>5.5066337912410335E-2</v>
      </c>
      <c r="AF290" s="1">
        <f>(Table2[[#This Row],[Current Week High]]/Table2[[#This Row],[Close Price]])-1</f>
        <v>6.0093478744713824E-3</v>
      </c>
      <c r="AG290" s="1">
        <f>(Table2[[#This Row],[Close Price]]/Table2[[#This Row],[Current Month Low]])-1</f>
        <v>5.5066337912410335E-2</v>
      </c>
      <c r="AH290" s="1">
        <f>(Table2[[#This Row],[Current Month High]]/Table2[[#This Row],[Close Price]])-1</f>
        <v>6.0093478744713824E-3</v>
      </c>
      <c r="AI290">
        <v>10.137992432673</v>
      </c>
      <c r="AJ290">
        <v>82.939739413680698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-0.99</v>
      </c>
      <c r="AM290" t="s">
        <v>3216</v>
      </c>
      <c r="AN290">
        <v>0.17</v>
      </c>
      <c r="AO290" t="s">
        <v>3217</v>
      </c>
      <c r="AP290">
        <v>8.3971118661715999E-2</v>
      </c>
      <c r="AQ290">
        <f>(Table2[[#This Row],[Sharpe Ratio]]-AVERAGE(Table2[Sharpe Ratio]))/_xlfn.STDEV.P(Table2[Sharpe Ratio])</f>
        <v>0.2466916172075391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165</v>
      </c>
      <c r="AT290">
        <f>_xlfn.RANK.AVG(Table2[[#This Row],[6M Return vs Nifty Z-Score]],Table2[6M Return vs Nifty Z-Score])</f>
        <v>499</v>
      </c>
      <c r="AU290">
        <f>_xlfn.RANK.AVG(Table2[[#This Row],[Sharpe Ratio Z-Score]],Table2[Sharpe Ratio Z-Score])</f>
        <v>278</v>
      </c>
      <c r="AV290">
        <f>(Table2[[#This Row],[Rank 1Y]]+Table2[[#This Row],[Rank 6M]]+Table2[[#This Row],[Rank Sharpe]])/3</f>
        <v>314</v>
      </c>
    </row>
    <row r="291" spans="1:48" hidden="1" x14ac:dyDescent="0.3">
      <c r="A291" t="s">
        <v>81</v>
      </c>
      <c r="B291" t="s">
        <v>82</v>
      </c>
      <c r="C291" t="s">
        <v>3166</v>
      </c>
      <c r="D291" t="s">
        <v>83</v>
      </c>
      <c r="E291">
        <v>295939.03546500002</v>
      </c>
      <c r="F291">
        <v>1370</v>
      </c>
      <c r="G291">
        <v>44.586460804903901</v>
      </c>
      <c r="H291">
        <f>(Table2[[#This Row],[1Y Return vs Nifty]]-AVERAGE(Table2[1Y Return vs Nifty]))/_xlfn.STDEV.P(Table2[1Y Return vs Nifty])</f>
        <v>0.35560112024487767</v>
      </c>
      <c r="I291">
        <v>-4.2001689751073403</v>
      </c>
      <c r="J291">
        <f>(Table2[[#This Row],[1M Return vs Nifty]]-AVERAGE(Table2[1M Return vs Nifty]))/_xlfn.STDEV.P(Table2[1M Return vs Nifty])</f>
        <v>-0.29343652548453508</v>
      </c>
      <c r="K291">
        <v>-2.8901638292421898</v>
      </c>
      <c r="L291">
        <f>(Table2[[#This Row],[6M Return vs Nifty]]-AVERAGE(Table2[6M Return vs Nifty]))/_xlfn.STDEV.P(Table2[6M Return vs Nifty])</f>
        <v>-0.33376144294621202</v>
      </c>
      <c r="M291">
        <v>-3.9785730467769098</v>
      </c>
      <c r="N291">
        <f>(Table2[[#This Row],[1W Return vs Nifty]]-AVERAGE(Table2[1W Return vs Nifty]))/_xlfn.STDEV.P(Table2[1W Return vs Nifty])</f>
        <v>-1.3132221975299816</v>
      </c>
      <c r="O291">
        <v>1377.91</v>
      </c>
      <c r="P291">
        <v>1409.07689282156</v>
      </c>
      <c r="Q291">
        <v>1338.07886826094</v>
      </c>
      <c r="R291">
        <v>49.995351137694797</v>
      </c>
      <c r="S291" s="1">
        <f>(Table2[[#This Row],[Close Price]]-Table2[[#This Row],[20D EMA]])/Table2[[#This Row],[20D EMA]]</f>
        <v>-5.7405781219383566E-3</v>
      </c>
      <c r="T291" s="1">
        <f>(Table2[[#This Row],[Close Price]]-Table2[[#This Row],[50D EMA]])/Table2[[#This Row],[50D EMA]]</f>
        <v>-2.7732264307671509E-2</v>
      </c>
      <c r="U291" s="1">
        <f>(Table2[[#This Row],[Close Price]]-Table2[[#This Row],[200D EMA]])/Table2[[#This Row],[200D EMA]]</f>
        <v>2.3855941900156389E-2</v>
      </c>
      <c r="V291">
        <v>1.11369053668566</v>
      </c>
      <c r="W291">
        <v>1315.2</v>
      </c>
      <c r="X291">
        <v>1382</v>
      </c>
      <c r="Y291">
        <v>1295.9000000000001</v>
      </c>
      <c r="Z291">
        <v>1395</v>
      </c>
      <c r="AA291">
        <v>1295.9000000000001</v>
      </c>
      <c r="AB291">
        <v>1397.95</v>
      </c>
      <c r="AC291" s="1">
        <f>(Table2[[#This Row],[Close Price]]/Table2[[#This Row],[Day Low]])-1</f>
        <v>4.1666666666666741E-2</v>
      </c>
      <c r="AD291" s="1">
        <f>(Table2[[#This Row],[Day High]]/Table2[[#This Row],[Close Price]])-1</f>
        <v>8.7591240875912746E-3</v>
      </c>
      <c r="AE291" s="1">
        <f>(Table2[[#This Row],[Close Price]]/Table2[[#This Row],[Current Week Low]])-1</f>
        <v>5.7180337989042318E-2</v>
      </c>
      <c r="AF291" s="1">
        <f>(Table2[[#This Row],[Current Week High]]/Table2[[#This Row],[Close Price]])-1</f>
        <v>1.8248175182481674E-2</v>
      </c>
      <c r="AG291" s="1">
        <f>(Table2[[#This Row],[Close Price]]/Table2[[#This Row],[Current Month Low]])-1</f>
        <v>5.7180337989042318E-2</v>
      </c>
      <c r="AH291" s="1">
        <f>(Table2[[#This Row],[Current Month High]]/Table2[[#This Row],[Close Price]])-1</f>
        <v>2.0401459854014536E-2</v>
      </c>
      <c r="AI291">
        <v>18.350364963503601</v>
      </c>
      <c r="AJ291">
        <v>74.522292993630501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-0.4</v>
      </c>
      <c r="AM291" t="s">
        <v>3216</v>
      </c>
      <c r="AN291">
        <v>-0.05</v>
      </c>
      <c r="AO291" t="s">
        <v>3216</v>
      </c>
      <c r="AP291">
        <v>7.0564637938548003E-2</v>
      </c>
      <c r="AQ291">
        <f>(Table2[[#This Row],[Sharpe Ratio]]-AVERAGE(Table2[Sharpe Ratio]))/_xlfn.STDEV.P(Table2[Sharpe Ratio])</f>
        <v>8.6751731806510315E-2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193</v>
      </c>
      <c r="AT291">
        <f>_xlfn.RANK.AVG(Table2[[#This Row],[6M Return vs Nifty Z-Score]],Table2[6M Return vs Nifty Z-Score])</f>
        <v>430</v>
      </c>
      <c r="AU291">
        <f>_xlfn.RANK.AVG(Table2[[#This Row],[Sharpe Ratio Z-Score]],Table2[Sharpe Ratio Z-Score])</f>
        <v>321</v>
      </c>
      <c r="AV291">
        <f>(Table2[[#This Row],[Rank 1Y]]+Table2[[#This Row],[Rank 6M]]+Table2[[#This Row],[Rank Sharpe]])/3</f>
        <v>314.66666666666669</v>
      </c>
    </row>
    <row r="292" spans="1:48" x14ac:dyDescent="0.3">
      <c r="A292" t="s">
        <v>1530</v>
      </c>
      <c r="B292" t="s">
        <v>1531</v>
      </c>
      <c r="C292" t="s">
        <v>3171</v>
      </c>
      <c r="D292" t="s">
        <v>396</v>
      </c>
      <c r="E292">
        <v>6632.3614934500001</v>
      </c>
      <c r="F292">
        <v>341.05</v>
      </c>
      <c r="G292">
        <v>30.9272835418179</v>
      </c>
      <c r="H292">
        <f>(Table2[[#This Row],[1Y Return vs Nifty]]-AVERAGE(Table2[1Y Return vs Nifty]))/_xlfn.STDEV.P(Table2[1Y Return vs Nifty])</f>
        <v>0.12102112238780441</v>
      </c>
      <c r="I292">
        <v>7.6358390653745003</v>
      </c>
      <c r="J292">
        <f>(Table2[[#This Row],[1M Return vs Nifty]]-AVERAGE(Table2[1M Return vs Nifty]))/_xlfn.STDEV.P(Table2[1M Return vs Nifty])</f>
        <v>0.98360392268285346</v>
      </c>
      <c r="K292">
        <v>15.7394547895688</v>
      </c>
      <c r="L292">
        <f>(Table2[[#This Row],[6M Return vs Nifty]]-AVERAGE(Table2[6M Return vs Nifty]))/_xlfn.STDEV.P(Table2[6M Return vs Nifty])</f>
        <v>0.27830302863943818</v>
      </c>
      <c r="M292">
        <v>5.5715631892805302</v>
      </c>
      <c r="N292">
        <f>(Table2[[#This Row],[1W Return vs Nifty]]-AVERAGE(Table2[1W Return vs Nifty]))/_xlfn.STDEV.P(Table2[1W Return vs Nifty])</f>
        <v>0.96983798193781456</v>
      </c>
      <c r="O292">
        <v>333.89</v>
      </c>
      <c r="P292">
        <v>331.778920345659</v>
      </c>
      <c r="Q292">
        <v>303.65394959474901</v>
      </c>
      <c r="R292">
        <v>56.843724043378003</v>
      </c>
      <c r="S292" s="1">
        <f>(Table2[[#This Row],[Close Price]]-Table2[[#This Row],[20D EMA]])/Table2[[#This Row],[20D EMA]]</f>
        <v>2.1444188205696563E-2</v>
      </c>
      <c r="T292" s="1">
        <f>(Table2[[#This Row],[Close Price]]-Table2[[#This Row],[50D EMA]])/Table2[[#This Row],[50D EMA]]</f>
        <v>2.7943546397348178E-2</v>
      </c>
      <c r="U292" s="1">
        <f>(Table2[[#This Row],[Close Price]]-Table2[[#This Row],[200D EMA]])/Table2[[#This Row],[200D EMA]]</f>
        <v>0.12315351226341395</v>
      </c>
      <c r="V292">
        <v>0.59041157604543504</v>
      </c>
      <c r="W292">
        <v>339.5</v>
      </c>
      <c r="X292">
        <v>345</v>
      </c>
      <c r="Y292">
        <v>333</v>
      </c>
      <c r="Z292">
        <v>349.65</v>
      </c>
      <c r="AA292">
        <v>333</v>
      </c>
      <c r="AB292">
        <v>349.65</v>
      </c>
      <c r="AC292" s="1">
        <f>(Table2[[#This Row],[Close Price]]/Table2[[#This Row],[Day Low]])-1</f>
        <v>4.5655375552282607E-3</v>
      </c>
      <c r="AD292" s="1">
        <f>(Table2[[#This Row],[Day High]]/Table2[[#This Row],[Close Price]])-1</f>
        <v>1.158187948981082E-2</v>
      </c>
      <c r="AE292" s="1">
        <f>(Table2[[#This Row],[Close Price]]/Table2[[#This Row],[Current Week Low]])-1</f>
        <v>2.4174174174174112E-2</v>
      </c>
      <c r="AF292" s="1">
        <f>(Table2[[#This Row],[Current Week High]]/Table2[[#This Row],[Close Price]])-1</f>
        <v>2.521624395249944E-2</v>
      </c>
      <c r="AG292" s="1">
        <f>(Table2[[#This Row],[Close Price]]/Table2[[#This Row],[Current Month Low]])-1</f>
        <v>2.4174174174174112E-2</v>
      </c>
      <c r="AH292" s="1">
        <f>(Table2[[#This Row],[Current Month High]]/Table2[[#This Row],[Close Price]])-1</f>
        <v>2.521624395249944E-2</v>
      </c>
      <c r="AI292">
        <v>11.039437032693099</v>
      </c>
      <c r="AJ292">
        <v>60.872641509433898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-0.83</v>
      </c>
      <c r="AM292" t="s">
        <v>3216</v>
      </c>
      <c r="AN292">
        <v>0.04</v>
      </c>
      <c r="AO292" t="s">
        <v>3217</v>
      </c>
      <c r="AP292">
        <v>1.7845713786405999E-2</v>
      </c>
      <c r="AQ292">
        <f>(Table2[[#This Row],[Sharpe Ratio]]-AVERAGE(Table2[Sharpe Ratio]))/_xlfn.STDEV.P(Table2[Sharpe Ratio])</f>
        <v>-0.54218727623516494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1.8105787794127455</v>
      </c>
      <c r="AS292">
        <f>_xlfn.RANK.AVG(Table2[[#This Row],[1Y Return vs Nifty Z-Score]],Table2[1Y Return vs Nifty Z-Score])</f>
        <v>255</v>
      </c>
      <c r="AT292">
        <f>_xlfn.RANK.AVG(Table2[[#This Row],[6M Return vs Nifty Z-Score]],Table2[6M Return vs Nifty Z-Score])</f>
        <v>216</v>
      </c>
      <c r="AU292">
        <f>_xlfn.RANK.AVG(Table2[[#This Row],[Sharpe Ratio Z-Score]],Table2[Sharpe Ratio Z-Score])</f>
        <v>475</v>
      </c>
      <c r="AV292">
        <f>(Table2[[#This Row],[Rank 1Y]]+Table2[[#This Row],[Rank 6M]]+Table2[[#This Row],[Rank Sharpe]])/3</f>
        <v>315.33333333333331</v>
      </c>
    </row>
    <row r="293" spans="1:48" x14ac:dyDescent="0.3">
      <c r="A293" t="s">
        <v>28</v>
      </c>
      <c r="B293" t="s">
        <v>29</v>
      </c>
      <c r="C293" t="s">
        <v>3157</v>
      </c>
      <c r="D293" t="s">
        <v>24</v>
      </c>
      <c r="E293">
        <v>918767.21210641495</v>
      </c>
      <c r="F293">
        <v>1302.3499999999999</v>
      </c>
      <c r="G293">
        <v>11.61916984965</v>
      </c>
      <c r="H293">
        <f>(Table2[[#This Row],[1Y Return vs Nifty]]-AVERAGE(Table2[1Y Return vs Nifty]))/_xlfn.STDEV.P(Table2[1Y Return vs Nifty])</f>
        <v>-0.21057258792835959</v>
      </c>
      <c r="I293">
        <v>6.3321644446390897</v>
      </c>
      <c r="J293">
        <f>(Table2[[#This Row],[1M Return vs Nifty]]-AVERAGE(Table2[1M Return vs Nifty]))/_xlfn.STDEV.P(Table2[1M Return vs Nifty])</f>
        <v>0.84294457062477368</v>
      </c>
      <c r="K293">
        <v>4.51753402316898</v>
      </c>
      <c r="L293">
        <f>(Table2[[#This Row],[6M Return vs Nifty]]-AVERAGE(Table2[6M Return vs Nifty]))/_xlfn.STDEV.P(Table2[6M Return vs Nifty])</f>
        <v>-9.0386161654942399E-2</v>
      </c>
      <c r="M293">
        <v>-2.7093862980969701</v>
      </c>
      <c r="N293">
        <f>(Table2[[#This Row],[1W Return vs Nifty]]-AVERAGE(Table2[1W Return vs Nifty]))/_xlfn.STDEV.P(Table2[1W Return vs Nifty])</f>
        <v>-1.0098098006178728</v>
      </c>
      <c r="O293">
        <v>1278.76</v>
      </c>
      <c r="P293">
        <v>1259.5921552432001</v>
      </c>
      <c r="Q293">
        <v>1166.49294354427</v>
      </c>
      <c r="R293">
        <v>59.603405975948299</v>
      </c>
      <c r="S293" s="1">
        <f>(Table2[[#This Row],[Close Price]]-Table2[[#This Row],[20D EMA]])/Table2[[#This Row],[20D EMA]]</f>
        <v>1.8447558572366917E-2</v>
      </c>
      <c r="T293" s="1">
        <f>(Table2[[#This Row],[Close Price]]-Table2[[#This Row],[50D EMA]])/Table2[[#This Row],[50D EMA]]</f>
        <v>3.394578521215403E-2</v>
      </c>
      <c r="U293" s="1">
        <f>(Table2[[#This Row],[Close Price]]-Table2[[#This Row],[200D EMA]])/Table2[[#This Row],[200D EMA]]</f>
        <v>0.11646624800227429</v>
      </c>
      <c r="V293">
        <v>1.0988101700228401</v>
      </c>
      <c r="W293">
        <v>1292.7</v>
      </c>
      <c r="X293">
        <v>1315</v>
      </c>
      <c r="Y293">
        <v>1263.0999999999999</v>
      </c>
      <c r="Z293">
        <v>1315</v>
      </c>
      <c r="AA293">
        <v>1263.0999999999999</v>
      </c>
      <c r="AB293">
        <v>1315</v>
      </c>
      <c r="AC293" s="1">
        <f>(Table2[[#This Row],[Close Price]]/Table2[[#This Row],[Day Low]])-1</f>
        <v>7.4649957453392091E-3</v>
      </c>
      <c r="AD293" s="1">
        <f>(Table2[[#This Row],[Day High]]/Table2[[#This Row],[Close Price]])-1</f>
        <v>9.7132107344417573E-3</v>
      </c>
      <c r="AE293" s="1">
        <f>(Table2[[#This Row],[Close Price]]/Table2[[#This Row],[Current Week Low]])-1</f>
        <v>3.1074340907291553E-2</v>
      </c>
      <c r="AF293" s="1">
        <f>(Table2[[#This Row],[Current Week High]]/Table2[[#This Row],[Close Price]])-1</f>
        <v>9.7132107344417573E-3</v>
      </c>
      <c r="AG293" s="1">
        <f>(Table2[[#This Row],[Close Price]]/Table2[[#This Row],[Current Month Low]])-1</f>
        <v>3.1074340907291553E-2</v>
      </c>
      <c r="AH293" s="1">
        <f>(Table2[[#This Row],[Current Month High]]/Table2[[#This Row],[Close Price]])-1</f>
        <v>9.7132107344417573E-3</v>
      </c>
      <c r="AI293">
        <v>4.6070564748339402</v>
      </c>
      <c r="AJ293">
        <v>42.372232850505597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3.44</v>
      </c>
      <c r="AM293" t="s">
        <v>3217</v>
      </c>
      <c r="AN293">
        <v>7.0000000000000007E-2</v>
      </c>
      <c r="AO293" t="s">
        <v>3217</v>
      </c>
      <c r="AP293">
        <v>9.9209553259741998E-2</v>
      </c>
      <c r="AQ293">
        <f>(Table2[[#This Row],[Sharpe Ratio]]-AVERAGE(Table2[Sharpe Ratio]))/_xlfn.STDEV.P(Table2[Sharpe Ratio])</f>
        <v>0.4284867902754062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-3.9337189300994835E-2</v>
      </c>
      <c r="AS293">
        <f>_xlfn.RANK.AVG(Table2[[#This Row],[1Y Return vs Nifty Z-Score]],Table2[1Y Return vs Nifty Z-Score])</f>
        <v>365</v>
      </c>
      <c r="AT293">
        <f>_xlfn.RANK.AVG(Table2[[#This Row],[6M Return vs Nifty Z-Score]],Table2[6M Return vs Nifty Z-Score])</f>
        <v>347</v>
      </c>
      <c r="AU293">
        <f>_xlfn.RANK.AVG(Table2[[#This Row],[Sharpe Ratio Z-Score]],Table2[Sharpe Ratio Z-Score])</f>
        <v>236</v>
      </c>
      <c r="AV293">
        <f>(Table2[[#This Row],[Rank 1Y]]+Table2[[#This Row],[Rank 6M]]+Table2[[#This Row],[Rank Sharpe]])/3</f>
        <v>316</v>
      </c>
    </row>
    <row r="294" spans="1:48" x14ac:dyDescent="0.3">
      <c r="A294" t="s">
        <v>1308</v>
      </c>
      <c r="B294" t="s">
        <v>1309</v>
      </c>
      <c r="C294" t="s">
        <v>3163</v>
      </c>
      <c r="D294" t="s">
        <v>199</v>
      </c>
      <c r="E294">
        <v>8983.7882819999995</v>
      </c>
      <c r="F294">
        <v>455.7</v>
      </c>
      <c r="G294">
        <v>20.822545838271701</v>
      </c>
      <c r="H294">
        <f>(Table2[[#This Row],[1Y Return vs Nifty]]-AVERAGE(Table2[1Y Return vs Nifty]))/_xlfn.STDEV.P(Table2[1Y Return vs Nifty])</f>
        <v>-5.2515636319478108E-2</v>
      </c>
      <c r="I294">
        <v>10.975886152356001</v>
      </c>
      <c r="J294">
        <f>(Table2[[#This Row],[1M Return vs Nifty]]-AVERAGE(Table2[1M Return vs Nifty]))/_xlfn.STDEV.P(Table2[1M Return vs Nifty])</f>
        <v>1.3439767117406576</v>
      </c>
      <c r="K294">
        <v>39.655597389552902</v>
      </c>
      <c r="L294">
        <f>(Table2[[#This Row],[6M Return vs Nifty]]-AVERAGE(Table2[6M Return vs Nifty]))/_xlfn.STDEV.P(Table2[6M Return vs Nifty])</f>
        <v>1.0640529402369623</v>
      </c>
      <c r="M294">
        <v>2.5611138684863901</v>
      </c>
      <c r="N294">
        <f>(Table2[[#This Row],[1W Return vs Nifty]]-AVERAGE(Table2[1W Return vs Nifty]))/_xlfn.STDEV.P(Table2[1W Return vs Nifty])</f>
        <v>0.25015851384172866</v>
      </c>
      <c r="O294">
        <v>430.01</v>
      </c>
      <c r="P294">
        <v>425.32823824265103</v>
      </c>
      <c r="Q294">
        <v>362.95899959217599</v>
      </c>
      <c r="R294">
        <v>76.067033393264197</v>
      </c>
      <c r="S294" s="1">
        <f>(Table2[[#This Row],[Close Price]]-Table2[[#This Row],[20D EMA]])/Table2[[#This Row],[20D EMA]]</f>
        <v>5.9742796679146989E-2</v>
      </c>
      <c r="T294" s="1">
        <f>(Table2[[#This Row],[Close Price]]-Table2[[#This Row],[50D EMA]])/Table2[[#This Row],[50D EMA]]</f>
        <v>7.1407818777416282E-2</v>
      </c>
      <c r="U294" s="1">
        <f>(Table2[[#This Row],[Close Price]]-Table2[[#This Row],[200D EMA]])/Table2[[#This Row],[200D EMA]]</f>
        <v>0.25551370957058134</v>
      </c>
      <c r="V294">
        <v>1.06897349339655</v>
      </c>
      <c r="W294">
        <v>449.75</v>
      </c>
      <c r="X294">
        <v>458</v>
      </c>
      <c r="Y294">
        <v>438.55</v>
      </c>
      <c r="Z294">
        <v>458</v>
      </c>
      <c r="AA294">
        <v>438.55</v>
      </c>
      <c r="AB294">
        <v>458</v>
      </c>
      <c r="AC294" s="1">
        <f>(Table2[[#This Row],[Close Price]]/Table2[[#This Row],[Day Low]])-1</f>
        <v>1.3229571984435751E-2</v>
      </c>
      <c r="AD294" s="1">
        <f>(Table2[[#This Row],[Day High]]/Table2[[#This Row],[Close Price]])-1</f>
        <v>5.0471801623874768E-3</v>
      </c>
      <c r="AE294" s="1">
        <f>(Table2[[#This Row],[Close Price]]/Table2[[#This Row],[Current Week Low]])-1</f>
        <v>3.9106145251396551E-2</v>
      </c>
      <c r="AF294" s="1">
        <f>(Table2[[#This Row],[Current Week High]]/Table2[[#This Row],[Close Price]])-1</f>
        <v>5.0471801623874768E-3</v>
      </c>
      <c r="AG294" s="1">
        <f>(Table2[[#This Row],[Close Price]]/Table2[[#This Row],[Current Month Low]])-1</f>
        <v>3.9106145251396551E-2</v>
      </c>
      <c r="AH294" s="1">
        <f>(Table2[[#This Row],[Current Month High]]/Table2[[#This Row],[Close Price]])-1</f>
        <v>5.0471801623874768E-3</v>
      </c>
      <c r="AI294">
        <v>6.4955014263770003</v>
      </c>
      <c r="AJ294">
        <v>89.7959183673469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7.93</v>
      </c>
      <c r="AM294" t="s">
        <v>3217</v>
      </c>
      <c r="AN294">
        <v>0.14000000000000001</v>
      </c>
      <c r="AO294" t="s">
        <v>3217</v>
      </c>
      <c r="AQ294">
        <f>(Table2[[#This Row],[Sharpe Ratio]]-AVERAGE(Table2[Sharpe Ratio]))/_xlfn.STDEV.P(Table2[Sharpe Ratio])</f>
        <v>-0.75508740094610904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1.8505851285537613</v>
      </c>
      <c r="AS294">
        <f>_xlfn.RANK.AVG(Table2[[#This Row],[1Y Return vs Nifty Z-Score]],Table2[1Y Return vs Nifty Z-Score])</f>
        <v>313</v>
      </c>
      <c r="AT294">
        <f>_xlfn.RANK.AVG(Table2[[#This Row],[6M Return vs Nifty Z-Score]],Table2[6M Return vs Nifty Z-Score])</f>
        <v>88</v>
      </c>
      <c r="AU294">
        <f>_xlfn.RANK.AVG(Table2[[#This Row],[Sharpe Ratio Z-Score]],Table2[Sharpe Ratio Z-Score])</f>
        <v>547.5</v>
      </c>
      <c r="AV294">
        <f>(Table2[[#This Row],[Rank 1Y]]+Table2[[#This Row],[Rank 6M]]+Table2[[#This Row],[Rank Sharpe]])/3</f>
        <v>316.16666666666669</v>
      </c>
    </row>
    <row r="295" spans="1:48" x14ac:dyDescent="0.3">
      <c r="A295" t="s">
        <v>1217</v>
      </c>
      <c r="B295" t="s">
        <v>1218</v>
      </c>
      <c r="C295" t="s">
        <v>3156</v>
      </c>
      <c r="D295" t="s">
        <v>257</v>
      </c>
      <c r="E295">
        <v>9818.9920739000008</v>
      </c>
      <c r="F295">
        <v>833.05</v>
      </c>
      <c r="G295">
        <v>-7.26724065284969</v>
      </c>
      <c r="H295">
        <f>(Table2[[#This Row],[1Y Return vs Nifty]]-AVERAGE(Table2[1Y Return vs Nifty]))/_xlfn.STDEV.P(Table2[1Y Return vs Nifty])</f>
        <v>-0.53492405140759069</v>
      </c>
      <c r="I295">
        <v>9.1336315936773698</v>
      </c>
      <c r="J295">
        <f>(Table2[[#This Row],[1M Return vs Nifty]]-AVERAGE(Table2[1M Return vs Nifty]))/_xlfn.STDEV.P(Table2[1M Return vs Nifty])</f>
        <v>1.1452075338888994</v>
      </c>
      <c r="K295">
        <v>17.430596987967999</v>
      </c>
      <c r="L295">
        <f>(Table2[[#This Row],[6M Return vs Nifty]]-AVERAGE(Table2[6M Return vs Nifty]))/_xlfn.STDEV.P(Table2[6M Return vs Nifty])</f>
        <v>0.33386444818423955</v>
      </c>
      <c r="M295">
        <v>7.4861377394713804</v>
      </c>
      <c r="N295">
        <f>(Table2[[#This Row],[1W Return vs Nifty]]-AVERAGE(Table2[1W Return vs Nifty]))/_xlfn.STDEV.P(Table2[1W Return vs Nifty])</f>
        <v>1.4275370982770916</v>
      </c>
      <c r="O295">
        <v>754.12</v>
      </c>
      <c r="P295">
        <v>748.166086787003</v>
      </c>
      <c r="Q295">
        <v>725.24140761341005</v>
      </c>
      <c r="R295">
        <v>81.777634086832606</v>
      </c>
      <c r="S295" s="1">
        <f>(Table2[[#This Row],[Close Price]]-Table2[[#This Row],[20D EMA]])/Table2[[#This Row],[20D EMA]]</f>
        <v>0.10466504004667686</v>
      </c>
      <c r="T295" s="1">
        <f>(Table2[[#This Row],[Close Price]]-Table2[[#This Row],[50D EMA]])/Table2[[#This Row],[50D EMA]]</f>
        <v>0.11345597550074833</v>
      </c>
      <c r="U295" s="1">
        <f>(Table2[[#This Row],[Close Price]]-Table2[[#This Row],[200D EMA]])/Table2[[#This Row],[200D EMA]]</f>
        <v>0.14865200918596375</v>
      </c>
      <c r="V295">
        <v>0.70100888079653401</v>
      </c>
      <c r="W295">
        <v>789.9</v>
      </c>
      <c r="X295">
        <v>835</v>
      </c>
      <c r="Y295">
        <v>745.75</v>
      </c>
      <c r="Z295">
        <v>835</v>
      </c>
      <c r="AA295">
        <v>738.4</v>
      </c>
      <c r="AB295">
        <v>835</v>
      </c>
      <c r="AC295" s="1">
        <f>(Table2[[#This Row],[Close Price]]/Table2[[#This Row],[Day Low]])-1</f>
        <v>5.4627167995948911E-2</v>
      </c>
      <c r="AD295" s="1">
        <f>(Table2[[#This Row],[Day High]]/Table2[[#This Row],[Close Price]])-1</f>
        <v>2.3407958705961018E-3</v>
      </c>
      <c r="AE295" s="1">
        <f>(Table2[[#This Row],[Close Price]]/Table2[[#This Row],[Current Week Low]])-1</f>
        <v>0.11706335903452891</v>
      </c>
      <c r="AF295" s="1">
        <f>(Table2[[#This Row],[Current Week High]]/Table2[[#This Row],[Close Price]])-1</f>
        <v>2.3407958705961018E-3</v>
      </c>
      <c r="AG295" s="1">
        <f>(Table2[[#This Row],[Close Price]]/Table2[[#This Row],[Current Month Low]])-1</f>
        <v>0.1281825568797399</v>
      </c>
      <c r="AH295" s="1">
        <f>(Table2[[#This Row],[Current Month High]]/Table2[[#This Row],[Close Price]])-1</f>
        <v>2.3407958705961018E-3</v>
      </c>
      <c r="AI295">
        <v>10.641618150171</v>
      </c>
      <c r="AJ295">
        <v>31.075446463692799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12.46</v>
      </c>
      <c r="AM295" t="s">
        <v>3217</v>
      </c>
      <c r="AN295">
        <v>0.14000000000000001</v>
      </c>
      <c r="AO295" t="s">
        <v>3217</v>
      </c>
      <c r="AP295">
        <v>9.6388014050322005E-2</v>
      </c>
      <c r="AQ295">
        <f>(Table2[[#This Row],[Sharpe Ratio]]-AVERAGE(Table2[Sharpe Ratio]))/_xlfn.STDEV.P(Table2[Sharpe Ratio])</f>
        <v>0.39482570746571083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2.7665107364083505</v>
      </c>
      <c r="AS295">
        <f>_xlfn.RANK.AVG(Table2[[#This Row],[1Y Return vs Nifty Z-Score]],Table2[1Y Return vs Nifty Z-Score])</f>
        <v>504</v>
      </c>
      <c r="AT295">
        <f>_xlfn.RANK.AVG(Table2[[#This Row],[6M Return vs Nifty Z-Score]],Table2[6M Return vs Nifty Z-Score])</f>
        <v>204</v>
      </c>
      <c r="AU295">
        <f>_xlfn.RANK.AVG(Table2[[#This Row],[Sharpe Ratio Z-Score]],Table2[Sharpe Ratio Z-Score])</f>
        <v>244</v>
      </c>
      <c r="AV295">
        <f>(Table2[[#This Row],[Rank 1Y]]+Table2[[#This Row],[Rank 6M]]+Table2[[#This Row],[Rank Sharpe]])/3</f>
        <v>317.33333333333331</v>
      </c>
    </row>
    <row r="296" spans="1:48" hidden="1" x14ac:dyDescent="0.3">
      <c r="A296" t="s">
        <v>374</v>
      </c>
      <c r="B296" t="s">
        <v>375</v>
      </c>
      <c r="C296" t="s">
        <v>3166</v>
      </c>
      <c r="D296" t="s">
        <v>83</v>
      </c>
      <c r="E296">
        <v>66058.949712479996</v>
      </c>
      <c r="F296">
        <v>318.89999999999998</v>
      </c>
      <c r="G296">
        <v>43.227358292342799</v>
      </c>
      <c r="H296">
        <f>(Table2[[#This Row],[1Y Return vs Nifty]]-AVERAGE(Table2[1Y Return vs Nifty]))/_xlfn.STDEV.P(Table2[1Y Return vs Nifty])</f>
        <v>0.33226016358669491</v>
      </c>
      <c r="I296">
        <v>-4.42827080042166</v>
      </c>
      <c r="J296">
        <f>(Table2[[#This Row],[1M Return vs Nifty]]-AVERAGE(Table2[1M Return vs Nifty]))/_xlfn.STDEV.P(Table2[1M Return vs Nifty])</f>
        <v>-0.31804746324589028</v>
      </c>
      <c r="K296">
        <v>17.804288663672299</v>
      </c>
      <c r="L296">
        <f>(Table2[[#This Row],[6M Return vs Nifty]]-AVERAGE(Table2[6M Return vs Nifty]))/_xlfn.STDEV.P(Table2[6M Return vs Nifty])</f>
        <v>0.34614185453945923</v>
      </c>
      <c r="M296">
        <v>-3.08595515119791</v>
      </c>
      <c r="N296">
        <f>(Table2[[#This Row],[1W Return vs Nifty]]-AVERAGE(Table2[1W Return vs Nifty]))/_xlfn.STDEV.P(Table2[1W Return vs Nifty])</f>
        <v>-1.0998325324503913</v>
      </c>
      <c r="O296">
        <v>312.99</v>
      </c>
      <c r="P296">
        <v>317.37294213472501</v>
      </c>
      <c r="Q296">
        <v>283.04483655238101</v>
      </c>
      <c r="R296">
        <v>58.391396909567703</v>
      </c>
      <c r="S296" s="1">
        <f>(Table2[[#This Row],[Close Price]]-Table2[[#This Row],[20D EMA]])/Table2[[#This Row],[20D EMA]]</f>
        <v>1.8882392408703052E-2</v>
      </c>
      <c r="T296" s="1">
        <f>(Table2[[#This Row],[Close Price]]-Table2[[#This Row],[50D EMA]])/Table2[[#This Row],[50D EMA]]</f>
        <v>4.8115565712805227E-3</v>
      </c>
      <c r="U296" s="1">
        <f>(Table2[[#This Row],[Close Price]]-Table2[[#This Row],[200D EMA]])/Table2[[#This Row],[200D EMA]]</f>
        <v>0.1266766208645658</v>
      </c>
      <c r="V296">
        <v>1.4022358276924001</v>
      </c>
      <c r="W296">
        <v>312.10000000000002</v>
      </c>
      <c r="X296">
        <v>321.45</v>
      </c>
      <c r="Y296">
        <v>307.3</v>
      </c>
      <c r="Z296">
        <v>321.45</v>
      </c>
      <c r="AA296">
        <v>307.3</v>
      </c>
      <c r="AB296">
        <v>323.39999999999998</v>
      </c>
      <c r="AC296" s="1">
        <f>(Table2[[#This Row],[Close Price]]/Table2[[#This Row],[Day Low]])-1</f>
        <v>2.178788849727642E-2</v>
      </c>
      <c r="AD296" s="1">
        <f>(Table2[[#This Row],[Day High]]/Table2[[#This Row],[Close Price]])-1</f>
        <v>7.9962370649107051E-3</v>
      </c>
      <c r="AE296" s="1">
        <f>(Table2[[#This Row],[Close Price]]/Table2[[#This Row],[Current Week Low]])-1</f>
        <v>3.7748128864301789E-2</v>
      </c>
      <c r="AF296" s="1">
        <f>(Table2[[#This Row],[Current Week High]]/Table2[[#This Row],[Close Price]])-1</f>
        <v>7.9962370649107051E-3</v>
      </c>
      <c r="AG296" s="1">
        <f>(Table2[[#This Row],[Close Price]]/Table2[[#This Row],[Current Month Low]])-1</f>
        <v>3.7748128864301789E-2</v>
      </c>
      <c r="AH296" s="1">
        <f>(Table2[[#This Row],[Current Month High]]/Table2[[#This Row],[Close Price]])-1</f>
        <v>1.4111006585136421E-2</v>
      </c>
      <c r="AI296">
        <v>13.185951708999699</v>
      </c>
      <c r="AJ296">
        <v>79.966139954853205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2.85</v>
      </c>
      <c r="AM296" t="s">
        <v>3217</v>
      </c>
      <c r="AN296">
        <v>0.06</v>
      </c>
      <c r="AO296" t="s">
        <v>3217</v>
      </c>
      <c r="AQ296">
        <f>(Table2[[#This Row],[Sharpe Ratio]]-AVERAGE(Table2[Sharpe Ratio]))/_xlfn.STDEV.P(Table2[Sharpe Ratio])</f>
        <v>-0.75508740094610904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203</v>
      </c>
      <c r="AT296">
        <f>_xlfn.RANK.AVG(Table2[[#This Row],[6M Return vs Nifty Z-Score]],Table2[6M Return vs Nifty Z-Score])</f>
        <v>203</v>
      </c>
      <c r="AU296">
        <f>_xlfn.RANK.AVG(Table2[[#This Row],[Sharpe Ratio Z-Score]],Table2[Sharpe Ratio Z-Score])</f>
        <v>547.5</v>
      </c>
      <c r="AV296">
        <f>(Table2[[#This Row],[Rank 1Y]]+Table2[[#This Row],[Rank 6M]]+Table2[[#This Row],[Rank Sharpe]])/3</f>
        <v>317.83333333333331</v>
      </c>
    </row>
    <row r="297" spans="1:48" hidden="1" x14ac:dyDescent="0.3">
      <c r="A297" t="s">
        <v>277</v>
      </c>
      <c r="B297" t="s">
        <v>278</v>
      </c>
      <c r="C297" t="s">
        <v>3164</v>
      </c>
      <c r="D297" t="s">
        <v>117</v>
      </c>
      <c r="E297">
        <v>96306.223902330006</v>
      </c>
      <c r="F297">
        <v>951.85</v>
      </c>
      <c r="G297">
        <v>26.851306378494201</v>
      </c>
      <c r="H297">
        <f>(Table2[[#This Row],[1Y Return vs Nifty]]-AVERAGE(Table2[1Y Return vs Nifty]))/_xlfn.STDEV.P(Table2[1Y Return vs Nifty])</f>
        <v>5.1021099998320253E-2</v>
      </c>
      <c r="I297">
        <v>-6.6638759051246996</v>
      </c>
      <c r="J297">
        <f>(Table2[[#This Row],[1M Return vs Nifty]]-AVERAGE(Table2[1M Return vs Nifty]))/_xlfn.STDEV.P(Table2[1M Return vs Nifty])</f>
        <v>-0.55925701084594814</v>
      </c>
      <c r="K297">
        <v>-7.4024546471795301</v>
      </c>
      <c r="L297">
        <f>(Table2[[#This Row],[6M Return vs Nifty]]-AVERAGE(Table2[6M Return vs Nifty]))/_xlfn.STDEV.P(Table2[6M Return vs Nifty])</f>
        <v>-0.48200993646786139</v>
      </c>
      <c r="M297">
        <v>2.61455517429434</v>
      </c>
      <c r="N297">
        <f>(Table2[[#This Row],[1W Return vs Nifty]]-AVERAGE(Table2[1W Return vs Nifty]))/_xlfn.STDEV.P(Table2[1W Return vs Nifty])</f>
        <v>0.26293421821003204</v>
      </c>
      <c r="O297">
        <v>942.5</v>
      </c>
      <c r="P297">
        <v>962.88720701731302</v>
      </c>
      <c r="Q297">
        <v>915.83054954396005</v>
      </c>
      <c r="R297">
        <v>58.258403345271802</v>
      </c>
      <c r="S297" s="1">
        <f>(Table2[[#This Row],[Close Price]]-Table2[[#This Row],[20D EMA]])/Table2[[#This Row],[20D EMA]]</f>
        <v>9.9204244031830483E-3</v>
      </c>
      <c r="T297" s="1">
        <f>(Table2[[#This Row],[Close Price]]-Table2[[#This Row],[50D EMA]])/Table2[[#This Row],[50D EMA]]</f>
        <v>-1.1462616739402316E-2</v>
      </c>
      <c r="U297" s="1">
        <f>(Table2[[#This Row],[Close Price]]-Table2[[#This Row],[200D EMA]])/Table2[[#This Row],[200D EMA]]</f>
        <v>3.9329819772856392E-2</v>
      </c>
      <c r="V297">
        <v>0.75155595028522504</v>
      </c>
      <c r="W297">
        <v>928</v>
      </c>
      <c r="X297">
        <v>955.5</v>
      </c>
      <c r="Y297">
        <v>897.8</v>
      </c>
      <c r="Z297">
        <v>955.5</v>
      </c>
      <c r="AA297">
        <v>897.8</v>
      </c>
      <c r="AB297">
        <v>955.5</v>
      </c>
      <c r="AC297" s="1">
        <f>(Table2[[#This Row],[Close Price]]/Table2[[#This Row],[Day Low]])-1</f>
        <v>2.5700431034482829E-2</v>
      </c>
      <c r="AD297" s="1">
        <f>(Table2[[#This Row],[Day High]]/Table2[[#This Row],[Close Price]])-1</f>
        <v>3.8346378105793555E-3</v>
      </c>
      <c r="AE297" s="1">
        <f>(Table2[[#This Row],[Close Price]]/Table2[[#This Row],[Current Week Low]])-1</f>
        <v>6.0202717754511026E-2</v>
      </c>
      <c r="AF297" s="1">
        <f>(Table2[[#This Row],[Current Week High]]/Table2[[#This Row],[Close Price]])-1</f>
        <v>3.8346378105793555E-3</v>
      </c>
      <c r="AG297" s="1">
        <f>(Table2[[#This Row],[Close Price]]/Table2[[#This Row],[Current Month Low]])-1</f>
        <v>6.0202717754511026E-2</v>
      </c>
      <c r="AH297" s="1">
        <f>(Table2[[#This Row],[Current Month High]]/Table2[[#This Row],[Close Price]])-1</f>
        <v>3.8346378105793555E-3</v>
      </c>
      <c r="AI297">
        <v>15.249251457687601</v>
      </c>
      <c r="AJ297">
        <v>59.372122226873103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0.31</v>
      </c>
      <c r="AM297" t="s">
        <v>3217</v>
      </c>
      <c r="AN297">
        <v>-0.04</v>
      </c>
      <c r="AO297" t="s">
        <v>3216</v>
      </c>
      <c r="AP297">
        <v>0.113794439129379</v>
      </c>
      <c r="AQ297">
        <f>(Table2[[#This Row],[Sharpe Ratio]]-AVERAGE(Table2[Sharpe Ratio]))/_xlfn.STDEV.P(Table2[Sharpe Ratio])</f>
        <v>0.60248509920861004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279</v>
      </c>
      <c r="AT297">
        <f>_xlfn.RANK.AVG(Table2[[#This Row],[6M Return vs Nifty Z-Score]],Table2[6M Return vs Nifty Z-Score])</f>
        <v>484</v>
      </c>
      <c r="AU297">
        <f>_xlfn.RANK.AVG(Table2[[#This Row],[Sharpe Ratio Z-Score]],Table2[Sharpe Ratio Z-Score])</f>
        <v>193</v>
      </c>
      <c r="AV297">
        <f>(Table2[[#This Row],[Rank 1Y]]+Table2[[#This Row],[Rank 6M]]+Table2[[#This Row],[Rank Sharpe]])/3</f>
        <v>318.66666666666669</v>
      </c>
    </row>
    <row r="298" spans="1:48" hidden="1" x14ac:dyDescent="0.3">
      <c r="A298" t="s">
        <v>1184</v>
      </c>
      <c r="B298" t="s">
        <v>1185</v>
      </c>
      <c r="C298" t="s">
        <v>3166</v>
      </c>
      <c r="D298" t="s">
        <v>433</v>
      </c>
      <c r="E298">
        <v>10397.56550122</v>
      </c>
      <c r="F298">
        <v>223.22</v>
      </c>
      <c r="G298">
        <v>42.847996835617998</v>
      </c>
      <c r="H298">
        <f>(Table2[[#This Row],[1Y Return vs Nifty]]-AVERAGE(Table2[1Y Return vs Nifty]))/_xlfn.STDEV.P(Table2[1Y Return vs Nifty])</f>
        <v>0.32574508526304963</v>
      </c>
      <c r="I298">
        <v>-10.1338208962156</v>
      </c>
      <c r="J298">
        <f>(Table2[[#This Row],[1M Return vs Nifty]]-AVERAGE(Table2[1M Return vs Nifty]))/_xlfn.STDEV.P(Table2[1M Return vs Nifty])</f>
        <v>-0.93364507237674388</v>
      </c>
      <c r="K298">
        <v>-5.4653757480532903</v>
      </c>
      <c r="L298">
        <f>(Table2[[#This Row],[6M Return vs Nifty]]-AVERAGE(Table2[6M Return vs Nifty]))/_xlfn.STDEV.P(Table2[6M Return vs Nifty])</f>
        <v>-0.41836842039215083</v>
      </c>
      <c r="M298">
        <v>3.18545512745979</v>
      </c>
      <c r="N298">
        <f>(Table2[[#This Row],[1W Return vs Nifty]]-AVERAGE(Table2[1W Return vs Nifty]))/_xlfn.STDEV.P(Table2[1W Return vs Nifty])</f>
        <v>0.39941383664845426</v>
      </c>
      <c r="O298">
        <v>224.12</v>
      </c>
      <c r="P298">
        <v>238.920101990924</v>
      </c>
      <c r="Q298">
        <v>231.788651428512</v>
      </c>
      <c r="R298">
        <v>54.444990864631798</v>
      </c>
      <c r="S298" s="1">
        <f>(Table2[[#This Row],[Close Price]]-Table2[[#This Row],[20D EMA]])/Table2[[#This Row],[20D EMA]]</f>
        <v>-4.0157058718543887E-3</v>
      </c>
      <c r="T298" s="1">
        <f>(Table2[[#This Row],[Close Price]]-Table2[[#This Row],[50D EMA]])/Table2[[#This Row],[50D EMA]]</f>
        <v>-6.5712771173688872E-2</v>
      </c>
      <c r="U298" s="1">
        <f>(Table2[[#This Row],[Close Price]]-Table2[[#This Row],[200D EMA]])/Table2[[#This Row],[200D EMA]]</f>
        <v>-3.6967519227983997E-2</v>
      </c>
      <c r="V298">
        <v>0.69829674459609703</v>
      </c>
      <c r="W298">
        <v>216.05</v>
      </c>
      <c r="X298">
        <v>224</v>
      </c>
      <c r="Y298">
        <v>211.1</v>
      </c>
      <c r="Z298">
        <v>224</v>
      </c>
      <c r="AA298">
        <v>211.1</v>
      </c>
      <c r="AB298">
        <v>224</v>
      </c>
      <c r="AC298" s="1">
        <f>(Table2[[#This Row],[Close Price]]/Table2[[#This Row],[Day Low]])-1</f>
        <v>3.3186762323536234E-2</v>
      </c>
      <c r="AD298" s="1">
        <f>(Table2[[#This Row],[Day High]]/Table2[[#This Row],[Close Price]])-1</f>
        <v>3.4943105456499701E-3</v>
      </c>
      <c r="AE298" s="1">
        <f>(Table2[[#This Row],[Close Price]]/Table2[[#This Row],[Current Week Low]])-1</f>
        <v>5.7413548081477916E-2</v>
      </c>
      <c r="AF298" s="1">
        <f>(Table2[[#This Row],[Current Week High]]/Table2[[#This Row],[Close Price]])-1</f>
        <v>3.4943105456499701E-3</v>
      </c>
      <c r="AG298" s="1">
        <f>(Table2[[#This Row],[Close Price]]/Table2[[#This Row],[Current Month Low]])-1</f>
        <v>5.7413548081477916E-2</v>
      </c>
      <c r="AH298" s="1">
        <f>(Table2[[#This Row],[Current Month High]]/Table2[[#This Row],[Close Price]])-1</f>
        <v>3.4943105456499701E-3</v>
      </c>
      <c r="AI298">
        <v>72.117193799838702</v>
      </c>
      <c r="AJ298">
        <v>70.722753346080296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-3.35</v>
      </c>
      <c r="AM298" t="s">
        <v>3216</v>
      </c>
      <c r="AN298">
        <v>-0.14000000000000001</v>
      </c>
      <c r="AO298" t="s">
        <v>3216</v>
      </c>
      <c r="AP298">
        <v>8.1410911454417006E-2</v>
      </c>
      <c r="AQ298">
        <f>(Table2[[#This Row],[Sharpe Ratio]]-AVERAGE(Table2[Sharpe Ratio]))/_xlfn.STDEV.P(Table2[Sharpe Ratio])</f>
        <v>0.21614823630141808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206</v>
      </c>
      <c r="AT298">
        <f>_xlfn.RANK.AVG(Table2[[#This Row],[6M Return vs Nifty Z-Score]],Table2[6M Return vs Nifty Z-Score])</f>
        <v>463</v>
      </c>
      <c r="AU298">
        <f>_xlfn.RANK.AVG(Table2[[#This Row],[Sharpe Ratio Z-Score]],Table2[Sharpe Ratio Z-Score])</f>
        <v>289</v>
      </c>
      <c r="AV298">
        <f>(Table2[[#This Row],[Rank 1Y]]+Table2[[#This Row],[Rank 6M]]+Table2[[#This Row],[Rank Sharpe]])/3</f>
        <v>319.33333333333331</v>
      </c>
    </row>
    <row r="299" spans="1:48" x14ac:dyDescent="0.3">
      <c r="A299" t="s">
        <v>1344</v>
      </c>
      <c r="B299" t="s">
        <v>1345</v>
      </c>
      <c r="C299" t="s">
        <v>3167</v>
      </c>
      <c r="D299" t="s">
        <v>1346</v>
      </c>
      <c r="E299">
        <v>8605.1862880600002</v>
      </c>
      <c r="F299">
        <v>270.10000000000002</v>
      </c>
      <c r="G299">
        <v>12.489400761112799</v>
      </c>
      <c r="H299">
        <f>(Table2[[#This Row],[1Y Return vs Nifty]]-AVERAGE(Table2[1Y Return vs Nifty]))/_xlfn.STDEV.P(Table2[1Y Return vs Nifty])</f>
        <v>-0.19562741506660983</v>
      </c>
      <c r="I299">
        <v>3.9281902742292298</v>
      </c>
      <c r="J299">
        <f>(Table2[[#This Row],[1M Return vs Nifty]]-AVERAGE(Table2[1M Return vs Nifty]))/_xlfn.STDEV.P(Table2[1M Return vs Nifty])</f>
        <v>0.58356892290106221</v>
      </c>
      <c r="K299">
        <v>29.773063885986801</v>
      </c>
      <c r="L299">
        <f>(Table2[[#This Row],[6M Return vs Nifty]]-AVERAGE(Table2[6M Return vs Nifty]))/_xlfn.STDEV.P(Table2[6M Return vs Nifty])</f>
        <v>0.73936848101351738</v>
      </c>
      <c r="M299">
        <v>0.21984713414141199</v>
      </c>
      <c r="N299">
        <f>(Table2[[#This Row],[1W Return vs Nifty]]-AVERAGE(Table2[1W Return vs Nifty]))/_xlfn.STDEV.P(Table2[1W Return vs Nifty])</f>
        <v>-0.30954584205155389</v>
      </c>
      <c r="O299">
        <v>264.48</v>
      </c>
      <c r="P299">
        <v>256.70599218468698</v>
      </c>
      <c r="Q299">
        <v>225.44057853202801</v>
      </c>
      <c r="R299">
        <v>57.402748675946199</v>
      </c>
      <c r="S299" s="1">
        <f>(Table2[[#This Row],[Close Price]]-Table2[[#This Row],[20D EMA]])/Table2[[#This Row],[20D EMA]]</f>
        <v>2.1249243799153071E-2</v>
      </c>
      <c r="T299" s="1">
        <f>(Table2[[#This Row],[Close Price]]-Table2[[#This Row],[50D EMA]])/Table2[[#This Row],[50D EMA]]</f>
        <v>5.2176451750595425E-2</v>
      </c>
      <c r="U299" s="1">
        <f>(Table2[[#This Row],[Close Price]]-Table2[[#This Row],[200D EMA]])/Table2[[#This Row],[200D EMA]]</f>
        <v>0.1980984158165976</v>
      </c>
      <c r="V299">
        <v>0.326707719954482</v>
      </c>
      <c r="W299">
        <v>262.45</v>
      </c>
      <c r="X299">
        <v>280.10000000000002</v>
      </c>
      <c r="Y299">
        <v>259.3</v>
      </c>
      <c r="Z299">
        <v>280.10000000000002</v>
      </c>
      <c r="AA299">
        <v>259.3</v>
      </c>
      <c r="AB299">
        <v>280.10000000000002</v>
      </c>
      <c r="AC299" s="1">
        <f>(Table2[[#This Row],[Close Price]]/Table2[[#This Row],[Day Low]])-1</f>
        <v>2.9148409220804083E-2</v>
      </c>
      <c r="AD299" s="1">
        <f>(Table2[[#This Row],[Day High]]/Table2[[#This Row],[Close Price]])-1</f>
        <v>3.7023324694557491E-2</v>
      </c>
      <c r="AE299" s="1">
        <f>(Table2[[#This Row],[Close Price]]/Table2[[#This Row],[Current Week Low]])-1</f>
        <v>4.1650597763208674E-2</v>
      </c>
      <c r="AF299" s="1">
        <f>(Table2[[#This Row],[Current Week High]]/Table2[[#This Row],[Close Price]])-1</f>
        <v>3.7023324694557491E-2</v>
      </c>
      <c r="AG299" s="1">
        <f>(Table2[[#This Row],[Close Price]]/Table2[[#This Row],[Current Month Low]])-1</f>
        <v>4.1650597763208674E-2</v>
      </c>
      <c r="AH299" s="1">
        <f>(Table2[[#This Row],[Current Month High]]/Table2[[#This Row],[Close Price]])-1</f>
        <v>3.7023324694557491E-2</v>
      </c>
      <c r="AI299">
        <v>3.7023324694557398</v>
      </c>
      <c r="AJ299">
        <v>59.257075471698101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0.15</v>
      </c>
      <c r="AM299" t="s">
        <v>3217</v>
      </c>
      <c r="AN299">
        <v>0.1</v>
      </c>
      <c r="AO299" t="s">
        <v>3217</v>
      </c>
      <c r="AP299">
        <v>1.5111233449207E-2</v>
      </c>
      <c r="AQ299">
        <f>(Table2[[#This Row],[Sharpe Ratio]]-AVERAGE(Table2[Sharpe Ratio]))/_xlfn.STDEV.P(Table2[Sharpe Ratio])</f>
        <v>-0.57480974299537724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0.24295440380103861</v>
      </c>
      <c r="AS299">
        <f>_xlfn.RANK.AVG(Table2[[#This Row],[1Y Return vs Nifty Z-Score]],Table2[1Y Return vs Nifty Z-Score])</f>
        <v>355</v>
      </c>
      <c r="AT299">
        <f>_xlfn.RANK.AVG(Table2[[#This Row],[6M Return vs Nifty Z-Score]],Table2[6M Return vs Nifty Z-Score])</f>
        <v>122</v>
      </c>
      <c r="AU299">
        <f>_xlfn.RANK.AVG(Table2[[#This Row],[Sharpe Ratio Z-Score]],Table2[Sharpe Ratio Z-Score])</f>
        <v>485</v>
      </c>
      <c r="AV299">
        <f>(Table2[[#This Row],[Rank 1Y]]+Table2[[#This Row],[Rank 6M]]+Table2[[#This Row],[Rank Sharpe]])/3</f>
        <v>320.66666666666669</v>
      </c>
    </row>
    <row r="300" spans="1:48" x14ac:dyDescent="0.3">
      <c r="A300" t="s">
        <v>560</v>
      </c>
      <c r="B300" t="s">
        <v>561</v>
      </c>
      <c r="C300" t="s">
        <v>3161</v>
      </c>
      <c r="D300" t="s">
        <v>163</v>
      </c>
      <c r="E300">
        <v>36261.227792824997</v>
      </c>
      <c r="F300">
        <v>903.85</v>
      </c>
      <c r="G300">
        <v>0.49505497292579997</v>
      </c>
      <c r="H300">
        <f>(Table2[[#This Row],[1Y Return vs Nifty]]-AVERAGE(Table2[1Y Return vs Nifty]))/_xlfn.STDEV.P(Table2[1Y Return vs Nifty])</f>
        <v>-0.40161592777840849</v>
      </c>
      <c r="I300">
        <v>2.02885382301884</v>
      </c>
      <c r="J300">
        <f>(Table2[[#This Row],[1M Return vs Nifty]]-AVERAGE(Table2[1M Return vs Nifty]))/_xlfn.STDEV.P(Table2[1M Return vs Nifty])</f>
        <v>0.37864092145171285</v>
      </c>
      <c r="K300">
        <v>25.1160632632104</v>
      </c>
      <c r="L300">
        <f>(Table2[[#This Row],[6M Return vs Nifty]]-AVERAGE(Table2[6M Return vs Nifty]))/_xlfn.STDEV.P(Table2[6M Return vs Nifty])</f>
        <v>0.58636563733342473</v>
      </c>
      <c r="M300">
        <v>1.3799612015766001</v>
      </c>
      <c r="N300">
        <f>(Table2[[#This Row],[1W Return vs Nifty]]-AVERAGE(Table2[1W Return vs Nifty]))/_xlfn.STDEV.P(Table2[1W Return vs Nifty])</f>
        <v>-3.2208412978906913E-2</v>
      </c>
      <c r="O300">
        <v>871.75</v>
      </c>
      <c r="P300">
        <v>864.73435686251196</v>
      </c>
      <c r="Q300">
        <v>792.45459323854004</v>
      </c>
      <c r="R300">
        <v>71.354383379537197</v>
      </c>
      <c r="S300" s="1">
        <f>(Table2[[#This Row],[Close Price]]-Table2[[#This Row],[20D EMA]])/Table2[[#This Row],[20D EMA]]</f>
        <v>3.6822483510180699E-2</v>
      </c>
      <c r="T300" s="1">
        <f>(Table2[[#This Row],[Close Price]]-Table2[[#This Row],[50D EMA]])/Table2[[#This Row],[50D EMA]]</f>
        <v>4.5234288226282698E-2</v>
      </c>
      <c r="U300" s="1">
        <f>(Table2[[#This Row],[Close Price]]-Table2[[#This Row],[200D EMA]])/Table2[[#This Row],[200D EMA]]</f>
        <v>0.14057008150614428</v>
      </c>
      <c r="V300">
        <v>1.43005870015814</v>
      </c>
      <c r="W300">
        <v>869.05</v>
      </c>
      <c r="X300">
        <v>914.65</v>
      </c>
      <c r="Y300">
        <v>850</v>
      </c>
      <c r="Z300">
        <v>914.65</v>
      </c>
      <c r="AA300">
        <v>850</v>
      </c>
      <c r="AB300">
        <v>914.65</v>
      </c>
      <c r="AC300" s="1">
        <f>(Table2[[#This Row],[Close Price]]/Table2[[#This Row],[Day Low]])-1</f>
        <v>4.0043725907600303E-2</v>
      </c>
      <c r="AD300" s="1">
        <f>(Table2[[#This Row],[Day High]]/Table2[[#This Row],[Close Price]])-1</f>
        <v>1.1948885323892267E-2</v>
      </c>
      <c r="AE300" s="1">
        <f>(Table2[[#This Row],[Close Price]]/Table2[[#This Row],[Current Week Low]])-1</f>
        <v>6.3352941176470612E-2</v>
      </c>
      <c r="AF300" s="1">
        <f>(Table2[[#This Row],[Current Week High]]/Table2[[#This Row],[Close Price]])-1</f>
        <v>1.1948885323892267E-2</v>
      </c>
      <c r="AG300" s="1">
        <f>(Table2[[#This Row],[Close Price]]/Table2[[#This Row],[Current Month Low]])-1</f>
        <v>6.3352941176470612E-2</v>
      </c>
      <c r="AH300" s="1">
        <f>(Table2[[#This Row],[Current Month High]]/Table2[[#This Row],[Close Price]])-1</f>
        <v>1.1948885323892267E-2</v>
      </c>
      <c r="AI300">
        <v>4.5804060408253404</v>
      </c>
      <c r="AJ300">
        <v>48.745165802682401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5.69</v>
      </c>
      <c r="AM300" t="s">
        <v>3217</v>
      </c>
      <c r="AN300">
        <v>0.06</v>
      </c>
      <c r="AO300" t="s">
        <v>3217</v>
      </c>
      <c r="AP300">
        <v>5.7221267110601999E-2</v>
      </c>
      <c r="AQ300">
        <f>(Table2[[#This Row],[Sharpe Ratio]]-AVERAGE(Table2[Sharpe Ratio]))/_xlfn.STDEV.P(Table2[Sharpe Ratio])</f>
        <v>-7.2435249859533549E-2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0.45874696816828864</v>
      </c>
      <c r="AS300">
        <f>_xlfn.RANK.AVG(Table2[[#This Row],[1Y Return vs Nifty Z-Score]],Table2[1Y Return vs Nifty Z-Score])</f>
        <v>452</v>
      </c>
      <c r="AT300">
        <f>_xlfn.RANK.AVG(Table2[[#This Row],[6M Return vs Nifty Z-Score]],Table2[6M Return vs Nifty Z-Score])</f>
        <v>142</v>
      </c>
      <c r="AU300">
        <f>_xlfn.RANK.AVG(Table2[[#This Row],[Sharpe Ratio Z-Score]],Table2[Sharpe Ratio Z-Score])</f>
        <v>369</v>
      </c>
      <c r="AV300">
        <f>(Table2[[#This Row],[Rank 1Y]]+Table2[[#This Row],[Rank 6M]]+Table2[[#This Row],[Rank Sharpe]])/3</f>
        <v>321</v>
      </c>
    </row>
    <row r="301" spans="1:48" hidden="1" x14ac:dyDescent="0.3">
      <c r="A301" t="s">
        <v>272</v>
      </c>
      <c r="B301" t="s">
        <v>273</v>
      </c>
      <c r="C301" t="s">
        <v>3163</v>
      </c>
      <c r="D301" t="s">
        <v>94</v>
      </c>
      <c r="E301">
        <v>97846.272135039995</v>
      </c>
      <c r="F301">
        <v>4892.8</v>
      </c>
      <c r="G301">
        <v>28.368039515926601</v>
      </c>
      <c r="H301">
        <f>(Table2[[#This Row],[1Y Return vs Nifty]]-AVERAGE(Table2[1Y Return vs Nifty]))/_xlfn.STDEV.P(Table2[1Y Return vs Nifty])</f>
        <v>7.7069173705525365E-2</v>
      </c>
      <c r="I301">
        <v>-11.286378189851799</v>
      </c>
      <c r="J301">
        <f>(Table2[[#This Row],[1M Return vs Nifty]]-AVERAGE(Table2[1M Return vs Nifty]))/_xlfn.STDEV.P(Table2[1M Return vs Nifty])</f>
        <v>-1.0579996924285098</v>
      </c>
      <c r="K301">
        <v>-0.60201176772035903</v>
      </c>
      <c r="L301">
        <f>(Table2[[#This Row],[6M Return vs Nifty]]-AVERAGE(Table2[6M Return vs Nifty]))/_xlfn.STDEV.P(Table2[6M Return vs Nifty])</f>
        <v>-0.25858563762785491</v>
      </c>
      <c r="M301">
        <v>0.87768030927436902</v>
      </c>
      <c r="N301">
        <f>(Table2[[#This Row],[1W Return vs Nifty]]-AVERAGE(Table2[1W Return vs Nifty]))/_xlfn.STDEV.P(Table2[1W Return vs Nifty])</f>
        <v>-0.1522839255975815</v>
      </c>
      <c r="O301">
        <v>5111.49</v>
      </c>
      <c r="P301">
        <v>5327.2683155200402</v>
      </c>
      <c r="Q301">
        <v>5000.7818167319901</v>
      </c>
      <c r="R301">
        <v>37.917877315963302</v>
      </c>
      <c r="S301" s="1">
        <f>(Table2[[#This Row],[Close Price]]-Table2[[#This Row],[20D EMA]])/Table2[[#This Row],[20D EMA]]</f>
        <v>-4.2784002316349948E-2</v>
      </c>
      <c r="T301" s="1">
        <f>(Table2[[#This Row],[Close Price]]-Table2[[#This Row],[50D EMA]])/Table2[[#This Row],[50D EMA]]</f>
        <v>-8.1555553388271168E-2</v>
      </c>
      <c r="U301" s="1">
        <f>(Table2[[#This Row],[Close Price]]-Table2[[#This Row],[200D EMA]])/Table2[[#This Row],[200D EMA]]</f>
        <v>-2.1592986994692774E-2</v>
      </c>
      <c r="V301">
        <v>0.94591831468556098</v>
      </c>
      <c r="W301">
        <v>4841</v>
      </c>
      <c r="X301">
        <v>4920</v>
      </c>
      <c r="Y301">
        <v>4726.5</v>
      </c>
      <c r="Z301">
        <v>5127.5</v>
      </c>
      <c r="AA301">
        <v>4726.5</v>
      </c>
      <c r="AB301">
        <v>5127.5</v>
      </c>
      <c r="AC301" s="1">
        <f>(Table2[[#This Row],[Close Price]]/Table2[[#This Row],[Day Low]])-1</f>
        <v>1.0700268539558078E-2</v>
      </c>
      <c r="AD301" s="1">
        <f>(Table2[[#This Row],[Day High]]/Table2[[#This Row],[Close Price]])-1</f>
        <v>5.5591890124264687E-3</v>
      </c>
      <c r="AE301" s="1">
        <f>(Table2[[#This Row],[Close Price]]/Table2[[#This Row],[Current Week Low]])-1</f>
        <v>3.5184597482280866E-2</v>
      </c>
      <c r="AF301" s="1">
        <f>(Table2[[#This Row],[Current Week High]]/Table2[[#This Row],[Close Price]])-1</f>
        <v>4.7968443427076402E-2</v>
      </c>
      <c r="AG301" s="1">
        <f>(Table2[[#This Row],[Close Price]]/Table2[[#This Row],[Current Month Low]])-1</f>
        <v>3.5184597482280866E-2</v>
      </c>
      <c r="AH301" s="1">
        <f>(Table2[[#This Row],[Current Month High]]/Table2[[#This Row],[Close Price]])-1</f>
        <v>4.7968443427076402E-2</v>
      </c>
      <c r="AI301">
        <v>27.662074885546101</v>
      </c>
      <c r="AJ301">
        <v>58.0795761110124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-6.67</v>
      </c>
      <c r="AM301" t="s">
        <v>3216</v>
      </c>
      <c r="AN301">
        <v>-0.01</v>
      </c>
      <c r="AO301" t="s">
        <v>3216</v>
      </c>
      <c r="AP301">
        <v>7.8957665378522002E-2</v>
      </c>
      <c r="AQ301">
        <f>(Table2[[#This Row],[Sharpe Ratio]]-AVERAGE(Table2[Sharpe Ratio]))/_xlfn.STDEV.P(Table2[Sharpe Ratio])</f>
        <v>0.1868809062435674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263</v>
      </c>
      <c r="AT301">
        <f>_xlfn.RANK.AVG(Table2[[#This Row],[6M Return vs Nifty Z-Score]],Table2[6M Return vs Nifty Z-Score])</f>
        <v>403</v>
      </c>
      <c r="AU301">
        <f>_xlfn.RANK.AVG(Table2[[#This Row],[Sharpe Ratio Z-Score]],Table2[Sharpe Ratio Z-Score])</f>
        <v>299</v>
      </c>
      <c r="AV301">
        <f>(Table2[[#This Row],[Rank 1Y]]+Table2[[#This Row],[Rank 6M]]+Table2[[#This Row],[Rank Sharpe]])/3</f>
        <v>321.66666666666669</v>
      </c>
    </row>
    <row r="302" spans="1:48" hidden="1" x14ac:dyDescent="0.3">
      <c r="A302" t="s">
        <v>443</v>
      </c>
      <c r="B302" t="s">
        <v>444</v>
      </c>
      <c r="C302" t="s">
        <v>3155</v>
      </c>
      <c r="D302" t="s">
        <v>445</v>
      </c>
      <c r="E302">
        <v>51697.503032920002</v>
      </c>
      <c r="F302">
        <v>344.65</v>
      </c>
      <c r="G302">
        <v>43.815709270313398</v>
      </c>
      <c r="H302">
        <f>(Table2[[#This Row],[1Y Return vs Nifty]]-AVERAGE(Table2[1Y Return vs Nifty]))/_xlfn.STDEV.P(Table2[1Y Return vs Nifty])</f>
        <v>0.3423643864467743</v>
      </c>
      <c r="I302">
        <v>-5.1663758539576303</v>
      </c>
      <c r="J302">
        <f>(Table2[[#This Row],[1M Return vs Nifty]]-AVERAGE(Table2[1M Return vs Nifty]))/_xlfn.STDEV.P(Table2[1M Return vs Nifty])</f>
        <v>-0.39768495632111611</v>
      </c>
      <c r="K302">
        <v>3.83011948103678</v>
      </c>
      <c r="L302">
        <f>(Table2[[#This Row],[6M Return vs Nifty]]-AVERAGE(Table2[6M Return vs Nifty]))/_xlfn.STDEV.P(Table2[6M Return vs Nifty])</f>
        <v>-0.11297073663199525</v>
      </c>
      <c r="M302">
        <v>-0.378667812999892</v>
      </c>
      <c r="N302">
        <f>(Table2[[#This Row],[1W Return vs Nifty]]-AVERAGE(Table2[1W Return vs Nifty]))/_xlfn.STDEV.P(Table2[1W Return vs Nifty])</f>
        <v>-0.45262711428256552</v>
      </c>
      <c r="O302">
        <v>340.51</v>
      </c>
      <c r="P302">
        <v>343.89621543052999</v>
      </c>
      <c r="Q302">
        <v>316.71951249242801</v>
      </c>
      <c r="R302">
        <v>61.286213075826502</v>
      </c>
      <c r="S302" s="1">
        <f>(Table2[[#This Row],[Close Price]]-Table2[[#This Row],[20D EMA]])/Table2[[#This Row],[20D EMA]]</f>
        <v>1.2158233238377688E-2</v>
      </c>
      <c r="T302" s="1">
        <f>(Table2[[#This Row],[Close Price]]-Table2[[#This Row],[50D EMA]])/Table2[[#This Row],[50D EMA]]</f>
        <v>2.1918955069811065E-3</v>
      </c>
      <c r="U302" s="1">
        <f>(Table2[[#This Row],[Close Price]]-Table2[[#This Row],[200D EMA]])/Table2[[#This Row],[200D EMA]]</f>
        <v>8.8186822743482593E-2</v>
      </c>
      <c r="V302">
        <v>0.74365994792554302</v>
      </c>
      <c r="W302">
        <v>335.4</v>
      </c>
      <c r="X302">
        <v>346.4</v>
      </c>
      <c r="Y302">
        <v>327.7</v>
      </c>
      <c r="Z302">
        <v>346.4</v>
      </c>
      <c r="AA302">
        <v>327.7</v>
      </c>
      <c r="AB302">
        <v>346.4</v>
      </c>
      <c r="AC302" s="1">
        <f>(Table2[[#This Row],[Close Price]]/Table2[[#This Row],[Day Low]])-1</f>
        <v>2.7579010137149584E-2</v>
      </c>
      <c r="AD302" s="1">
        <f>(Table2[[#This Row],[Day High]]/Table2[[#This Row],[Close Price]])-1</f>
        <v>5.0776149717104424E-3</v>
      </c>
      <c r="AE302" s="1">
        <f>(Table2[[#This Row],[Close Price]]/Table2[[#This Row],[Current Week Low]])-1</f>
        <v>5.1724137931034475E-2</v>
      </c>
      <c r="AF302" s="1">
        <f>(Table2[[#This Row],[Current Week High]]/Table2[[#This Row],[Close Price]])-1</f>
        <v>5.0776149717104424E-3</v>
      </c>
      <c r="AG302" s="1">
        <f>(Table2[[#This Row],[Close Price]]/Table2[[#This Row],[Current Month Low]])-1</f>
        <v>5.1724137931034475E-2</v>
      </c>
      <c r="AH302" s="1">
        <f>(Table2[[#This Row],[Current Month High]]/Table2[[#This Row],[Close Price]])-1</f>
        <v>5.0776149717104424E-3</v>
      </c>
      <c r="AI302">
        <v>11.4754098360655</v>
      </c>
      <c r="AJ302">
        <v>79.786124152321307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-0.65</v>
      </c>
      <c r="AM302" t="s">
        <v>3216</v>
      </c>
      <c r="AN302">
        <v>0</v>
      </c>
      <c r="AO302" t="s">
        <v>3218</v>
      </c>
      <c r="AP302">
        <v>4.2899975175144003E-2</v>
      </c>
      <c r="AQ302">
        <f>(Table2[[#This Row],[Sharpe Ratio]]-AVERAGE(Table2[Sharpe Ratio]))/_xlfn.STDEV.P(Table2[Sharpe Ratio])</f>
        <v>-0.24328887194347787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199</v>
      </c>
      <c r="AT302">
        <f>_xlfn.RANK.AVG(Table2[[#This Row],[6M Return vs Nifty Z-Score]],Table2[6M Return vs Nifty Z-Score])</f>
        <v>356</v>
      </c>
      <c r="AU302">
        <f>_xlfn.RANK.AVG(Table2[[#This Row],[Sharpe Ratio Z-Score]],Table2[Sharpe Ratio Z-Score])</f>
        <v>410</v>
      </c>
      <c r="AV302">
        <f>(Table2[[#This Row],[Rank 1Y]]+Table2[[#This Row],[Rank 6M]]+Table2[[#This Row],[Rank Sharpe]])/3</f>
        <v>321.66666666666669</v>
      </c>
    </row>
    <row r="303" spans="1:48" hidden="1" x14ac:dyDescent="0.3">
      <c r="A303" t="s">
        <v>1215</v>
      </c>
      <c r="B303" t="s">
        <v>1216</v>
      </c>
      <c r="C303" t="s">
        <v>3163</v>
      </c>
      <c r="D303" t="s">
        <v>62</v>
      </c>
      <c r="E303">
        <v>9861.5756499700001</v>
      </c>
      <c r="F303">
        <v>7484.35</v>
      </c>
      <c r="G303">
        <v>73.940789416560605</v>
      </c>
      <c r="H303">
        <f>(Table2[[#This Row],[1Y Return vs Nifty]]-AVERAGE(Table2[1Y Return vs Nifty]))/_xlfn.STDEV.P(Table2[1Y Return vs Nifty])</f>
        <v>0.85972653059646165</v>
      </c>
      <c r="I303">
        <v>4.2151877311758801</v>
      </c>
      <c r="J303">
        <f>(Table2[[#This Row],[1M Return vs Nifty]]-AVERAGE(Table2[1M Return vs Nifty]))/_xlfn.STDEV.P(Table2[1M Return vs Nifty])</f>
        <v>0.61453437677609446</v>
      </c>
      <c r="K303">
        <v>-32.4680529093378</v>
      </c>
      <c r="L303">
        <f>(Table2[[#This Row],[6M Return vs Nifty]]-AVERAGE(Table2[6M Return vs Nifty]))/_xlfn.STDEV.P(Table2[6M Return vs Nifty])</f>
        <v>-1.3055244951510419</v>
      </c>
      <c r="M303">
        <v>3.3736236203063199</v>
      </c>
      <c r="N303">
        <f>(Table2[[#This Row],[1W Return vs Nifty]]-AVERAGE(Table2[1W Return vs Nifty]))/_xlfn.STDEV.P(Table2[1W Return vs Nifty])</f>
        <v>0.44439748739747581</v>
      </c>
      <c r="O303">
        <v>7146.14</v>
      </c>
      <c r="P303">
        <v>7333.9930063659604</v>
      </c>
      <c r="Q303">
        <v>7090.3603854712101</v>
      </c>
      <c r="R303">
        <v>60.2483892395894</v>
      </c>
      <c r="S303" s="1">
        <f>(Table2[[#This Row],[Close Price]]-Table2[[#This Row],[20D EMA]])/Table2[[#This Row],[20D EMA]]</f>
        <v>4.7327648212881365E-2</v>
      </c>
      <c r="T303" s="1">
        <f>(Table2[[#This Row],[Close Price]]-Table2[[#This Row],[50D EMA]])/Table2[[#This Row],[50D EMA]]</f>
        <v>2.0501382194328385E-2</v>
      </c>
      <c r="U303" s="1">
        <f>(Table2[[#This Row],[Close Price]]-Table2[[#This Row],[200D EMA]])/Table2[[#This Row],[200D EMA]]</f>
        <v>5.5566937801371938E-2</v>
      </c>
      <c r="V303">
        <v>2.06920343680846</v>
      </c>
      <c r="W303">
        <v>7205.8</v>
      </c>
      <c r="X303">
        <v>7550</v>
      </c>
      <c r="Y303">
        <v>7205.8</v>
      </c>
      <c r="Z303">
        <v>7888</v>
      </c>
      <c r="AA303">
        <v>7205.8</v>
      </c>
      <c r="AB303">
        <v>7998.95</v>
      </c>
      <c r="AC303" s="1">
        <f>(Table2[[#This Row],[Close Price]]/Table2[[#This Row],[Day Low]])-1</f>
        <v>3.8656360154320168E-2</v>
      </c>
      <c r="AD303" s="1">
        <f>(Table2[[#This Row],[Day High]]/Table2[[#This Row],[Close Price]])-1</f>
        <v>8.7716368154882041E-3</v>
      </c>
      <c r="AE303" s="1">
        <f>(Table2[[#This Row],[Close Price]]/Table2[[#This Row],[Current Week Low]])-1</f>
        <v>3.8656360154320168E-2</v>
      </c>
      <c r="AF303" s="1">
        <f>(Table2[[#This Row],[Current Week High]]/Table2[[#This Row],[Close Price]])-1</f>
        <v>5.3932539231863696E-2</v>
      </c>
      <c r="AG303" s="1">
        <f>(Table2[[#This Row],[Close Price]]/Table2[[#This Row],[Current Month Low]])-1</f>
        <v>3.8656360154320168E-2</v>
      </c>
      <c r="AH303" s="1">
        <f>(Table2[[#This Row],[Current Month High]]/Table2[[#This Row],[Close Price]])-1</f>
        <v>6.8756805868245063E-2</v>
      </c>
      <c r="AI303">
        <v>37.324550562173002</v>
      </c>
      <c r="AJ303">
        <v>124.552955295529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10.71</v>
      </c>
      <c r="AM303" t="s">
        <v>3217</v>
      </c>
      <c r="AN303">
        <v>-0.06</v>
      </c>
      <c r="AO303" t="s">
        <v>3216</v>
      </c>
      <c r="AP303">
        <v>0.13308532425660599</v>
      </c>
      <c r="AQ303">
        <f>(Table2[[#This Row],[Sharpe Ratio]]-AVERAGE(Table2[Sharpe Ratio]))/_xlfn.STDEV.P(Table2[Sharpe Ratio])</f>
        <v>0.83262617949981488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111</v>
      </c>
      <c r="AT303">
        <f>_xlfn.RANK.AVG(Table2[[#This Row],[6M Return vs Nifty Z-Score]],Table2[6M Return vs Nifty Z-Score])</f>
        <v>713</v>
      </c>
      <c r="AU303">
        <f>_xlfn.RANK.AVG(Table2[[#This Row],[Sharpe Ratio Z-Score]],Table2[Sharpe Ratio Z-Score])</f>
        <v>143</v>
      </c>
      <c r="AV303">
        <f>(Table2[[#This Row],[Rank 1Y]]+Table2[[#This Row],[Rank 6M]]+Table2[[#This Row],[Rank Sharpe]])/3</f>
        <v>322.33333333333331</v>
      </c>
    </row>
    <row r="304" spans="1:48" hidden="1" x14ac:dyDescent="0.3">
      <c r="A304" t="s">
        <v>574</v>
      </c>
      <c r="B304" t="s">
        <v>575</v>
      </c>
      <c r="C304" t="s">
        <v>3173</v>
      </c>
      <c r="D304" t="s">
        <v>158</v>
      </c>
      <c r="E304">
        <v>34683.781406554997</v>
      </c>
      <c r="F304">
        <v>1029.95</v>
      </c>
      <c r="G304">
        <v>26.704198306285001</v>
      </c>
      <c r="H304">
        <f>(Table2[[#This Row],[1Y Return vs Nifty]]-AVERAGE(Table2[1Y Return vs Nifty]))/_xlfn.STDEV.P(Table2[1Y Return vs Nifty])</f>
        <v>4.8494695179133088E-2</v>
      </c>
      <c r="I304">
        <v>-7.3380762367596297</v>
      </c>
      <c r="J304">
        <f>(Table2[[#This Row],[1M Return vs Nifty]]-AVERAGE(Table2[1M Return vs Nifty]))/_xlfn.STDEV.P(Table2[1M Return vs Nifty])</f>
        <v>-0.63199953439957546</v>
      </c>
      <c r="K304">
        <v>7.2432633768424504</v>
      </c>
      <c r="L304">
        <f>(Table2[[#This Row],[6M Return vs Nifty]]-AVERAGE(Table2[6M Return vs Nifty]))/_xlfn.STDEV.P(Table2[6M Return vs Nifty])</f>
        <v>-8.3402799735458259E-4</v>
      </c>
      <c r="M304">
        <v>-2.0157730619073999</v>
      </c>
      <c r="N304">
        <f>(Table2[[#This Row],[1W Return vs Nifty]]-AVERAGE(Table2[1W Return vs Nifty]))/_xlfn.STDEV.P(Table2[1W Return vs Nifty])</f>
        <v>-0.8439942854928304</v>
      </c>
      <c r="O304">
        <v>1048.6500000000001</v>
      </c>
      <c r="P304">
        <v>1059.96481191516</v>
      </c>
      <c r="Q304">
        <v>922.86714420660803</v>
      </c>
      <c r="R304">
        <v>45.895849090621198</v>
      </c>
      <c r="S304" s="1">
        <f>(Table2[[#This Row],[Close Price]]-Table2[[#This Row],[20D EMA]])/Table2[[#This Row],[20D EMA]]</f>
        <v>-1.783245124684122E-2</v>
      </c>
      <c r="T304" s="1">
        <f>(Table2[[#This Row],[Close Price]]-Table2[[#This Row],[50D EMA]])/Table2[[#This Row],[50D EMA]]</f>
        <v>-2.8316800310501582E-2</v>
      </c>
      <c r="U304" s="1">
        <f>(Table2[[#This Row],[Close Price]]-Table2[[#This Row],[200D EMA]])/Table2[[#This Row],[200D EMA]]</f>
        <v>0.11603279677428706</v>
      </c>
      <c r="V304">
        <v>0.27494275974503202</v>
      </c>
      <c r="W304">
        <v>1018.45</v>
      </c>
      <c r="X304">
        <v>1040.5</v>
      </c>
      <c r="Y304">
        <v>1008.35</v>
      </c>
      <c r="Z304">
        <v>1044.25</v>
      </c>
      <c r="AA304">
        <v>1008.35</v>
      </c>
      <c r="AB304">
        <v>1050</v>
      </c>
      <c r="AC304" s="1">
        <f>(Table2[[#This Row],[Close Price]]/Table2[[#This Row],[Day Low]])-1</f>
        <v>1.129166871225884E-2</v>
      </c>
      <c r="AD304" s="1">
        <f>(Table2[[#This Row],[Day High]]/Table2[[#This Row],[Close Price]])-1</f>
        <v>1.0243215690082019E-2</v>
      </c>
      <c r="AE304" s="1">
        <f>(Table2[[#This Row],[Close Price]]/Table2[[#This Row],[Current Week Low]])-1</f>
        <v>2.1421133534982983E-2</v>
      </c>
      <c r="AF304" s="1">
        <f>(Table2[[#This Row],[Current Week High]]/Table2[[#This Row],[Close Price]])-1</f>
        <v>1.3884169134424029E-2</v>
      </c>
      <c r="AG304" s="1">
        <f>(Table2[[#This Row],[Close Price]]/Table2[[#This Row],[Current Month Low]])-1</f>
        <v>2.1421133534982983E-2</v>
      </c>
      <c r="AH304" s="1">
        <f>(Table2[[#This Row],[Current Month High]]/Table2[[#This Row],[Close Price]])-1</f>
        <v>1.9466964415748356E-2</v>
      </c>
      <c r="AI304">
        <v>27.579008689742199</v>
      </c>
      <c r="AJ304">
        <v>60.291027935569197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1.63</v>
      </c>
      <c r="AM304" t="s">
        <v>3217</v>
      </c>
      <c r="AN304">
        <v>0.14000000000000001</v>
      </c>
      <c r="AO304" t="s">
        <v>3217</v>
      </c>
      <c r="AP304">
        <v>5.2313388105978E-2</v>
      </c>
      <c r="AQ304">
        <f>(Table2[[#This Row],[Sharpe Ratio]]-AVERAGE(Table2[Sharpe Ratio]))/_xlfn.STDEV.P(Table2[Sharpe Ratio])</f>
        <v>-0.13098645518854757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283</v>
      </c>
      <c r="AT304">
        <f>_xlfn.RANK.AVG(Table2[[#This Row],[6M Return vs Nifty Z-Score]],Table2[6M Return vs Nifty Z-Score])</f>
        <v>306</v>
      </c>
      <c r="AU304">
        <f>_xlfn.RANK.AVG(Table2[[#This Row],[Sharpe Ratio Z-Score]],Table2[Sharpe Ratio Z-Score])</f>
        <v>384</v>
      </c>
      <c r="AV304">
        <f>(Table2[[#This Row],[Rank 1Y]]+Table2[[#This Row],[Rank 6M]]+Table2[[#This Row],[Rank Sharpe]])/3</f>
        <v>324.33333333333331</v>
      </c>
    </row>
    <row r="305" spans="1:48" hidden="1" x14ac:dyDescent="0.3">
      <c r="A305" t="s">
        <v>1735</v>
      </c>
      <c r="B305" t="s">
        <v>1736</v>
      </c>
      <c r="C305" t="s">
        <v>3159</v>
      </c>
      <c r="D305" t="s">
        <v>1737</v>
      </c>
      <c r="E305">
        <v>4839.5767404600001</v>
      </c>
      <c r="F305">
        <v>946.35</v>
      </c>
      <c r="G305">
        <v>26.667237380285599</v>
      </c>
      <c r="H305">
        <f>(Table2[[#This Row],[1Y Return vs Nifty]]-AVERAGE(Table2[1Y Return vs Nifty]))/_xlfn.STDEV.P(Table2[1Y Return vs Nifty])</f>
        <v>4.7859935575773463E-2</v>
      </c>
      <c r="I305">
        <v>2.4403291186618499</v>
      </c>
      <c r="J305">
        <f>(Table2[[#This Row],[1M Return vs Nifty]]-AVERAGE(Table2[1M Return vs Nifty]))/_xlfn.STDEV.P(Table2[1M Return vs Nifty])</f>
        <v>0.42303685242443007</v>
      </c>
      <c r="K305">
        <v>3.4844690703116199</v>
      </c>
      <c r="L305">
        <f>(Table2[[#This Row],[6M Return vs Nifty]]-AVERAGE(Table2[6M Return vs Nifty]))/_xlfn.STDEV.P(Table2[6M Return vs Nifty])</f>
        <v>-0.12432686475907553</v>
      </c>
      <c r="M305">
        <v>8.6478078785484396</v>
      </c>
      <c r="N305">
        <f>(Table2[[#This Row],[1W Return vs Nifty]]-AVERAGE(Table2[1W Return vs Nifty]))/_xlfn.STDEV.P(Table2[1W Return vs Nifty])</f>
        <v>1.7052465225877269</v>
      </c>
      <c r="O305">
        <v>911.84</v>
      </c>
      <c r="P305">
        <v>954.456070402455</v>
      </c>
      <c r="Q305">
        <v>887.29798175728797</v>
      </c>
      <c r="R305">
        <v>66.6416528919424</v>
      </c>
      <c r="S305" s="1">
        <f>(Table2[[#This Row],[Close Price]]-Table2[[#This Row],[20D EMA]])/Table2[[#This Row],[20D EMA]]</f>
        <v>3.7846552026671337E-2</v>
      </c>
      <c r="T305" s="1">
        <f>(Table2[[#This Row],[Close Price]]-Table2[[#This Row],[50D EMA]])/Table2[[#This Row],[50D EMA]]</f>
        <v>-8.4928690317166485E-3</v>
      </c>
      <c r="U305" s="1">
        <f>(Table2[[#This Row],[Close Price]]-Table2[[#This Row],[200D EMA]])/Table2[[#This Row],[200D EMA]]</f>
        <v>6.6552634466450503E-2</v>
      </c>
      <c r="V305">
        <v>0.58086768340361905</v>
      </c>
      <c r="W305">
        <v>915.1</v>
      </c>
      <c r="X305">
        <v>950</v>
      </c>
      <c r="Y305">
        <v>915.1</v>
      </c>
      <c r="Z305">
        <v>964.4</v>
      </c>
      <c r="AA305">
        <v>911</v>
      </c>
      <c r="AB305">
        <v>964.4</v>
      </c>
      <c r="AC305" s="1">
        <f>(Table2[[#This Row],[Close Price]]/Table2[[#This Row],[Day Low]])-1</f>
        <v>3.4149273303464067E-2</v>
      </c>
      <c r="AD305" s="1">
        <f>(Table2[[#This Row],[Day High]]/Table2[[#This Row],[Close Price]])-1</f>
        <v>3.8569239710466441E-3</v>
      </c>
      <c r="AE305" s="1">
        <f>(Table2[[#This Row],[Close Price]]/Table2[[#This Row],[Current Week Low]])-1</f>
        <v>3.4149273303464067E-2</v>
      </c>
      <c r="AF305" s="1">
        <f>(Table2[[#This Row],[Current Week High]]/Table2[[#This Row],[Close Price]])-1</f>
        <v>1.9073281555449739E-2</v>
      </c>
      <c r="AG305" s="1">
        <f>(Table2[[#This Row],[Close Price]]/Table2[[#This Row],[Current Month Low]])-1</f>
        <v>3.8803512623490688E-2</v>
      </c>
      <c r="AH305" s="1">
        <f>(Table2[[#This Row],[Current Month High]]/Table2[[#This Row],[Close Price]])-1</f>
        <v>1.9073281555449739E-2</v>
      </c>
      <c r="AI305">
        <v>26.908649019918599</v>
      </c>
      <c r="AJ305">
        <v>62.826909841706801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6.56</v>
      </c>
      <c r="AM305" t="s">
        <v>3217</v>
      </c>
      <c r="AN305">
        <v>-0.1</v>
      </c>
      <c r="AO305" t="s">
        <v>3216</v>
      </c>
      <c r="AP305">
        <v>6.7780988438900999E-2</v>
      </c>
      <c r="AQ305">
        <f>(Table2[[#This Row],[Sharpe Ratio]]-AVERAGE(Table2[Sharpe Ratio]))/_xlfn.STDEV.P(Table2[Sharpe Ratio])</f>
        <v>5.3542674846410003E-2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284</v>
      </c>
      <c r="AT305">
        <f>_xlfn.RANK.AVG(Table2[[#This Row],[6M Return vs Nifty Z-Score]],Table2[6M Return vs Nifty Z-Score])</f>
        <v>357</v>
      </c>
      <c r="AU305">
        <f>_xlfn.RANK.AVG(Table2[[#This Row],[Sharpe Ratio Z-Score]],Table2[Sharpe Ratio Z-Score])</f>
        <v>333</v>
      </c>
      <c r="AV305">
        <f>(Table2[[#This Row],[Rank 1Y]]+Table2[[#This Row],[Rank 6M]]+Table2[[#This Row],[Rank Sharpe]])/3</f>
        <v>324.66666666666669</v>
      </c>
    </row>
    <row r="306" spans="1:48" x14ac:dyDescent="0.3">
      <c r="A306" t="s">
        <v>522</v>
      </c>
      <c r="B306" t="s">
        <v>523</v>
      </c>
      <c r="C306" t="s">
        <v>3161</v>
      </c>
      <c r="D306" t="s">
        <v>51</v>
      </c>
      <c r="E306">
        <v>40176.599962479901</v>
      </c>
      <c r="F306">
        <v>1583.6</v>
      </c>
      <c r="G306">
        <v>34.6986707667592</v>
      </c>
      <c r="H306">
        <f>(Table2[[#This Row],[1Y Return vs Nifty]]-AVERAGE(Table2[1Y Return vs Nifty]))/_xlfn.STDEV.P(Table2[1Y Return vs Nifty])</f>
        <v>0.1857901776614195</v>
      </c>
      <c r="I306">
        <v>8.43254591249468</v>
      </c>
      <c r="J306">
        <f>(Table2[[#This Row],[1M Return vs Nifty]]-AVERAGE(Table2[1M Return vs Nifty]))/_xlfn.STDEV.P(Table2[1M Return vs Nifty])</f>
        <v>1.0695642283555558</v>
      </c>
      <c r="K306">
        <v>9.41049271481182</v>
      </c>
      <c r="L306">
        <f>(Table2[[#This Row],[6M Return vs Nifty]]-AVERAGE(Table2[6M Return vs Nifty]))/_xlfn.STDEV.P(Table2[6M Return vs Nifty])</f>
        <v>7.036893684540084E-2</v>
      </c>
      <c r="M306">
        <v>0.79581556525705299</v>
      </c>
      <c r="N306">
        <f>(Table2[[#This Row],[1W Return vs Nifty]]-AVERAGE(Table2[1W Return vs Nifty]))/_xlfn.STDEV.P(Table2[1W Return vs Nifty])</f>
        <v>-0.17185455082726064</v>
      </c>
      <c r="O306">
        <v>1582.78</v>
      </c>
      <c r="P306">
        <v>1520.7943622411001</v>
      </c>
      <c r="Q306">
        <v>1320.8671048978899</v>
      </c>
      <c r="R306">
        <v>47.534642843442803</v>
      </c>
      <c r="S306" s="1">
        <f>(Table2[[#This Row],[Close Price]]-Table2[[#This Row],[20D EMA]])/Table2[[#This Row],[20D EMA]]</f>
        <v>5.180757906973404E-4</v>
      </c>
      <c r="T306" s="1">
        <f>(Table2[[#This Row],[Close Price]]-Table2[[#This Row],[50D EMA]])/Table2[[#This Row],[50D EMA]]</f>
        <v>4.129791595646571E-2</v>
      </c>
      <c r="U306" s="1">
        <f>(Table2[[#This Row],[Close Price]]-Table2[[#This Row],[200D EMA]])/Table2[[#This Row],[200D EMA]]</f>
        <v>0.19890940892378467</v>
      </c>
      <c r="V306">
        <v>0.47122634072067798</v>
      </c>
      <c r="W306">
        <v>1573.75</v>
      </c>
      <c r="X306">
        <v>1605</v>
      </c>
      <c r="Y306">
        <v>1567.1</v>
      </c>
      <c r="Z306">
        <v>1610.2</v>
      </c>
      <c r="AA306">
        <v>1567.1</v>
      </c>
      <c r="AB306">
        <v>1618.05</v>
      </c>
      <c r="AC306" s="1">
        <f>(Table2[[#This Row],[Close Price]]/Table2[[#This Row],[Day Low]])-1</f>
        <v>6.2589356632247739E-3</v>
      </c>
      <c r="AD306" s="1">
        <f>(Table2[[#This Row],[Day High]]/Table2[[#This Row],[Close Price]])-1</f>
        <v>1.3513513513513598E-2</v>
      </c>
      <c r="AE306" s="1">
        <f>(Table2[[#This Row],[Close Price]]/Table2[[#This Row],[Current Week Low]])-1</f>
        <v>1.0529002616297634E-2</v>
      </c>
      <c r="AF306" s="1">
        <f>(Table2[[#This Row],[Current Week High]]/Table2[[#This Row],[Close Price]])-1</f>
        <v>1.6797171002778555E-2</v>
      </c>
      <c r="AG306" s="1">
        <f>(Table2[[#This Row],[Close Price]]/Table2[[#This Row],[Current Month Low]])-1</f>
        <v>1.0529002616297634E-2</v>
      </c>
      <c r="AH306" s="1">
        <f>(Table2[[#This Row],[Current Month High]]/Table2[[#This Row],[Close Price]])-1</f>
        <v>2.1754230866380508E-2</v>
      </c>
      <c r="AI306">
        <v>7.8965647890881501</v>
      </c>
      <c r="AJ306">
        <v>63.089598352214097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-1.9</v>
      </c>
      <c r="AM306" t="s">
        <v>3216</v>
      </c>
      <c r="AN306">
        <v>0.12</v>
      </c>
      <c r="AO306" t="s">
        <v>3217</v>
      </c>
      <c r="AP306">
        <v>2.7841609680638001E-2</v>
      </c>
      <c r="AQ306">
        <f>(Table2[[#This Row],[Sharpe Ratio]]-AVERAGE(Table2[Sharpe Ratio]))/_xlfn.STDEV.P(Table2[Sharpe Ratio])</f>
        <v>-0.4229358129453798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0.73093297908973565</v>
      </c>
      <c r="AS306">
        <f>_xlfn.RANK.AVG(Table2[[#This Row],[1Y Return vs Nifty Z-Score]],Table2[1Y Return vs Nifty Z-Score])</f>
        <v>241</v>
      </c>
      <c r="AT306">
        <f>_xlfn.RANK.AVG(Table2[[#This Row],[6M Return vs Nifty Z-Score]],Table2[6M Return vs Nifty Z-Score])</f>
        <v>283</v>
      </c>
      <c r="AU306">
        <f>_xlfn.RANK.AVG(Table2[[#This Row],[Sharpe Ratio Z-Score]],Table2[Sharpe Ratio Z-Score])</f>
        <v>454</v>
      </c>
      <c r="AV306">
        <f>(Table2[[#This Row],[Rank 1Y]]+Table2[[#This Row],[Rank 6M]]+Table2[[#This Row],[Rank Sharpe]])/3</f>
        <v>326</v>
      </c>
    </row>
    <row r="307" spans="1:48" hidden="1" x14ac:dyDescent="0.3">
      <c r="A307" t="s">
        <v>925</v>
      </c>
      <c r="B307" t="s">
        <v>926</v>
      </c>
      <c r="C307" t="s">
        <v>3156</v>
      </c>
      <c r="D307" t="s">
        <v>21</v>
      </c>
      <c r="E307">
        <v>16959.61558116</v>
      </c>
      <c r="F307">
        <v>747.6</v>
      </c>
      <c r="G307">
        <v>22.291629472650499</v>
      </c>
      <c r="H307">
        <f>(Table2[[#This Row],[1Y Return vs Nifty]]-AVERAGE(Table2[1Y Return vs Nifty]))/_xlfn.STDEV.P(Table2[1Y Return vs Nifty])</f>
        <v>-2.7285885715408357E-2</v>
      </c>
      <c r="I307">
        <v>5.2130666217244803</v>
      </c>
      <c r="J307">
        <f>(Table2[[#This Row],[1M Return vs Nifty]]-AVERAGE(Table2[1M Return vs Nifty]))/_xlfn.STDEV.P(Table2[1M Return vs Nifty])</f>
        <v>0.72220004422448225</v>
      </c>
      <c r="K307">
        <v>9.6933962646620699</v>
      </c>
      <c r="L307">
        <f>(Table2[[#This Row],[6M Return vs Nifty]]-AVERAGE(Table2[6M Return vs Nifty]))/_xlfn.STDEV.P(Table2[6M Return vs Nifty])</f>
        <v>7.9663556090797352E-2</v>
      </c>
      <c r="M307">
        <v>0.29151690731032598</v>
      </c>
      <c r="N307">
        <f>(Table2[[#This Row],[1W Return vs Nifty]]-AVERAGE(Table2[1W Return vs Nifty]))/_xlfn.STDEV.P(Table2[1W Return vs Nifty])</f>
        <v>-0.29241243147510049</v>
      </c>
      <c r="O307">
        <v>703.06</v>
      </c>
      <c r="P307">
        <v>712.76377890763604</v>
      </c>
      <c r="Q307">
        <v>665.28101812773195</v>
      </c>
      <c r="R307">
        <v>74.890836024667607</v>
      </c>
      <c r="S307" s="1">
        <f>(Table2[[#This Row],[Close Price]]-Table2[[#This Row],[20D EMA]])/Table2[[#This Row],[20D EMA]]</f>
        <v>6.3351634284413968E-2</v>
      </c>
      <c r="T307" s="1">
        <f>(Table2[[#This Row],[Close Price]]-Table2[[#This Row],[50D EMA]])/Table2[[#This Row],[50D EMA]]</f>
        <v>4.8874847632904561E-2</v>
      </c>
      <c r="U307" s="1">
        <f>(Table2[[#This Row],[Close Price]]-Table2[[#This Row],[200D EMA]])/Table2[[#This Row],[200D EMA]]</f>
        <v>0.12373565400067235</v>
      </c>
      <c r="V307">
        <v>1.0054476338564</v>
      </c>
      <c r="W307">
        <v>702</v>
      </c>
      <c r="X307">
        <v>750</v>
      </c>
      <c r="Y307">
        <v>691.6</v>
      </c>
      <c r="Z307">
        <v>750</v>
      </c>
      <c r="AA307">
        <v>691.6</v>
      </c>
      <c r="AB307">
        <v>750</v>
      </c>
      <c r="AC307" s="1">
        <f>(Table2[[#This Row],[Close Price]]/Table2[[#This Row],[Day Low]])-1</f>
        <v>6.4957264957264949E-2</v>
      </c>
      <c r="AD307" s="1">
        <f>(Table2[[#This Row],[Day High]]/Table2[[#This Row],[Close Price]])-1</f>
        <v>3.2102728731941976E-3</v>
      </c>
      <c r="AE307" s="1">
        <f>(Table2[[#This Row],[Close Price]]/Table2[[#This Row],[Current Week Low]])-1</f>
        <v>8.0971659919028438E-2</v>
      </c>
      <c r="AF307" s="1">
        <f>(Table2[[#This Row],[Current Week High]]/Table2[[#This Row],[Close Price]])-1</f>
        <v>3.2102728731941976E-3</v>
      </c>
      <c r="AG307" s="1">
        <f>(Table2[[#This Row],[Close Price]]/Table2[[#This Row],[Current Month Low]])-1</f>
        <v>8.0971659919028438E-2</v>
      </c>
      <c r="AH307" s="1">
        <f>(Table2[[#This Row],[Current Month High]]/Table2[[#This Row],[Close Price]])-1</f>
        <v>3.2102728731941976E-3</v>
      </c>
      <c r="AI307">
        <v>12.292669876939501</v>
      </c>
      <c r="AJ307">
        <v>55.75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9.6</v>
      </c>
      <c r="AM307" t="s">
        <v>3217</v>
      </c>
      <c r="AN307">
        <v>-7.0000000000000007E-2</v>
      </c>
      <c r="AO307" t="s">
        <v>3216</v>
      </c>
      <c r="AP307">
        <v>4.8589278100418E-2</v>
      </c>
      <c r="AQ307">
        <f>(Table2[[#This Row],[Sharpe Ratio]]-AVERAGE(Table2[Sharpe Ratio]))/_xlfn.STDEV.P(Table2[Sharpe Ratio])</f>
        <v>-0.17541524599572525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310</v>
      </c>
      <c r="AT307">
        <f>_xlfn.RANK.AVG(Table2[[#This Row],[6M Return vs Nifty Z-Score]],Table2[6M Return vs Nifty Z-Score])</f>
        <v>278</v>
      </c>
      <c r="AU307">
        <f>_xlfn.RANK.AVG(Table2[[#This Row],[Sharpe Ratio Z-Score]],Table2[Sharpe Ratio Z-Score])</f>
        <v>391</v>
      </c>
      <c r="AV307">
        <f>(Table2[[#This Row],[Rank 1Y]]+Table2[[#This Row],[Rank 6M]]+Table2[[#This Row],[Rank Sharpe]])/3</f>
        <v>326.33333333333331</v>
      </c>
    </row>
    <row r="308" spans="1:48" x14ac:dyDescent="0.3">
      <c r="A308" t="s">
        <v>1544</v>
      </c>
      <c r="B308" t="s">
        <v>1545</v>
      </c>
      <c r="C308" t="s">
        <v>3161</v>
      </c>
      <c r="D308" t="s">
        <v>243</v>
      </c>
      <c r="E308">
        <v>6540.722446025</v>
      </c>
      <c r="F308">
        <v>469.25</v>
      </c>
      <c r="G308">
        <v>0.69427422580152498</v>
      </c>
      <c r="H308">
        <f>(Table2[[#This Row],[1Y Return vs Nifty]]-AVERAGE(Table2[1Y Return vs Nifty]))/_xlfn.STDEV.P(Table2[1Y Return vs Nifty])</f>
        <v>-0.39819457589076801</v>
      </c>
      <c r="I308">
        <v>12.286912385606101</v>
      </c>
      <c r="J308">
        <f>(Table2[[#This Row],[1M Return vs Nifty]]-AVERAGE(Table2[1M Return vs Nifty]))/_xlfn.STDEV.P(Table2[1M Return vs Nifty])</f>
        <v>1.4854292625282755</v>
      </c>
      <c r="K308">
        <v>16.860416768003599</v>
      </c>
      <c r="L308">
        <f>(Table2[[#This Row],[6M Return vs Nifty]]-AVERAGE(Table2[6M Return vs Nifty]))/_xlfn.STDEV.P(Table2[6M Return vs Nifty])</f>
        <v>0.31513153356146162</v>
      </c>
      <c r="M308">
        <v>4.97156848772409</v>
      </c>
      <c r="N308">
        <f>(Table2[[#This Row],[1W Return vs Nifty]]-AVERAGE(Table2[1W Return vs Nifty]))/_xlfn.STDEV.P(Table2[1W Return vs Nifty])</f>
        <v>0.8264029589018842</v>
      </c>
      <c r="O308">
        <v>443.56</v>
      </c>
      <c r="P308">
        <v>425.19015942385897</v>
      </c>
      <c r="Q308">
        <v>385.41061735386</v>
      </c>
      <c r="R308">
        <v>69.866913443463602</v>
      </c>
      <c r="S308" s="1">
        <f>(Table2[[#This Row],[Close Price]]-Table2[[#This Row],[20D EMA]])/Table2[[#This Row],[20D EMA]]</f>
        <v>5.791775633510686E-2</v>
      </c>
      <c r="T308" s="1">
        <f>(Table2[[#This Row],[Close Price]]-Table2[[#This Row],[50D EMA]])/Table2[[#This Row],[50D EMA]]</f>
        <v>0.10362384829376808</v>
      </c>
      <c r="U308" s="1">
        <f>(Table2[[#This Row],[Close Price]]-Table2[[#This Row],[200D EMA]])/Table2[[#This Row],[200D EMA]]</f>
        <v>0.21753262331422463</v>
      </c>
      <c r="V308">
        <v>0.80136600950070203</v>
      </c>
      <c r="W308">
        <v>466</v>
      </c>
      <c r="X308">
        <v>490.05</v>
      </c>
      <c r="Y308">
        <v>440.25</v>
      </c>
      <c r="Z308">
        <v>519.5</v>
      </c>
      <c r="AA308">
        <v>440.25</v>
      </c>
      <c r="AB308">
        <v>519.5</v>
      </c>
      <c r="AC308" s="1">
        <f>(Table2[[#This Row],[Close Price]]/Table2[[#This Row],[Day Low]])-1</f>
        <v>6.9742489270385732E-3</v>
      </c>
      <c r="AD308" s="1">
        <f>(Table2[[#This Row],[Day High]]/Table2[[#This Row],[Close Price]])-1</f>
        <v>4.4326052210974964E-2</v>
      </c>
      <c r="AE308" s="1">
        <f>(Table2[[#This Row],[Close Price]]/Table2[[#This Row],[Current Week Low]])-1</f>
        <v>6.5871663827370863E-2</v>
      </c>
      <c r="AF308" s="1">
        <f>(Table2[[#This Row],[Current Week High]]/Table2[[#This Row],[Close Price]])-1</f>
        <v>0.10708577517314866</v>
      </c>
      <c r="AG308" s="1">
        <f>(Table2[[#This Row],[Close Price]]/Table2[[#This Row],[Current Month Low]])-1</f>
        <v>6.5871663827370863E-2</v>
      </c>
      <c r="AH308" s="1">
        <f>(Table2[[#This Row],[Current Month High]]/Table2[[#This Row],[Close Price]])-1</f>
        <v>0.10708577517314866</v>
      </c>
      <c r="AI308">
        <v>10.708577517314801</v>
      </c>
      <c r="AJ308">
        <v>49.442675159235598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9.86</v>
      </c>
      <c r="AM308" t="s">
        <v>3217</v>
      </c>
      <c r="AN308">
        <v>0.3</v>
      </c>
      <c r="AO308" t="s">
        <v>3217</v>
      </c>
      <c r="AP308">
        <v>7.0459932443454998E-2</v>
      </c>
      <c r="AQ308">
        <f>(Table2[[#This Row],[Sharpe Ratio]]-AVERAGE(Table2[Sharpe Ratio]))/_xlfn.STDEV.P(Table2[Sharpe Ratio])</f>
        <v>8.5502590795395211E-2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2.3142717698962487</v>
      </c>
      <c r="AS308">
        <f>_xlfn.RANK.AVG(Table2[[#This Row],[1Y Return vs Nifty Z-Score]],Table2[1Y Return vs Nifty Z-Score])</f>
        <v>451</v>
      </c>
      <c r="AT308">
        <f>_xlfn.RANK.AVG(Table2[[#This Row],[6M Return vs Nifty Z-Score]],Table2[6M Return vs Nifty Z-Score])</f>
        <v>207</v>
      </c>
      <c r="AU308">
        <f>_xlfn.RANK.AVG(Table2[[#This Row],[Sharpe Ratio Z-Score]],Table2[Sharpe Ratio Z-Score])</f>
        <v>322</v>
      </c>
      <c r="AV308">
        <f>(Table2[[#This Row],[Rank 1Y]]+Table2[[#This Row],[Rank 6M]]+Table2[[#This Row],[Rank Sharpe]])/3</f>
        <v>326.66666666666669</v>
      </c>
    </row>
    <row r="309" spans="1:48" x14ac:dyDescent="0.3">
      <c r="A309" t="s">
        <v>1247</v>
      </c>
      <c r="B309" t="s">
        <v>1248</v>
      </c>
      <c r="C309" t="s">
        <v>3161</v>
      </c>
      <c r="D309" t="s">
        <v>51</v>
      </c>
      <c r="E309">
        <v>9489.4260746250002</v>
      </c>
      <c r="F309">
        <v>547.04999999999995</v>
      </c>
      <c r="G309">
        <v>16.8895577446144</v>
      </c>
      <c r="H309">
        <f>(Table2[[#This Row],[1Y Return vs Nifty]]-AVERAGE(Table2[1Y Return vs Nifty]))/_xlfn.STDEV.P(Table2[1Y Return vs Nifty])</f>
        <v>-0.12005999282148769</v>
      </c>
      <c r="I309">
        <v>4.4685223341763498</v>
      </c>
      <c r="J309">
        <f>(Table2[[#This Row],[1M Return vs Nifty]]-AVERAGE(Table2[1M Return vs Nifty]))/_xlfn.STDEV.P(Table2[1M Return vs Nifty])</f>
        <v>0.64186779306353869</v>
      </c>
      <c r="K309">
        <v>34.468006051272802</v>
      </c>
      <c r="L309">
        <f>(Table2[[#This Row],[6M Return vs Nifty]]-AVERAGE(Table2[6M Return vs Nifty]))/_xlfn.STDEV.P(Table2[6M Return vs Nifty])</f>
        <v>0.89361787034988194</v>
      </c>
      <c r="M309">
        <v>-0.55851404103916902</v>
      </c>
      <c r="N309">
        <f>(Table2[[#This Row],[1W Return vs Nifty]]-AVERAGE(Table2[1W Return vs Nifty]))/_xlfn.STDEV.P(Table2[1W Return vs Nifty])</f>
        <v>-0.49562124038871469</v>
      </c>
      <c r="O309">
        <v>496.65</v>
      </c>
      <c r="P309">
        <v>492.735947532019</v>
      </c>
      <c r="Q309">
        <v>433.93822389179002</v>
      </c>
      <c r="R309">
        <v>73.648151636668004</v>
      </c>
      <c r="S309" s="1">
        <f>(Table2[[#This Row],[Close Price]]-Table2[[#This Row],[20D EMA]])/Table2[[#This Row],[20D EMA]]</f>
        <v>0.10147991543340376</v>
      </c>
      <c r="T309" s="1">
        <f>(Table2[[#This Row],[Close Price]]-Table2[[#This Row],[50D EMA]])/Table2[[#This Row],[50D EMA]]</f>
        <v>0.11022953113127902</v>
      </c>
      <c r="U309" s="1">
        <f>(Table2[[#This Row],[Close Price]]-Table2[[#This Row],[200D EMA]])/Table2[[#This Row],[200D EMA]]</f>
        <v>0.26066331537646775</v>
      </c>
      <c r="V309">
        <v>0.70065485558509399</v>
      </c>
      <c r="W309">
        <v>500</v>
      </c>
      <c r="X309">
        <v>553.9</v>
      </c>
      <c r="Y309">
        <v>468.5</v>
      </c>
      <c r="Z309">
        <v>553.9</v>
      </c>
      <c r="AA309">
        <v>468.5</v>
      </c>
      <c r="AB309">
        <v>553.9</v>
      </c>
      <c r="AC309" s="1">
        <f>(Table2[[#This Row],[Close Price]]/Table2[[#This Row],[Day Low]])-1</f>
        <v>9.409999999999985E-2</v>
      </c>
      <c r="AD309" s="1">
        <f>(Table2[[#This Row],[Day High]]/Table2[[#This Row],[Close Price]])-1</f>
        <v>1.2521707339365751E-2</v>
      </c>
      <c r="AE309" s="1">
        <f>(Table2[[#This Row],[Close Price]]/Table2[[#This Row],[Current Week Low]])-1</f>
        <v>0.16766275346851645</v>
      </c>
      <c r="AF309" s="1">
        <f>(Table2[[#This Row],[Current Week High]]/Table2[[#This Row],[Close Price]])-1</f>
        <v>1.2521707339365751E-2</v>
      </c>
      <c r="AG309" s="1">
        <f>(Table2[[#This Row],[Close Price]]/Table2[[#This Row],[Current Month Low]])-1</f>
        <v>0.16766275346851645</v>
      </c>
      <c r="AH309" s="1">
        <f>(Table2[[#This Row],[Current Month High]]/Table2[[#This Row],[Close Price]])-1</f>
        <v>1.2521707339365751E-2</v>
      </c>
      <c r="AI309">
        <v>1.25217073393657</v>
      </c>
      <c r="AJ309">
        <v>71.220657276995297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9.02</v>
      </c>
      <c r="AM309" t="s">
        <v>3217</v>
      </c>
      <c r="AN309">
        <v>0.14000000000000001</v>
      </c>
      <c r="AO309" t="s">
        <v>3217</v>
      </c>
      <c r="AQ309">
        <f>(Table2[[#This Row],[Sharpe Ratio]]-AVERAGE(Table2[Sharpe Ratio]))/_xlfn.STDEV.P(Table2[Sharpe Ratio])</f>
        <v>-0.75508740094610904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0.16471702925710918</v>
      </c>
      <c r="AS309">
        <f>_xlfn.RANK.AVG(Table2[[#This Row],[1Y Return vs Nifty Z-Score]],Table2[1Y Return vs Nifty Z-Score])</f>
        <v>327</v>
      </c>
      <c r="AT309">
        <f>_xlfn.RANK.AVG(Table2[[#This Row],[6M Return vs Nifty Z-Score]],Table2[6M Return vs Nifty Z-Score])</f>
        <v>107</v>
      </c>
      <c r="AU309">
        <f>_xlfn.RANK.AVG(Table2[[#This Row],[Sharpe Ratio Z-Score]],Table2[Sharpe Ratio Z-Score])</f>
        <v>547.5</v>
      </c>
      <c r="AV309">
        <f>(Table2[[#This Row],[Rank 1Y]]+Table2[[#This Row],[Rank 6M]]+Table2[[#This Row],[Rank Sharpe]])/3</f>
        <v>327.16666666666669</v>
      </c>
    </row>
    <row r="310" spans="1:48" x14ac:dyDescent="0.3">
      <c r="A310" t="s">
        <v>1595</v>
      </c>
      <c r="B310" t="s">
        <v>1596</v>
      </c>
      <c r="C310" t="s">
        <v>3167</v>
      </c>
      <c r="D310" t="s">
        <v>1346</v>
      </c>
      <c r="E310">
        <v>6109.3736878299997</v>
      </c>
      <c r="F310">
        <v>944.3</v>
      </c>
      <c r="G310">
        <v>-29.575857869483901</v>
      </c>
      <c r="H310">
        <f>(Table2[[#This Row],[1Y Return vs Nifty]]-AVERAGE(Table2[1Y Return vs Nifty]))/_xlfn.STDEV.P(Table2[1Y Return vs Nifty])</f>
        <v>-0.91804781340861197</v>
      </c>
      <c r="I310">
        <v>-3.8762706172065398E-2</v>
      </c>
      <c r="J310">
        <f>(Table2[[#This Row],[1M Return vs Nifty]]-AVERAGE(Table2[1M Return vs Nifty]))/_xlfn.STDEV.P(Table2[1M Return vs Nifty])</f>
        <v>0.15555642116704058</v>
      </c>
      <c r="K310">
        <v>18.962211052819701</v>
      </c>
      <c r="L310">
        <f>(Table2[[#This Row],[6M Return vs Nifty]]-AVERAGE(Table2[6M Return vs Nifty]))/_xlfn.STDEV.P(Table2[6M Return vs Nifty])</f>
        <v>0.38418467064601519</v>
      </c>
      <c r="M310">
        <v>2.3482674109648101</v>
      </c>
      <c r="N310">
        <f>(Table2[[#This Row],[1W Return vs Nifty]]-AVERAGE(Table2[1W Return vs Nifty]))/_xlfn.STDEV.P(Table2[1W Return vs Nifty])</f>
        <v>0.19927533694278707</v>
      </c>
      <c r="O310">
        <v>928.97</v>
      </c>
      <c r="P310">
        <v>915.15102321503798</v>
      </c>
      <c r="Q310">
        <v>834.92520320383596</v>
      </c>
      <c r="R310">
        <v>55.678396148253498</v>
      </c>
      <c r="S310" s="1">
        <f>(Table2[[#This Row],[Close Price]]-Table2[[#This Row],[20D EMA]])/Table2[[#This Row],[20D EMA]]</f>
        <v>1.6502147539748244E-2</v>
      </c>
      <c r="T310" s="1">
        <f>(Table2[[#This Row],[Close Price]]-Table2[[#This Row],[50D EMA]])/Table2[[#This Row],[50D EMA]]</f>
        <v>3.1851548045652656E-2</v>
      </c>
      <c r="U310" s="1">
        <f>(Table2[[#This Row],[Close Price]]-Table2[[#This Row],[200D EMA]])/Table2[[#This Row],[200D EMA]]</f>
        <v>0.13099951513795852</v>
      </c>
      <c r="V310">
        <v>0.48546368060121398</v>
      </c>
      <c r="W310">
        <v>921.9</v>
      </c>
      <c r="X310">
        <v>948.5</v>
      </c>
      <c r="Y310">
        <v>903</v>
      </c>
      <c r="Z310">
        <v>955.8</v>
      </c>
      <c r="AA310">
        <v>903</v>
      </c>
      <c r="AB310">
        <v>963.45</v>
      </c>
      <c r="AC310" s="1">
        <f>(Table2[[#This Row],[Close Price]]/Table2[[#This Row],[Day Low]])-1</f>
        <v>2.4297646165527764E-2</v>
      </c>
      <c r="AD310" s="1">
        <f>(Table2[[#This Row],[Day High]]/Table2[[#This Row],[Close Price]])-1</f>
        <v>4.4477390659749538E-3</v>
      </c>
      <c r="AE310" s="1">
        <f>(Table2[[#This Row],[Close Price]]/Table2[[#This Row],[Current Week Low]])-1</f>
        <v>4.5736434108527124E-2</v>
      </c>
      <c r="AF310" s="1">
        <f>(Table2[[#This Row],[Current Week High]]/Table2[[#This Row],[Close Price]])-1</f>
        <v>1.2178333156835697E-2</v>
      </c>
      <c r="AG310" s="1">
        <f>(Table2[[#This Row],[Close Price]]/Table2[[#This Row],[Current Month Low]])-1</f>
        <v>4.5736434108527124E-2</v>
      </c>
      <c r="AH310" s="1">
        <f>(Table2[[#This Row],[Current Month High]]/Table2[[#This Row],[Close Price]])-1</f>
        <v>2.0279572169861426E-2</v>
      </c>
      <c r="AI310">
        <v>12.9460976384623</v>
      </c>
      <c r="AJ310">
        <v>54.701834862385297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-0.12</v>
      </c>
      <c r="AM310" t="s">
        <v>3216</v>
      </c>
      <c r="AN310">
        <v>0.14000000000000001</v>
      </c>
      <c r="AO310" t="s">
        <v>3217</v>
      </c>
      <c r="AP310">
        <v>0.12594424622469799</v>
      </c>
      <c r="AQ310">
        <f>(Table2[[#This Row],[Sharpe Ratio]]-AVERAGE(Table2[Sharpe Ratio]))/_xlfn.STDEV.P(Table2[Sharpe Ratio])</f>
        <v>0.74743281476469758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0.56840143011192845</v>
      </c>
      <c r="AS310">
        <f>_xlfn.RANK.AVG(Table2[[#This Row],[1Y Return vs Nifty Z-Score]],Table2[1Y Return vs Nifty Z-Score])</f>
        <v>638</v>
      </c>
      <c r="AT310">
        <f>_xlfn.RANK.AVG(Table2[[#This Row],[6M Return vs Nifty Z-Score]],Table2[6M Return vs Nifty Z-Score])</f>
        <v>196</v>
      </c>
      <c r="AU310">
        <f>_xlfn.RANK.AVG(Table2[[#This Row],[Sharpe Ratio Z-Score]],Table2[Sharpe Ratio Z-Score])</f>
        <v>158</v>
      </c>
      <c r="AV310">
        <f>(Table2[[#This Row],[Rank 1Y]]+Table2[[#This Row],[Rank 6M]]+Table2[[#This Row],[Rank Sharpe]])/3</f>
        <v>330.66666666666669</v>
      </c>
    </row>
    <row r="311" spans="1:48" hidden="1" x14ac:dyDescent="0.3">
      <c r="A311" t="s">
        <v>421</v>
      </c>
      <c r="B311" t="s">
        <v>422</v>
      </c>
      <c r="C311" t="s">
        <v>3170</v>
      </c>
      <c r="D311" t="s">
        <v>136</v>
      </c>
      <c r="E311">
        <v>54057.603729900002</v>
      </c>
      <c r="F311">
        <v>1512.1</v>
      </c>
      <c r="G311">
        <v>21.5323604871562</v>
      </c>
      <c r="H311">
        <f>(Table2[[#This Row],[1Y Return vs Nifty]]-AVERAGE(Table2[1Y Return vs Nifty]))/_xlfn.STDEV.P(Table2[1Y Return vs Nifty])</f>
        <v>-4.0325420495554744E-2</v>
      </c>
      <c r="I311">
        <v>-8.5513400610340096</v>
      </c>
      <c r="J311">
        <f>(Table2[[#This Row],[1M Return vs Nifty]]-AVERAGE(Table2[1M Return vs Nifty]))/_xlfn.STDEV.P(Table2[1M Return vs Nifty])</f>
        <v>-0.76290405665043726</v>
      </c>
      <c r="K311">
        <v>-11.7607808282044</v>
      </c>
      <c r="L311">
        <f>(Table2[[#This Row],[6M Return vs Nifty]]-AVERAGE(Table2[6M Return vs Nifty]))/_xlfn.STDEV.P(Table2[6M Return vs Nifty])</f>
        <v>-0.62520001810986248</v>
      </c>
      <c r="M311">
        <v>-2.2042810006189799</v>
      </c>
      <c r="N311">
        <f>(Table2[[#This Row],[1W Return vs Nifty]]-AVERAGE(Table2[1W Return vs Nifty]))/_xlfn.STDEV.P(Table2[1W Return vs Nifty])</f>
        <v>-0.88905908433423775</v>
      </c>
      <c r="O311">
        <v>1568.53</v>
      </c>
      <c r="P311">
        <v>1647.32500583517</v>
      </c>
      <c r="Q311">
        <v>1561.59205405531</v>
      </c>
      <c r="R311">
        <v>41.993425300779599</v>
      </c>
      <c r="S311" s="1">
        <f>(Table2[[#This Row],[Close Price]]-Table2[[#This Row],[20D EMA]])/Table2[[#This Row],[20D EMA]]</f>
        <v>-3.5976360031366991E-2</v>
      </c>
      <c r="T311" s="1">
        <f>(Table2[[#This Row],[Close Price]]-Table2[[#This Row],[50D EMA]])/Table2[[#This Row],[50D EMA]]</f>
        <v>-8.2087630161731803E-2</v>
      </c>
      <c r="U311" s="1">
        <f>(Table2[[#This Row],[Close Price]]-Table2[[#This Row],[200D EMA]])/Table2[[#This Row],[200D EMA]]</f>
        <v>-3.1693331127539859E-2</v>
      </c>
      <c r="V311">
        <v>1.2943180099079299</v>
      </c>
      <c r="W311">
        <v>1495</v>
      </c>
      <c r="X311">
        <v>1546.95</v>
      </c>
      <c r="Y311">
        <v>1463.6</v>
      </c>
      <c r="Z311">
        <v>1553.5</v>
      </c>
      <c r="AA311">
        <v>1463.6</v>
      </c>
      <c r="AB311">
        <v>1560</v>
      </c>
      <c r="AC311" s="1">
        <f>(Table2[[#This Row],[Close Price]]/Table2[[#This Row],[Day Low]])-1</f>
        <v>1.1438127090301009E-2</v>
      </c>
      <c r="AD311" s="1">
        <f>(Table2[[#This Row],[Day High]]/Table2[[#This Row],[Close Price]])-1</f>
        <v>2.304741749884287E-2</v>
      </c>
      <c r="AE311" s="1">
        <f>(Table2[[#This Row],[Close Price]]/Table2[[#This Row],[Current Week Low]])-1</f>
        <v>3.3137469253894603E-2</v>
      </c>
      <c r="AF311" s="1">
        <f>(Table2[[#This Row],[Current Week High]]/Table2[[#This Row],[Close Price]])-1</f>
        <v>2.7379141591164613E-2</v>
      </c>
      <c r="AG311" s="1">
        <f>(Table2[[#This Row],[Close Price]]/Table2[[#This Row],[Current Month Low]])-1</f>
        <v>3.3137469253894603E-2</v>
      </c>
      <c r="AH311" s="1">
        <f>(Table2[[#This Row],[Current Month High]]/Table2[[#This Row],[Close Price]])-1</f>
        <v>3.1677799087362013E-2</v>
      </c>
      <c r="AI311">
        <v>36.796508167449197</v>
      </c>
      <c r="AJ311">
        <v>51.969849246231099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-3.82</v>
      </c>
      <c r="AM311" t="s">
        <v>3216</v>
      </c>
      <c r="AN311">
        <v>-0.12</v>
      </c>
      <c r="AO311" t="s">
        <v>3216</v>
      </c>
      <c r="AP311">
        <v>0.13935601861088401</v>
      </c>
      <c r="AQ311">
        <f>(Table2[[#This Row],[Sharpe Ratio]]-AVERAGE(Table2[Sharpe Ratio]))/_xlfn.STDEV.P(Table2[Sharpe Ratio])</f>
        <v>0.90743582993066318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312</v>
      </c>
      <c r="AT311">
        <f>_xlfn.RANK.AVG(Table2[[#This Row],[6M Return vs Nifty Z-Score]],Table2[6M Return vs Nifty Z-Score])</f>
        <v>551</v>
      </c>
      <c r="AU311">
        <f>_xlfn.RANK.AVG(Table2[[#This Row],[Sharpe Ratio Z-Score]],Table2[Sharpe Ratio Z-Score])</f>
        <v>130</v>
      </c>
      <c r="AV311">
        <f>(Table2[[#This Row],[Rank 1Y]]+Table2[[#This Row],[Rank 6M]]+Table2[[#This Row],[Rank Sharpe]])/3</f>
        <v>331</v>
      </c>
    </row>
    <row r="312" spans="1:48" hidden="1" x14ac:dyDescent="0.3">
      <c r="A312" t="s">
        <v>484</v>
      </c>
      <c r="B312" t="s">
        <v>485</v>
      </c>
      <c r="C312" t="s">
        <v>3162</v>
      </c>
      <c r="D312" t="s">
        <v>102</v>
      </c>
      <c r="E312">
        <v>45349.836319499998</v>
      </c>
      <c r="F312">
        <v>115.4</v>
      </c>
      <c r="G312">
        <v>30.983632678876699</v>
      </c>
      <c r="H312">
        <f>(Table2[[#This Row],[1Y Return vs Nifty]]-AVERAGE(Table2[1Y Return vs Nifty]))/_xlfn.STDEV.P(Table2[1Y Return vs Nifty])</f>
        <v>0.12198885127775913</v>
      </c>
      <c r="I312">
        <v>-8.4264982712088994</v>
      </c>
      <c r="J312">
        <f>(Table2[[#This Row],[1M Return vs Nifty]]-AVERAGE(Table2[1M Return vs Nifty]))/_xlfn.STDEV.P(Table2[1M Return vs Nifty])</f>
        <v>-0.74943431121912307</v>
      </c>
      <c r="K312">
        <v>-21.968612897511001</v>
      </c>
      <c r="L312">
        <f>(Table2[[#This Row],[6M Return vs Nifty]]-AVERAGE(Table2[6M Return vs Nifty]))/_xlfn.STDEV.P(Table2[6M Return vs Nifty])</f>
        <v>-0.96057195831837117</v>
      </c>
      <c r="M312">
        <v>2.4700423337392001</v>
      </c>
      <c r="N312">
        <f>(Table2[[#This Row],[1W Return vs Nifty]]-AVERAGE(Table2[1W Return vs Nifty]))/_xlfn.STDEV.P(Table2[1W Return vs Nifty])</f>
        <v>0.22838690877505971</v>
      </c>
      <c r="O312">
        <v>115.79</v>
      </c>
      <c r="P312">
        <v>122.300199963121</v>
      </c>
      <c r="Q312">
        <v>120.821628725688</v>
      </c>
      <c r="R312">
        <v>53.554081552410999</v>
      </c>
      <c r="S312" s="1">
        <f>(Table2[[#This Row],[Close Price]]-Table2[[#This Row],[20D EMA]])/Table2[[#This Row],[20D EMA]]</f>
        <v>-3.3681665083340577E-3</v>
      </c>
      <c r="T312" s="1">
        <f>(Table2[[#This Row],[Close Price]]-Table2[[#This Row],[50D EMA]])/Table2[[#This Row],[50D EMA]]</f>
        <v>-5.6420185455148208E-2</v>
      </c>
      <c r="U312" s="1">
        <f>(Table2[[#This Row],[Close Price]]-Table2[[#This Row],[200D EMA]])/Table2[[#This Row],[200D EMA]]</f>
        <v>-4.4872998178142401E-2</v>
      </c>
      <c r="V312">
        <v>0.58383153798726595</v>
      </c>
      <c r="W312">
        <v>113.11</v>
      </c>
      <c r="X312">
        <v>115.8</v>
      </c>
      <c r="Y312">
        <v>109.15</v>
      </c>
      <c r="Z312">
        <v>116.85</v>
      </c>
      <c r="AA312">
        <v>109.15</v>
      </c>
      <c r="AB312">
        <v>116.85</v>
      </c>
      <c r="AC312" s="1">
        <f>(Table2[[#This Row],[Close Price]]/Table2[[#This Row],[Day Low]])-1</f>
        <v>2.0245778445760809E-2</v>
      </c>
      <c r="AD312" s="1">
        <f>(Table2[[#This Row],[Day High]]/Table2[[#This Row],[Close Price]])-1</f>
        <v>3.4662045060658286E-3</v>
      </c>
      <c r="AE312" s="1">
        <f>(Table2[[#This Row],[Close Price]]/Table2[[#This Row],[Current Week Low]])-1</f>
        <v>5.7260650480989383E-2</v>
      </c>
      <c r="AF312" s="1">
        <f>(Table2[[#This Row],[Current Week High]]/Table2[[#This Row],[Close Price]])-1</f>
        <v>1.256499133448874E-2</v>
      </c>
      <c r="AG312" s="1">
        <f>(Table2[[#This Row],[Close Price]]/Table2[[#This Row],[Current Month Low]])-1</f>
        <v>5.7260650480989383E-2</v>
      </c>
      <c r="AH312" s="1">
        <f>(Table2[[#This Row],[Current Month High]]/Table2[[#This Row],[Close Price]])-1</f>
        <v>1.256499133448874E-2</v>
      </c>
      <c r="AI312">
        <v>47.746967071057099</v>
      </c>
      <c r="AJ312">
        <v>59.062715368711203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-3.34</v>
      </c>
      <c r="AM312" t="s">
        <v>3216</v>
      </c>
      <c r="AN312">
        <v>-0.08</v>
      </c>
      <c r="AO312" t="s">
        <v>3216</v>
      </c>
      <c r="AP312">
        <v>0.160132206957011</v>
      </c>
      <c r="AQ312">
        <f>(Table2[[#This Row],[Sharpe Ratio]]-AVERAGE(Table2[Sharpe Ratio]))/_xlfn.STDEV.P(Table2[Sharpe Ratio])</f>
        <v>1.1552966408150067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254</v>
      </c>
      <c r="AT312">
        <f>_xlfn.RANK.AVG(Table2[[#This Row],[6M Return vs Nifty Z-Score]],Table2[6M Return vs Nifty Z-Score])</f>
        <v>652</v>
      </c>
      <c r="AU312">
        <f>_xlfn.RANK.AVG(Table2[[#This Row],[Sharpe Ratio Z-Score]],Table2[Sharpe Ratio Z-Score])</f>
        <v>87</v>
      </c>
      <c r="AV312">
        <f>(Table2[[#This Row],[Rank 1Y]]+Table2[[#This Row],[Rank 6M]]+Table2[[#This Row],[Rank Sharpe]])/3</f>
        <v>331</v>
      </c>
    </row>
    <row r="313" spans="1:48" hidden="1" x14ac:dyDescent="0.3">
      <c r="A313" t="s">
        <v>765</v>
      </c>
      <c r="B313" t="s">
        <v>766</v>
      </c>
      <c r="C313" t="s">
        <v>3155</v>
      </c>
      <c r="D313" t="s">
        <v>189</v>
      </c>
      <c r="E313">
        <v>21753.1696016799</v>
      </c>
      <c r="F313">
        <v>385.55</v>
      </c>
      <c r="G313">
        <v>15.304285924954799</v>
      </c>
      <c r="H313">
        <f>(Table2[[#This Row],[1Y Return vs Nifty]]-AVERAGE(Table2[1Y Return vs Nifty]))/_xlfn.STDEV.P(Table2[1Y Return vs Nifty])</f>
        <v>-0.14728513624675216</v>
      </c>
      <c r="I313">
        <v>-7.6792736590597199</v>
      </c>
      <c r="J313">
        <f>(Table2[[#This Row],[1M Return vs Nifty]]-AVERAGE(Table2[1M Return vs Nifty]))/_xlfn.STDEV.P(Table2[1M Return vs Nifty])</f>
        <v>-0.66881286771241144</v>
      </c>
      <c r="K313">
        <v>22.851465656792101</v>
      </c>
      <c r="L313">
        <f>(Table2[[#This Row],[6M Return vs Nifty]]-AVERAGE(Table2[6M Return vs Nifty]))/_xlfn.STDEV.P(Table2[6M Return vs Nifty])</f>
        <v>0.51196369891011362</v>
      </c>
      <c r="M313">
        <v>-1.9250723443197899</v>
      </c>
      <c r="N313">
        <f>(Table2[[#This Row],[1W Return vs Nifty]]-AVERAGE(Table2[1W Return vs Nifty]))/_xlfn.STDEV.P(Table2[1W Return vs Nifty])</f>
        <v>-0.8223113281553639</v>
      </c>
      <c r="O313">
        <v>393.52</v>
      </c>
      <c r="P313">
        <v>392.21722952342202</v>
      </c>
      <c r="Q313">
        <v>353.356782472335</v>
      </c>
      <c r="R313">
        <v>36.377810560482899</v>
      </c>
      <c r="S313" s="1">
        <f>(Table2[[#This Row],[Close Price]]-Table2[[#This Row],[20D EMA]])/Table2[[#This Row],[20D EMA]]</f>
        <v>-2.0253100223622613E-2</v>
      </c>
      <c r="T313" s="1">
        <f>(Table2[[#This Row],[Close Price]]-Table2[[#This Row],[50D EMA]])/Table2[[#This Row],[50D EMA]]</f>
        <v>-1.6998818566750042E-2</v>
      </c>
      <c r="U313" s="1">
        <f>(Table2[[#This Row],[Close Price]]-Table2[[#This Row],[200D EMA]])/Table2[[#This Row],[200D EMA]]</f>
        <v>9.110683344584021E-2</v>
      </c>
      <c r="V313">
        <v>0.121868146407418</v>
      </c>
      <c r="W313">
        <v>383.2</v>
      </c>
      <c r="X313">
        <v>389.65</v>
      </c>
      <c r="Y313">
        <v>380.6</v>
      </c>
      <c r="Z313">
        <v>392.4</v>
      </c>
      <c r="AA313">
        <v>380.6</v>
      </c>
      <c r="AB313">
        <v>393.2</v>
      </c>
      <c r="AC313" s="1">
        <f>(Table2[[#This Row],[Close Price]]/Table2[[#This Row],[Day Low]])-1</f>
        <v>6.1325678496868541E-3</v>
      </c>
      <c r="AD313" s="1">
        <f>(Table2[[#This Row],[Day High]]/Table2[[#This Row],[Close Price]])-1</f>
        <v>1.0634158993645393E-2</v>
      </c>
      <c r="AE313" s="1">
        <f>(Table2[[#This Row],[Close Price]]/Table2[[#This Row],[Current Week Low]])-1</f>
        <v>1.3005780346820872E-2</v>
      </c>
      <c r="AF313" s="1">
        <f>(Table2[[#This Row],[Current Week High]]/Table2[[#This Row],[Close Price]])-1</f>
        <v>1.7766826611334441E-2</v>
      </c>
      <c r="AG313" s="1">
        <f>(Table2[[#This Row],[Close Price]]/Table2[[#This Row],[Current Month Low]])-1</f>
        <v>1.3005780346820872E-2</v>
      </c>
      <c r="AH313" s="1">
        <f>(Table2[[#This Row],[Current Month High]]/Table2[[#This Row],[Close Price]])-1</f>
        <v>1.9841784463753065E-2</v>
      </c>
      <c r="AI313">
        <v>21.8259629101283</v>
      </c>
      <c r="AJ313">
        <v>48.259950009613497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-1.38</v>
      </c>
      <c r="AM313" t="s">
        <v>3216</v>
      </c>
      <c r="AN313">
        <v>0.3</v>
      </c>
      <c r="AO313" t="s">
        <v>3217</v>
      </c>
      <c r="AP313">
        <v>1.189914101949E-2</v>
      </c>
      <c r="AQ313">
        <f>(Table2[[#This Row],[Sharpe Ratio]]-AVERAGE(Table2[Sharpe Ratio]))/_xlfn.STDEV.P(Table2[Sharpe Ratio])</f>
        <v>-0.61313014233915442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-1.7395757755435683</v>
      </c>
      <c r="AS313">
        <f>_xlfn.RANK.AVG(Table2[[#This Row],[1Y Return vs Nifty Z-Score]],Table2[1Y Return vs Nifty Z-Score])</f>
        <v>339</v>
      </c>
      <c r="AT313">
        <f>_xlfn.RANK.AVG(Table2[[#This Row],[6M Return vs Nifty Z-Score]],Table2[6M Return vs Nifty Z-Score])</f>
        <v>160</v>
      </c>
      <c r="AU313">
        <f>_xlfn.RANK.AVG(Table2[[#This Row],[Sharpe Ratio Z-Score]],Table2[Sharpe Ratio Z-Score])</f>
        <v>494</v>
      </c>
      <c r="AV313">
        <f>(Table2[[#This Row],[Rank 1Y]]+Table2[[#This Row],[Rank 6M]]+Table2[[#This Row],[Rank Sharpe]])/3</f>
        <v>331</v>
      </c>
    </row>
    <row r="314" spans="1:48" hidden="1" x14ac:dyDescent="0.3">
      <c r="A314" t="s">
        <v>802</v>
      </c>
      <c r="B314" t="s">
        <v>803</v>
      </c>
      <c r="C314" t="s">
        <v>3170</v>
      </c>
      <c r="D314" t="s">
        <v>136</v>
      </c>
      <c r="E314">
        <v>19691.870790195</v>
      </c>
      <c r="F314">
        <v>1401.45</v>
      </c>
      <c r="G314">
        <v>100.403531086315</v>
      </c>
      <c r="H314">
        <f>(Table2[[#This Row],[1Y Return vs Nifty]]-AVERAGE(Table2[1Y Return vs Nifty]))/_xlfn.STDEV.P(Table2[1Y Return vs Nifty])</f>
        <v>1.3141924010233301</v>
      </c>
      <c r="I314">
        <v>-10.0854902543366</v>
      </c>
      <c r="J314">
        <f>(Table2[[#This Row],[1M Return vs Nifty]]-AVERAGE(Table2[1M Return vs Nifty]))/_xlfn.STDEV.P(Table2[1M Return vs Nifty])</f>
        <v>-0.92843046079872882</v>
      </c>
      <c r="K314">
        <v>1.6163389727960999</v>
      </c>
      <c r="L314">
        <f>(Table2[[#This Row],[6M Return vs Nifty]]-AVERAGE(Table2[6M Return vs Nifty]))/_xlfn.STDEV.P(Table2[6M Return vs Nifty])</f>
        <v>-0.18570311106797949</v>
      </c>
      <c r="M314">
        <v>-3.45769043385922</v>
      </c>
      <c r="N314">
        <f>(Table2[[#This Row],[1W Return vs Nifty]]-AVERAGE(Table2[1W Return vs Nifty]))/_xlfn.STDEV.P(Table2[1W Return vs Nifty])</f>
        <v>-1.1886997485999282</v>
      </c>
      <c r="O314">
        <v>1422.7</v>
      </c>
      <c r="P314">
        <v>1456.78159320296</v>
      </c>
      <c r="Q314">
        <v>1296.1044769100099</v>
      </c>
      <c r="R314">
        <v>48.7754516441953</v>
      </c>
      <c r="S314" s="1">
        <f>(Table2[[#This Row],[Close Price]]-Table2[[#This Row],[20D EMA]])/Table2[[#This Row],[20D EMA]]</f>
        <v>-1.4936388556969143E-2</v>
      </c>
      <c r="T314" s="1">
        <f>(Table2[[#This Row],[Close Price]]-Table2[[#This Row],[50D EMA]])/Table2[[#This Row],[50D EMA]]</f>
        <v>-3.7982078755748772E-2</v>
      </c>
      <c r="U314" s="1">
        <f>(Table2[[#This Row],[Close Price]]-Table2[[#This Row],[200D EMA]])/Table2[[#This Row],[200D EMA]]</f>
        <v>8.1278573576985189E-2</v>
      </c>
      <c r="V314">
        <v>0.54453698836480702</v>
      </c>
      <c r="W314">
        <v>1350.95</v>
      </c>
      <c r="X314">
        <v>1414</v>
      </c>
      <c r="Y314">
        <v>1330</v>
      </c>
      <c r="Z314">
        <v>1414</v>
      </c>
      <c r="AA314">
        <v>1330</v>
      </c>
      <c r="AB314">
        <v>1424</v>
      </c>
      <c r="AC314" s="1">
        <f>(Table2[[#This Row],[Close Price]]/Table2[[#This Row],[Day Low]])-1</f>
        <v>3.738110218734958E-2</v>
      </c>
      <c r="AD314" s="1">
        <f>(Table2[[#This Row],[Day High]]/Table2[[#This Row],[Close Price]])-1</f>
        <v>8.955010881586789E-3</v>
      </c>
      <c r="AE314" s="1">
        <f>(Table2[[#This Row],[Close Price]]/Table2[[#This Row],[Current Week Low]])-1</f>
        <v>5.3721804511278171E-2</v>
      </c>
      <c r="AF314" s="1">
        <f>(Table2[[#This Row],[Current Week High]]/Table2[[#This Row],[Close Price]])-1</f>
        <v>8.955010881586789E-3</v>
      </c>
      <c r="AG314" s="1">
        <f>(Table2[[#This Row],[Close Price]]/Table2[[#This Row],[Current Month Low]])-1</f>
        <v>5.3721804511278171E-2</v>
      </c>
      <c r="AH314" s="1">
        <f>(Table2[[#This Row],[Current Month High]]/Table2[[#This Row],[Close Price]])-1</f>
        <v>1.6090477719504781E-2</v>
      </c>
      <c r="AI314">
        <v>17.5211388205073</v>
      </c>
      <c r="AJ314">
        <v>131.376919266963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-5.5</v>
      </c>
      <c r="AM314" t="s">
        <v>3216</v>
      </c>
      <c r="AN314">
        <v>-0.05</v>
      </c>
      <c r="AO314" t="s">
        <v>3216</v>
      </c>
      <c r="AQ314">
        <f>(Table2[[#This Row],[Sharpe Ratio]]-AVERAGE(Table2[Sharpe Ratio]))/_xlfn.STDEV.P(Table2[Sharpe Ratio])</f>
        <v>-0.75508740094610904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70</v>
      </c>
      <c r="AT314">
        <f>_xlfn.RANK.AVG(Table2[[#This Row],[6M Return vs Nifty Z-Score]],Table2[6M Return vs Nifty Z-Score])</f>
        <v>380</v>
      </c>
      <c r="AU314">
        <f>_xlfn.RANK.AVG(Table2[[#This Row],[Sharpe Ratio Z-Score]],Table2[Sharpe Ratio Z-Score])</f>
        <v>547.5</v>
      </c>
      <c r="AV314">
        <f>(Table2[[#This Row],[Rank 1Y]]+Table2[[#This Row],[Rank 6M]]+Table2[[#This Row],[Rank Sharpe]])/3</f>
        <v>332.5</v>
      </c>
    </row>
    <row r="315" spans="1:48" hidden="1" x14ac:dyDescent="0.3">
      <c r="A315" t="s">
        <v>356</v>
      </c>
      <c r="B315" t="s">
        <v>357</v>
      </c>
      <c r="C315" t="s">
        <v>3161</v>
      </c>
      <c r="D315" t="s">
        <v>51</v>
      </c>
      <c r="E315">
        <v>69990.959700000007</v>
      </c>
      <c r="F315">
        <v>5853.8</v>
      </c>
      <c r="G315">
        <v>26.902471076840499</v>
      </c>
      <c r="H315">
        <f>(Table2[[#This Row],[1Y Return vs Nifty]]-AVERAGE(Table2[1Y Return vs Nifty]))/_xlfn.STDEV.P(Table2[1Y Return vs Nifty])</f>
        <v>5.1899792367359816E-2</v>
      </c>
      <c r="I315">
        <v>-6.8906642160930103</v>
      </c>
      <c r="J315">
        <f>(Table2[[#This Row],[1M Return vs Nifty]]-AVERAGE(Table2[1M Return vs Nifty]))/_xlfn.STDEV.P(Table2[1M Return vs Nifty])</f>
        <v>-0.58372622760277493</v>
      </c>
      <c r="K315">
        <v>4.5933680531253902</v>
      </c>
      <c r="L315">
        <f>(Table2[[#This Row],[6M Return vs Nifty]]-AVERAGE(Table2[6M Return vs Nifty]))/_xlfn.STDEV.P(Table2[6M Return vs Nifty])</f>
        <v>-8.7894682015814768E-2</v>
      </c>
      <c r="M315">
        <v>-5.0305463551265399</v>
      </c>
      <c r="N315">
        <f>(Table2[[#This Row],[1W Return vs Nifty]]-AVERAGE(Table2[1W Return vs Nifty]))/_xlfn.STDEV.P(Table2[1W Return vs Nifty])</f>
        <v>-1.5647074445244824</v>
      </c>
      <c r="O315">
        <v>5941.27</v>
      </c>
      <c r="P315">
        <v>5953.5676356943504</v>
      </c>
      <c r="Q315">
        <v>5392.79494731041</v>
      </c>
      <c r="R315">
        <v>46.382388226073303</v>
      </c>
      <c r="S315" s="1">
        <f>(Table2[[#This Row],[Close Price]]-Table2[[#This Row],[20D EMA]])/Table2[[#This Row],[20D EMA]]</f>
        <v>-1.4722441498198239E-2</v>
      </c>
      <c r="T315" s="1">
        <f>(Table2[[#This Row],[Close Price]]-Table2[[#This Row],[50D EMA]])/Table2[[#This Row],[50D EMA]]</f>
        <v>-1.6757621950273617E-2</v>
      </c>
      <c r="U315" s="1">
        <f>(Table2[[#This Row],[Close Price]]-Table2[[#This Row],[200D EMA]])/Table2[[#This Row],[200D EMA]]</f>
        <v>8.5485366529560111E-2</v>
      </c>
      <c r="V315">
        <v>0.62179743134774901</v>
      </c>
      <c r="W315">
        <v>5661</v>
      </c>
      <c r="X315">
        <v>5865</v>
      </c>
      <c r="Y315">
        <v>5620.1</v>
      </c>
      <c r="Z315">
        <v>5867.2</v>
      </c>
      <c r="AA315">
        <v>5620.1</v>
      </c>
      <c r="AB315">
        <v>5867.2</v>
      </c>
      <c r="AC315" s="1">
        <f>(Table2[[#This Row],[Close Price]]/Table2[[#This Row],[Day Low]])-1</f>
        <v>3.40575869987636E-2</v>
      </c>
      <c r="AD315" s="1">
        <f>(Table2[[#This Row],[Day High]]/Table2[[#This Row],[Close Price]])-1</f>
        <v>1.913287095561822E-3</v>
      </c>
      <c r="AE315" s="1">
        <f>(Table2[[#This Row],[Close Price]]/Table2[[#This Row],[Current Week Low]])-1</f>
        <v>4.1582889984163929E-2</v>
      </c>
      <c r="AF315" s="1">
        <f>(Table2[[#This Row],[Current Week High]]/Table2[[#This Row],[Close Price]])-1</f>
        <v>2.2891113464758028E-3</v>
      </c>
      <c r="AG315" s="1">
        <f>(Table2[[#This Row],[Close Price]]/Table2[[#This Row],[Current Month Low]])-1</f>
        <v>4.1582889984163929E-2</v>
      </c>
      <c r="AH315" s="1">
        <f>(Table2[[#This Row],[Current Month High]]/Table2[[#This Row],[Close Price]])-1</f>
        <v>2.2891113464758028E-3</v>
      </c>
      <c r="AI315">
        <v>10.012299702757099</v>
      </c>
      <c r="AJ315">
        <v>54.717130737006201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-4.95</v>
      </c>
      <c r="AM315" t="s">
        <v>3216</v>
      </c>
      <c r="AN315">
        <v>0</v>
      </c>
      <c r="AO315" t="s">
        <v>3218</v>
      </c>
      <c r="AP315">
        <v>5.6165654129600999E-2</v>
      </c>
      <c r="AQ315">
        <f>(Table2[[#This Row],[Sharpe Ratio]]-AVERAGE(Table2[Sharpe Ratio]))/_xlfn.STDEV.P(Table2[Sharpe Ratio])</f>
        <v>-8.5028757633529156E-2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277</v>
      </c>
      <c r="AT315">
        <f>_xlfn.RANK.AVG(Table2[[#This Row],[6M Return vs Nifty Z-Score]],Table2[6M Return vs Nifty Z-Score])</f>
        <v>346</v>
      </c>
      <c r="AU315">
        <f>_xlfn.RANK.AVG(Table2[[#This Row],[Sharpe Ratio Z-Score]],Table2[Sharpe Ratio Z-Score])</f>
        <v>375</v>
      </c>
      <c r="AV315">
        <f>(Table2[[#This Row],[Rank 1Y]]+Table2[[#This Row],[Rank 6M]]+Table2[[#This Row],[Rank Sharpe]])/3</f>
        <v>332.66666666666669</v>
      </c>
    </row>
    <row r="316" spans="1:48" hidden="1" x14ac:dyDescent="0.3">
      <c r="A316" t="s">
        <v>1083</v>
      </c>
      <c r="B316" t="s">
        <v>1084</v>
      </c>
      <c r="C316" t="s">
        <v>3166</v>
      </c>
      <c r="D316" t="s">
        <v>67</v>
      </c>
      <c r="E316">
        <v>12112.5</v>
      </c>
      <c r="F316">
        <v>80.75</v>
      </c>
      <c r="G316">
        <v>23.545575480717201</v>
      </c>
      <c r="H316">
        <f>(Table2[[#This Row],[1Y Return vs Nifty]]-AVERAGE(Table2[1Y Return vs Nifty]))/_xlfn.STDEV.P(Table2[1Y Return vs Nifty])</f>
        <v>-5.750865983281719E-3</v>
      </c>
      <c r="I316">
        <v>-8.49657766806334</v>
      </c>
      <c r="J316">
        <f>(Table2[[#This Row],[1M Return vs Nifty]]-AVERAGE(Table2[1M Return vs Nifty]))/_xlfn.STDEV.P(Table2[1M Return vs Nifty])</f>
        <v>-0.75699549435284563</v>
      </c>
      <c r="K316">
        <v>2.5143973424955401</v>
      </c>
      <c r="L316">
        <f>(Table2[[#This Row],[6M Return vs Nifty]]-AVERAGE(Table2[6M Return vs Nifty]))/_xlfn.STDEV.P(Table2[6M Return vs Nifty])</f>
        <v>-0.15619796484087756</v>
      </c>
      <c r="M316">
        <v>2.2375171827410498</v>
      </c>
      <c r="N316">
        <f>(Table2[[#This Row],[1W Return vs Nifty]]-AVERAGE(Table2[1W Return vs Nifty]))/_xlfn.STDEV.P(Table2[1W Return vs Nifty])</f>
        <v>0.17279933391259147</v>
      </c>
      <c r="O316">
        <v>80.099999999999994</v>
      </c>
      <c r="P316">
        <v>85.036967938123695</v>
      </c>
      <c r="Q316">
        <v>80.705155568291602</v>
      </c>
      <c r="R316">
        <v>57.898250042015803</v>
      </c>
      <c r="S316" s="1">
        <f>(Table2[[#This Row],[Close Price]]-Table2[[#This Row],[20D EMA]])/Table2[[#This Row],[20D EMA]]</f>
        <v>8.1148564294632429E-3</v>
      </c>
      <c r="T316" s="1">
        <f>(Table2[[#This Row],[Close Price]]-Table2[[#This Row],[50D EMA]])/Table2[[#This Row],[50D EMA]]</f>
        <v>-5.0412991456175442E-2</v>
      </c>
      <c r="U316" s="1">
        <f>(Table2[[#This Row],[Close Price]]-Table2[[#This Row],[200D EMA]])/Table2[[#This Row],[200D EMA]]</f>
        <v>5.5565758336778744E-4</v>
      </c>
      <c r="V316">
        <v>0.35303637563759799</v>
      </c>
      <c r="W316">
        <v>78.06</v>
      </c>
      <c r="X316">
        <v>81.67</v>
      </c>
      <c r="Y316">
        <v>76.23</v>
      </c>
      <c r="Z316">
        <v>81.67</v>
      </c>
      <c r="AA316">
        <v>76.23</v>
      </c>
      <c r="AB316">
        <v>81.67</v>
      </c>
      <c r="AC316" s="1">
        <f>(Table2[[#This Row],[Close Price]]/Table2[[#This Row],[Day Low]])-1</f>
        <v>3.4460671278503607E-2</v>
      </c>
      <c r="AD316" s="1">
        <f>(Table2[[#This Row],[Day High]]/Table2[[#This Row],[Close Price]])-1</f>
        <v>1.1393188854489145E-2</v>
      </c>
      <c r="AE316" s="1">
        <f>(Table2[[#This Row],[Close Price]]/Table2[[#This Row],[Current Week Low]])-1</f>
        <v>5.9294241112422874E-2</v>
      </c>
      <c r="AF316" s="1">
        <f>(Table2[[#This Row],[Current Week High]]/Table2[[#This Row],[Close Price]])-1</f>
        <v>1.1393188854489145E-2</v>
      </c>
      <c r="AG316" s="1">
        <f>(Table2[[#This Row],[Close Price]]/Table2[[#This Row],[Current Month Low]])-1</f>
        <v>5.9294241112422874E-2</v>
      </c>
      <c r="AH316" s="1">
        <f>(Table2[[#This Row],[Current Month High]]/Table2[[#This Row],[Close Price]])-1</f>
        <v>1.1393188854489145E-2</v>
      </c>
      <c r="AI316">
        <v>63.219814241485999</v>
      </c>
      <c r="AJ316">
        <v>61.823647294589101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1.89</v>
      </c>
      <c r="AM316" t="s">
        <v>3217</v>
      </c>
      <c r="AN316">
        <v>-0.24</v>
      </c>
      <c r="AO316" t="s">
        <v>3216</v>
      </c>
      <c r="AP316">
        <v>6.9336916750931996E-2</v>
      </c>
      <c r="AQ316">
        <f>(Table2[[#This Row],[Sharpe Ratio]]-AVERAGE(Table2[Sharpe Ratio]))/_xlfn.STDEV.P(Table2[Sharpe Ratio])</f>
        <v>7.2104965805319346E-2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306</v>
      </c>
      <c r="AT316">
        <f>_xlfn.RANK.AVG(Table2[[#This Row],[6M Return vs Nifty Z-Score]],Table2[6M Return vs Nifty Z-Score])</f>
        <v>366</v>
      </c>
      <c r="AU316">
        <f>_xlfn.RANK.AVG(Table2[[#This Row],[Sharpe Ratio Z-Score]],Table2[Sharpe Ratio Z-Score])</f>
        <v>328</v>
      </c>
      <c r="AV316">
        <f>(Table2[[#This Row],[Rank 1Y]]+Table2[[#This Row],[Rank 6M]]+Table2[[#This Row],[Rank Sharpe]])/3</f>
        <v>333.33333333333331</v>
      </c>
    </row>
    <row r="317" spans="1:48" x14ac:dyDescent="0.3">
      <c r="A317" t="s">
        <v>520</v>
      </c>
      <c r="B317" t="s">
        <v>521</v>
      </c>
      <c r="C317" t="s">
        <v>3157</v>
      </c>
      <c r="D317" t="s">
        <v>380</v>
      </c>
      <c r="E317">
        <v>40254.215842500002</v>
      </c>
      <c r="F317">
        <v>5504.5</v>
      </c>
      <c r="G317">
        <v>-0.55831029858895598</v>
      </c>
      <c r="H317">
        <f>(Table2[[#This Row],[1Y Return vs Nifty]]-AVERAGE(Table2[1Y Return vs Nifty]))/_xlfn.STDEV.P(Table2[1Y Return vs Nifty])</f>
        <v>-0.41970621377260464</v>
      </c>
      <c r="I317">
        <v>23.5826571985302</v>
      </c>
      <c r="J317">
        <f>(Table2[[#This Row],[1M Return vs Nifty]]-AVERAGE(Table2[1M Return vs Nifty]))/_xlfn.STDEV.P(Table2[1M Return vs Nifty])</f>
        <v>2.7041782671710437</v>
      </c>
      <c r="K317">
        <v>19.057361764509501</v>
      </c>
      <c r="L317">
        <f>(Table2[[#This Row],[6M Return vs Nifty]]-AVERAGE(Table2[6M Return vs Nifty]))/_xlfn.STDEV.P(Table2[6M Return vs Nifty])</f>
        <v>0.38731078778577299</v>
      </c>
      <c r="M317">
        <v>2.0925249251995601</v>
      </c>
      <c r="N317">
        <f>(Table2[[#This Row],[1W Return vs Nifty]]-AVERAGE(Table2[1W Return vs Nifty]))/_xlfn.STDEV.P(Table2[1W Return vs Nifty])</f>
        <v>0.13813741482139627</v>
      </c>
      <c r="O317">
        <v>5112.68</v>
      </c>
      <c r="P317">
        <v>4841.3076505996596</v>
      </c>
      <c r="Q317">
        <v>4498.6548200684401</v>
      </c>
      <c r="R317">
        <v>74.126603542497904</v>
      </c>
      <c r="S317" s="1">
        <f>(Table2[[#This Row],[Close Price]]-Table2[[#This Row],[20D EMA]])/Table2[[#This Row],[20D EMA]]</f>
        <v>7.663691058309921E-2</v>
      </c>
      <c r="T317" s="1">
        <f>(Table2[[#This Row],[Close Price]]-Table2[[#This Row],[50D EMA]])/Table2[[#This Row],[50D EMA]]</f>
        <v>0.13698620233692343</v>
      </c>
      <c r="U317" s="1">
        <f>(Table2[[#This Row],[Close Price]]-Table2[[#This Row],[200D EMA]])/Table2[[#This Row],[200D EMA]]</f>
        <v>0.22358798800132379</v>
      </c>
      <c r="V317">
        <v>1.2814521677759101</v>
      </c>
      <c r="W317">
        <v>5315</v>
      </c>
      <c r="X317">
        <v>5600</v>
      </c>
      <c r="Y317">
        <v>5285</v>
      </c>
      <c r="Z317">
        <v>5634.95</v>
      </c>
      <c r="AA317">
        <v>5285</v>
      </c>
      <c r="AB317">
        <v>5634.95</v>
      </c>
      <c r="AC317" s="1">
        <f>(Table2[[#This Row],[Close Price]]/Table2[[#This Row],[Day Low]])-1</f>
        <v>3.5653809971778028E-2</v>
      </c>
      <c r="AD317" s="1">
        <f>(Table2[[#This Row],[Day High]]/Table2[[#This Row],[Close Price]])-1</f>
        <v>1.7349441366155016E-2</v>
      </c>
      <c r="AE317" s="1">
        <f>(Table2[[#This Row],[Close Price]]/Table2[[#This Row],[Current Week Low]])-1</f>
        <v>4.1532639545884598E-2</v>
      </c>
      <c r="AF317" s="1">
        <f>(Table2[[#This Row],[Current Week High]]/Table2[[#This Row],[Close Price]])-1</f>
        <v>2.3698791897538429E-2</v>
      </c>
      <c r="AG317" s="1">
        <f>(Table2[[#This Row],[Close Price]]/Table2[[#This Row],[Current Month Low]])-1</f>
        <v>4.1532639545884598E-2</v>
      </c>
      <c r="AH317" s="1">
        <f>(Table2[[#This Row],[Current Month High]]/Table2[[#This Row],[Close Price]])-1</f>
        <v>2.3698791897538429E-2</v>
      </c>
      <c r="AI317">
        <v>2.3698791897538398</v>
      </c>
      <c r="AJ317">
        <v>50.367416067965102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12.41</v>
      </c>
      <c r="AM317" t="s">
        <v>3217</v>
      </c>
      <c r="AN317">
        <v>0.15</v>
      </c>
      <c r="AO317" t="s">
        <v>3217</v>
      </c>
      <c r="AP317">
        <v>6.3909312510241997E-2</v>
      </c>
      <c r="AQ317">
        <f>(Table2[[#This Row],[Sharpe Ratio]]-AVERAGE(Table2[Sharpe Ratio]))/_xlfn.STDEV.P(Table2[Sharpe Ratio])</f>
        <v>7.3534162985250317E-3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2.8172736723041334</v>
      </c>
      <c r="AS317">
        <f>_xlfn.RANK.AVG(Table2[[#This Row],[1Y Return vs Nifty Z-Score]],Table2[1Y Return vs Nifty Z-Score])</f>
        <v>457</v>
      </c>
      <c r="AT317">
        <f>_xlfn.RANK.AVG(Table2[[#This Row],[6M Return vs Nifty Z-Score]],Table2[6M Return vs Nifty Z-Score])</f>
        <v>195</v>
      </c>
      <c r="AU317">
        <f>_xlfn.RANK.AVG(Table2[[#This Row],[Sharpe Ratio Z-Score]],Table2[Sharpe Ratio Z-Score])</f>
        <v>349</v>
      </c>
      <c r="AV317">
        <f>(Table2[[#This Row],[Rank 1Y]]+Table2[[#This Row],[Rank 6M]]+Table2[[#This Row],[Rank Sharpe]])/3</f>
        <v>333.66666666666669</v>
      </c>
    </row>
    <row r="318" spans="1:48" hidden="1" x14ac:dyDescent="0.3">
      <c r="A318" t="s">
        <v>260</v>
      </c>
      <c r="B318" t="s">
        <v>261</v>
      </c>
      <c r="C318" t="s">
        <v>3161</v>
      </c>
      <c r="D318" t="s">
        <v>51</v>
      </c>
      <c r="E318">
        <v>100130.3443449</v>
      </c>
      <c r="F318">
        <v>995.1</v>
      </c>
      <c r="G318">
        <v>44.0161412325877</v>
      </c>
      <c r="H318">
        <f>(Table2[[#This Row],[1Y Return vs Nifty]]-AVERAGE(Table2[1Y Return vs Nifty]))/_xlfn.STDEV.P(Table2[1Y Return vs Nifty])</f>
        <v>0.34580656516480435</v>
      </c>
      <c r="I318">
        <v>-4.5453905606062399</v>
      </c>
      <c r="J318">
        <f>(Table2[[#This Row],[1M Return vs Nifty]]-AVERAGE(Table2[1M Return vs Nifty]))/_xlfn.STDEV.P(Table2[1M Return vs Nifty])</f>
        <v>-0.33068404396836198</v>
      </c>
      <c r="K318">
        <v>-11.608688908061101</v>
      </c>
      <c r="L318">
        <f>(Table2[[#This Row],[6M Return vs Nifty]]-AVERAGE(Table2[6M Return vs Nifty]))/_xlfn.STDEV.P(Table2[6M Return vs Nifty])</f>
        <v>-0.62020313316875275</v>
      </c>
      <c r="M318">
        <v>-2.61527147437591</v>
      </c>
      <c r="N318">
        <f>(Table2[[#This Row],[1W Return vs Nifty]]-AVERAGE(Table2[1W Return vs Nifty]))/_xlfn.STDEV.P(Table2[1W Return vs Nifty])</f>
        <v>-0.98731066541978818</v>
      </c>
      <c r="O318">
        <v>1014.55</v>
      </c>
      <c r="P318">
        <v>1052.78988874066</v>
      </c>
      <c r="Q318">
        <v>998.48320789761499</v>
      </c>
      <c r="R318">
        <v>41.564983623996397</v>
      </c>
      <c r="S318" s="1">
        <f>(Table2[[#This Row],[Close Price]]-Table2[[#This Row],[20D EMA]])/Table2[[#This Row],[20D EMA]]</f>
        <v>-1.9171061061554317E-2</v>
      </c>
      <c r="T318" s="1">
        <f>(Table2[[#This Row],[Close Price]]-Table2[[#This Row],[50D EMA]])/Table2[[#This Row],[50D EMA]]</f>
        <v>-5.4797153123942149E-2</v>
      </c>
      <c r="U318" s="1">
        <f>(Table2[[#This Row],[Close Price]]-Table2[[#This Row],[200D EMA]])/Table2[[#This Row],[200D EMA]]</f>
        <v>-3.3883473160641097E-3</v>
      </c>
      <c r="V318">
        <v>0.41459940160506698</v>
      </c>
      <c r="W318">
        <v>985.9</v>
      </c>
      <c r="X318">
        <v>1003.1</v>
      </c>
      <c r="Y318">
        <v>969.65</v>
      </c>
      <c r="Z318">
        <v>1011.65</v>
      </c>
      <c r="AA318">
        <v>969.65</v>
      </c>
      <c r="AB318">
        <v>1013.9</v>
      </c>
      <c r="AC318" s="1">
        <f>(Table2[[#This Row],[Close Price]]/Table2[[#This Row],[Day Low]])-1</f>
        <v>9.3315752104676797E-3</v>
      </c>
      <c r="AD318" s="1">
        <f>(Table2[[#This Row],[Day High]]/Table2[[#This Row],[Close Price]])-1</f>
        <v>8.0393930258264579E-3</v>
      </c>
      <c r="AE318" s="1">
        <f>(Table2[[#This Row],[Close Price]]/Table2[[#This Row],[Current Week Low]])-1</f>
        <v>2.6246583818903879E-2</v>
      </c>
      <c r="AF318" s="1">
        <f>(Table2[[#This Row],[Current Week High]]/Table2[[#This Row],[Close Price]])-1</f>
        <v>1.6631494322178586E-2</v>
      </c>
      <c r="AG318" s="1">
        <f>(Table2[[#This Row],[Close Price]]/Table2[[#This Row],[Current Month Low]])-1</f>
        <v>2.6246583818903879E-2</v>
      </c>
      <c r="AH318" s="1">
        <f>(Table2[[#This Row],[Current Month High]]/Table2[[#This Row],[Close Price]])-1</f>
        <v>1.8892573610692409E-2</v>
      </c>
      <c r="AI318">
        <v>33.082102301276201</v>
      </c>
      <c r="AJ318">
        <v>71.761456805040098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-1.05</v>
      </c>
      <c r="AM318" t="s">
        <v>3216</v>
      </c>
      <c r="AN318">
        <v>-0.19</v>
      </c>
      <c r="AO318" t="s">
        <v>3216</v>
      </c>
      <c r="AP318">
        <v>9.0970322731189004E-2</v>
      </c>
      <c r="AQ318">
        <f>(Table2[[#This Row],[Sharpe Ratio]]-AVERAGE(Table2[Sharpe Ratio]))/_xlfn.STDEV.P(Table2[Sharpe Ratio])</f>
        <v>0.33019241953483297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197</v>
      </c>
      <c r="AT318">
        <f>_xlfn.RANK.AVG(Table2[[#This Row],[6M Return vs Nifty Z-Score]],Table2[6M Return vs Nifty Z-Score])</f>
        <v>547</v>
      </c>
      <c r="AU318">
        <f>_xlfn.RANK.AVG(Table2[[#This Row],[Sharpe Ratio Z-Score]],Table2[Sharpe Ratio Z-Score])</f>
        <v>258</v>
      </c>
      <c r="AV318">
        <f>(Table2[[#This Row],[Rank 1Y]]+Table2[[#This Row],[Rank 6M]]+Table2[[#This Row],[Rank Sharpe]])/3</f>
        <v>334</v>
      </c>
    </row>
    <row r="319" spans="1:48" hidden="1" x14ac:dyDescent="0.3">
      <c r="A319" t="s">
        <v>1001</v>
      </c>
      <c r="B319" t="s">
        <v>1002</v>
      </c>
      <c r="C319" t="s">
        <v>3159</v>
      </c>
      <c r="D319" t="s">
        <v>1003</v>
      </c>
      <c r="E319">
        <v>14274.448014224999</v>
      </c>
      <c r="F319">
        <v>742.45</v>
      </c>
      <c r="G319">
        <v>27.5067838383628</v>
      </c>
      <c r="H319">
        <f>(Table2[[#This Row],[1Y Return vs Nifty]]-AVERAGE(Table2[1Y Return vs Nifty]))/_xlfn.STDEV.P(Table2[1Y Return vs Nifty])</f>
        <v>6.2278139728442088E-2</v>
      </c>
      <c r="I319">
        <v>0.56047557255668901</v>
      </c>
      <c r="J319">
        <f>(Table2[[#This Row],[1M Return vs Nifty]]-AVERAGE(Table2[1M Return vs Nifty]))/_xlfn.STDEV.P(Table2[1M Return vs Nifty])</f>
        <v>0.2202109497386239</v>
      </c>
      <c r="K319">
        <v>21.9633043241619</v>
      </c>
      <c r="L319">
        <f>(Table2[[#This Row],[6M Return vs Nifty]]-AVERAGE(Table2[6M Return vs Nifty]))/_xlfn.STDEV.P(Table2[6M Return vs Nifty])</f>
        <v>0.48278371364781703</v>
      </c>
      <c r="M319">
        <v>-0.93858614414464603</v>
      </c>
      <c r="N319">
        <f>(Table2[[#This Row],[1W Return vs Nifty]]-AVERAGE(Table2[1W Return vs Nifty]))/_xlfn.STDEV.P(Table2[1W Return vs Nifty])</f>
        <v>-0.58648146085871233</v>
      </c>
      <c r="O319">
        <v>740.92</v>
      </c>
      <c r="P319">
        <v>755.52859849250603</v>
      </c>
      <c r="Q319">
        <v>680.06445883199103</v>
      </c>
      <c r="R319">
        <v>54.594021311644703</v>
      </c>
      <c r="S319" s="1">
        <f>(Table2[[#This Row],[Close Price]]-Table2[[#This Row],[20D EMA]])/Table2[[#This Row],[20D EMA]]</f>
        <v>2.0650002699347924E-3</v>
      </c>
      <c r="T319" s="1">
        <f>(Table2[[#This Row],[Close Price]]-Table2[[#This Row],[50D EMA]])/Table2[[#This Row],[50D EMA]]</f>
        <v>-1.7310527382552433E-2</v>
      </c>
      <c r="U319" s="1">
        <f>(Table2[[#This Row],[Close Price]]-Table2[[#This Row],[200D EMA]])/Table2[[#This Row],[200D EMA]]</f>
        <v>9.1734747137287576E-2</v>
      </c>
      <c r="V319">
        <v>0.46096277509856098</v>
      </c>
      <c r="W319">
        <v>725</v>
      </c>
      <c r="X319">
        <v>746.35</v>
      </c>
      <c r="Y319">
        <v>705</v>
      </c>
      <c r="Z319">
        <v>746.35</v>
      </c>
      <c r="AA319">
        <v>705</v>
      </c>
      <c r="AB319">
        <v>746.35</v>
      </c>
      <c r="AC319" s="1">
        <f>(Table2[[#This Row],[Close Price]]/Table2[[#This Row],[Day Low]])-1</f>
        <v>2.406896551724147E-2</v>
      </c>
      <c r="AD319" s="1">
        <f>(Table2[[#This Row],[Day High]]/Table2[[#This Row],[Close Price]])-1</f>
        <v>5.2528789817496424E-3</v>
      </c>
      <c r="AE319" s="1">
        <f>(Table2[[#This Row],[Close Price]]/Table2[[#This Row],[Current Week Low]])-1</f>
        <v>5.3120567375886552E-2</v>
      </c>
      <c r="AF319" s="1">
        <f>(Table2[[#This Row],[Current Week High]]/Table2[[#This Row],[Close Price]])-1</f>
        <v>5.2528789817496424E-3</v>
      </c>
      <c r="AG319" s="1">
        <f>(Table2[[#This Row],[Close Price]]/Table2[[#This Row],[Current Month Low]])-1</f>
        <v>5.3120567375886552E-2</v>
      </c>
      <c r="AH319" s="1">
        <f>(Table2[[#This Row],[Current Month High]]/Table2[[#This Row],[Close Price]])-1</f>
        <v>5.2528789817496424E-3</v>
      </c>
      <c r="AI319">
        <v>18.082025725638001</v>
      </c>
      <c r="AJ319">
        <v>58.136315228967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-3.12</v>
      </c>
      <c r="AM319" t="s">
        <v>3216</v>
      </c>
      <c r="AN319">
        <v>-0.04</v>
      </c>
      <c r="AO319" t="s">
        <v>3216</v>
      </c>
      <c r="AP319">
        <v>-5.8220878297500001E-4</v>
      </c>
      <c r="AQ319">
        <f>(Table2[[#This Row],[Sharpe Ratio]]-AVERAGE(Table2[Sharpe Ratio]))/_xlfn.STDEV.P(Table2[Sharpe Ratio])</f>
        <v>-0.76203317649685265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272</v>
      </c>
      <c r="AT319">
        <f>_xlfn.RANK.AVG(Table2[[#This Row],[6M Return vs Nifty Z-Score]],Table2[6M Return vs Nifty Z-Score])</f>
        <v>166</v>
      </c>
      <c r="AU319">
        <f>_xlfn.RANK.AVG(Table2[[#This Row],[Sharpe Ratio Z-Score]],Table2[Sharpe Ratio Z-Score])</f>
        <v>574</v>
      </c>
      <c r="AV319">
        <f>(Table2[[#This Row],[Rank 1Y]]+Table2[[#This Row],[Rank 6M]]+Table2[[#This Row],[Rank Sharpe]])/3</f>
        <v>337.33333333333331</v>
      </c>
    </row>
    <row r="320" spans="1:48" hidden="1" x14ac:dyDescent="0.3">
      <c r="A320" t="s">
        <v>1911</v>
      </c>
      <c r="B320" t="s">
        <v>1912</v>
      </c>
      <c r="C320" t="s">
        <v>3167</v>
      </c>
      <c r="D320" t="s">
        <v>117</v>
      </c>
      <c r="E320">
        <v>3840.4299341999999</v>
      </c>
      <c r="F320">
        <v>1892.2</v>
      </c>
      <c r="G320">
        <v>6.6931985326719303</v>
      </c>
      <c r="H320">
        <f>(Table2[[#This Row],[1Y Return vs Nifty]]-AVERAGE(Table2[1Y Return vs Nifty]))/_xlfn.STDEV.P(Table2[1Y Return vs Nifty])</f>
        <v>-0.29517024111963613</v>
      </c>
      <c r="I320">
        <v>-9.9387066854140702</v>
      </c>
      <c r="J320">
        <f>(Table2[[#This Row],[1M Return vs Nifty]]-AVERAGE(Table2[1M Return vs Nifty]))/_xlfn.STDEV.P(Table2[1M Return vs Nifty])</f>
        <v>-0.91259331756603423</v>
      </c>
      <c r="K320">
        <v>-17.069470770999001</v>
      </c>
      <c r="L320">
        <f>(Table2[[#This Row],[6M Return vs Nifty]]-AVERAGE(Table2[6M Return vs Nifty]))/_xlfn.STDEV.P(Table2[6M Return vs Nifty])</f>
        <v>-0.79961370693158318</v>
      </c>
      <c r="M320">
        <v>1.01924084006466</v>
      </c>
      <c r="N320">
        <f>(Table2[[#This Row],[1W Return vs Nifty]]-AVERAGE(Table2[1W Return vs Nifty]))/_xlfn.STDEV.P(Table2[1W Return vs Nifty])</f>
        <v>-0.11844239676039074</v>
      </c>
      <c r="O320">
        <v>1918.55</v>
      </c>
      <c r="P320">
        <v>2017.8746473860001</v>
      </c>
      <c r="Q320">
        <v>1931.28492334051</v>
      </c>
      <c r="R320">
        <v>49.121571056224099</v>
      </c>
      <c r="S320" s="1">
        <f>(Table2[[#This Row],[Close Price]]-Table2[[#This Row],[20D EMA]])/Table2[[#This Row],[20D EMA]]</f>
        <v>-1.3734330614265934E-2</v>
      </c>
      <c r="T320" s="1">
        <f>(Table2[[#This Row],[Close Price]]-Table2[[#This Row],[50D EMA]])/Table2[[#This Row],[50D EMA]]</f>
        <v>-6.228070090914805E-2</v>
      </c>
      <c r="U320" s="1">
        <f>(Table2[[#This Row],[Close Price]]-Table2[[#This Row],[200D EMA]])/Table2[[#This Row],[200D EMA]]</f>
        <v>-2.02377820424888E-2</v>
      </c>
      <c r="V320">
        <v>0.53865377089028998</v>
      </c>
      <c r="W320">
        <v>1872.95</v>
      </c>
      <c r="X320">
        <v>1927.8</v>
      </c>
      <c r="Y320">
        <v>1860.05</v>
      </c>
      <c r="Z320">
        <v>1955.05</v>
      </c>
      <c r="AA320">
        <v>1860.05</v>
      </c>
      <c r="AB320">
        <v>1955.05</v>
      </c>
      <c r="AC320" s="1">
        <f>(Table2[[#This Row],[Close Price]]/Table2[[#This Row],[Day Low]])-1</f>
        <v>1.0277903841533487E-2</v>
      </c>
      <c r="AD320" s="1">
        <f>(Table2[[#This Row],[Day High]]/Table2[[#This Row],[Close Price]])-1</f>
        <v>1.8814078850015736E-2</v>
      </c>
      <c r="AE320" s="1">
        <f>(Table2[[#This Row],[Close Price]]/Table2[[#This Row],[Current Week Low]])-1</f>
        <v>1.7284481599957102E-2</v>
      </c>
      <c r="AF320" s="1">
        <f>(Table2[[#This Row],[Current Week High]]/Table2[[#This Row],[Close Price]])-1</f>
        <v>3.3215304936053291E-2</v>
      </c>
      <c r="AG320" s="1">
        <f>(Table2[[#This Row],[Close Price]]/Table2[[#This Row],[Current Month Low]])-1</f>
        <v>1.7284481599957102E-2</v>
      </c>
      <c r="AH320" s="1">
        <f>(Table2[[#This Row],[Current Month High]]/Table2[[#This Row],[Close Price]])-1</f>
        <v>3.3215304936053291E-2</v>
      </c>
      <c r="AI320">
        <v>29.497410421731299</v>
      </c>
      <c r="AJ320">
        <v>46.659432646101301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4.25</v>
      </c>
      <c r="AM320" t="s">
        <v>3217</v>
      </c>
      <c r="AN320">
        <v>-0.18</v>
      </c>
      <c r="AO320" t="s">
        <v>3216</v>
      </c>
      <c r="AP320">
        <v>0.25003844337992298</v>
      </c>
      <c r="AQ320">
        <f>(Table2[[#This Row],[Sharpe Ratio]]-AVERAGE(Table2[Sharpe Ratio]))/_xlfn.STDEV.P(Table2[Sharpe Ratio])</f>
        <v>2.2278818663670554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406</v>
      </c>
      <c r="AT320">
        <f>_xlfn.RANK.AVG(Table2[[#This Row],[6M Return vs Nifty Z-Score]],Table2[6M Return vs Nifty Z-Score])</f>
        <v>602</v>
      </c>
      <c r="AU320">
        <f>_xlfn.RANK.AVG(Table2[[#This Row],[Sharpe Ratio Z-Score]],Table2[Sharpe Ratio Z-Score])</f>
        <v>7</v>
      </c>
      <c r="AV320">
        <f>(Table2[[#This Row],[Rank 1Y]]+Table2[[#This Row],[Rank 6M]]+Table2[[#This Row],[Rank Sharpe]])/3</f>
        <v>338.33333333333331</v>
      </c>
    </row>
    <row r="321" spans="1:48" x14ac:dyDescent="0.3">
      <c r="A321" t="s">
        <v>1903</v>
      </c>
      <c r="B321" t="s">
        <v>1904</v>
      </c>
      <c r="C321" t="s">
        <v>3157</v>
      </c>
      <c r="D321" t="s">
        <v>515</v>
      </c>
      <c r="E321">
        <v>3860.4647474799999</v>
      </c>
      <c r="F321">
        <v>66.28</v>
      </c>
      <c r="G321">
        <v>35.331582057384601</v>
      </c>
      <c r="H321">
        <f>(Table2[[#This Row],[1Y Return vs Nifty]]-AVERAGE(Table2[1Y Return vs Nifty]))/_xlfn.STDEV.P(Table2[1Y Return vs Nifty])</f>
        <v>0.19665967048218116</v>
      </c>
      <c r="I321">
        <v>19.541070477818302</v>
      </c>
      <c r="J321">
        <f>(Table2[[#This Row],[1M Return vs Nifty]]-AVERAGE(Table2[1M Return vs Nifty]))/_xlfn.STDEV.P(Table2[1M Return vs Nifty])</f>
        <v>2.2681131935860503</v>
      </c>
      <c r="K321">
        <v>24.533201542508898</v>
      </c>
      <c r="L321">
        <f>(Table2[[#This Row],[6M Return vs Nifty]]-AVERAGE(Table2[6M Return vs Nifty]))/_xlfn.STDEV.P(Table2[6M Return vs Nifty])</f>
        <v>0.56721607993301471</v>
      </c>
      <c r="M321">
        <v>5.4099295661784303</v>
      </c>
      <c r="N321">
        <f>(Table2[[#This Row],[1W Return vs Nifty]]-AVERAGE(Table2[1W Return vs Nifty]))/_xlfn.STDEV.P(Table2[1W Return vs Nifty])</f>
        <v>0.93119776996112646</v>
      </c>
      <c r="O321">
        <v>59.55</v>
      </c>
      <c r="P321">
        <v>57.461819333034903</v>
      </c>
      <c r="Q321">
        <v>51.115415225995598</v>
      </c>
      <c r="R321">
        <v>74.083827750601799</v>
      </c>
      <c r="S321" s="1">
        <f>(Table2[[#This Row],[Close Price]]-Table2[[#This Row],[20D EMA]])/Table2[[#This Row],[20D EMA]]</f>
        <v>0.11301427371956346</v>
      </c>
      <c r="T321" s="1">
        <f>(Table2[[#This Row],[Close Price]]-Table2[[#This Row],[50D EMA]])/Table2[[#This Row],[50D EMA]]</f>
        <v>0.15346156403188421</v>
      </c>
      <c r="U321" s="1">
        <f>(Table2[[#This Row],[Close Price]]-Table2[[#This Row],[200D EMA]])/Table2[[#This Row],[200D EMA]]</f>
        <v>0.29667341460413688</v>
      </c>
      <c r="V321">
        <v>0.71760206755273703</v>
      </c>
      <c r="W321">
        <v>60.01</v>
      </c>
      <c r="X321">
        <v>66.28</v>
      </c>
      <c r="Y321">
        <v>57.71</v>
      </c>
      <c r="Z321">
        <v>66.28</v>
      </c>
      <c r="AA321">
        <v>57.5</v>
      </c>
      <c r="AB321">
        <v>66.28</v>
      </c>
      <c r="AC321" s="1">
        <f>(Table2[[#This Row],[Close Price]]/Table2[[#This Row],[Day Low]])-1</f>
        <v>0.10448258623562756</v>
      </c>
      <c r="AD321" s="1">
        <f>(Table2[[#This Row],[Day High]]/Table2[[#This Row],[Close Price]])-1</f>
        <v>0</v>
      </c>
      <c r="AE321" s="1">
        <f>(Table2[[#This Row],[Close Price]]/Table2[[#This Row],[Current Week Low]])-1</f>
        <v>0.14850112632126145</v>
      </c>
      <c r="AF321" s="1">
        <f>(Table2[[#This Row],[Current Week High]]/Table2[[#This Row],[Close Price]])-1</f>
        <v>0</v>
      </c>
      <c r="AG321" s="1">
        <f>(Table2[[#This Row],[Close Price]]/Table2[[#This Row],[Current Month Low]])-1</f>
        <v>0.15269565217391312</v>
      </c>
      <c r="AH321" s="1">
        <f>(Table2[[#This Row],[Current Month High]]/Table2[[#This Row],[Close Price]])-1</f>
        <v>0</v>
      </c>
      <c r="AI321">
        <v>4.1038020519010097</v>
      </c>
      <c r="AJ321">
        <v>99.338345864661605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7.46</v>
      </c>
      <c r="AM321" t="s">
        <v>3217</v>
      </c>
      <c r="AN321">
        <v>0.15</v>
      </c>
      <c r="AO321" t="s">
        <v>3217</v>
      </c>
      <c r="AP321">
        <v>-2.8186773447317001E-2</v>
      </c>
      <c r="AQ321">
        <f>(Table2[[#This Row],[Sharpe Ratio]]-AVERAGE(Table2[Sharpe Ratio]))/_xlfn.STDEV.P(Table2[Sharpe Ratio])</f>
        <v>-1.0913568073681803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2.8718299065941921</v>
      </c>
      <c r="AS321">
        <f>_xlfn.RANK.AVG(Table2[[#This Row],[1Y Return vs Nifty Z-Score]],Table2[1Y Return vs Nifty Z-Score])</f>
        <v>238</v>
      </c>
      <c r="AT321">
        <f>_xlfn.RANK.AVG(Table2[[#This Row],[6M Return vs Nifty Z-Score]],Table2[6M Return vs Nifty Z-Score])</f>
        <v>147</v>
      </c>
      <c r="AU321">
        <f>_xlfn.RANK.AVG(Table2[[#This Row],[Sharpe Ratio Z-Score]],Table2[Sharpe Ratio Z-Score])</f>
        <v>632</v>
      </c>
      <c r="AV321">
        <f>(Table2[[#This Row],[Rank 1Y]]+Table2[[#This Row],[Rank 6M]]+Table2[[#This Row],[Rank Sharpe]])/3</f>
        <v>339</v>
      </c>
    </row>
    <row r="322" spans="1:48" x14ac:dyDescent="0.3">
      <c r="A322" t="s">
        <v>1182</v>
      </c>
      <c r="B322" t="s">
        <v>1183</v>
      </c>
      <c r="C322" t="s">
        <v>3157</v>
      </c>
      <c r="D322" t="s">
        <v>573</v>
      </c>
      <c r="E322">
        <v>10408.97194614</v>
      </c>
      <c r="F322">
        <v>1166.45</v>
      </c>
      <c r="G322">
        <v>2.9020295474948998</v>
      </c>
      <c r="H322">
        <f>(Table2[[#This Row],[1Y Return vs Nifty]]-AVERAGE(Table2[1Y Return vs Nifty]))/_xlfn.STDEV.P(Table2[1Y Return vs Nifty])</f>
        <v>-0.36027902441524912</v>
      </c>
      <c r="I322">
        <v>-5.17886897188506</v>
      </c>
      <c r="J322">
        <f>(Table2[[#This Row],[1M Return vs Nifty]]-AVERAGE(Table2[1M Return vs Nifty]))/_xlfn.STDEV.P(Table2[1M Return vs Nifty])</f>
        <v>-0.39903289532745051</v>
      </c>
      <c r="K322">
        <v>20.754998628761399</v>
      </c>
      <c r="L322">
        <f>(Table2[[#This Row],[6M Return vs Nifty]]-AVERAGE(Table2[6M Return vs Nifty]))/_xlfn.STDEV.P(Table2[6M Return vs Nifty])</f>
        <v>0.44308558551638672</v>
      </c>
      <c r="M322">
        <v>-3.7532690084382199</v>
      </c>
      <c r="N322">
        <f>(Table2[[#This Row],[1W Return vs Nifty]]-AVERAGE(Table2[1W Return vs Nifty]))/_xlfn.STDEV.P(Table2[1W Return vs Nifty])</f>
        <v>-1.2593609053462902</v>
      </c>
      <c r="O322">
        <v>1169.53</v>
      </c>
      <c r="P322">
        <v>1159.80439033262</v>
      </c>
      <c r="Q322">
        <v>1039.7636850941401</v>
      </c>
      <c r="R322">
        <v>50.4562777306542</v>
      </c>
      <c r="S322" s="1">
        <f>(Table2[[#This Row],[Close Price]]-Table2[[#This Row],[20D EMA]])/Table2[[#This Row],[20D EMA]]</f>
        <v>-2.6335365488699969E-3</v>
      </c>
      <c r="T322" s="1">
        <f>(Table2[[#This Row],[Close Price]]-Table2[[#This Row],[50D EMA]])/Table2[[#This Row],[50D EMA]]</f>
        <v>5.7299400853916349E-3</v>
      </c>
      <c r="U322" s="1">
        <f>(Table2[[#This Row],[Close Price]]-Table2[[#This Row],[200D EMA]])/Table2[[#This Row],[200D EMA]]</f>
        <v>0.12184144986212879</v>
      </c>
      <c r="V322">
        <v>1.0715148376019299</v>
      </c>
      <c r="W322">
        <v>1147</v>
      </c>
      <c r="X322">
        <v>1189.95</v>
      </c>
      <c r="Y322">
        <v>1139.05</v>
      </c>
      <c r="Z322">
        <v>1190.95</v>
      </c>
      <c r="AA322">
        <v>1139.05</v>
      </c>
      <c r="AB322">
        <v>1201.95</v>
      </c>
      <c r="AC322" s="1">
        <f>(Table2[[#This Row],[Close Price]]/Table2[[#This Row],[Day Low]])-1</f>
        <v>1.695727986050577E-2</v>
      </c>
      <c r="AD322" s="1">
        <f>(Table2[[#This Row],[Day High]]/Table2[[#This Row],[Close Price]])-1</f>
        <v>2.0146598654035675E-2</v>
      </c>
      <c r="AE322" s="1">
        <f>(Table2[[#This Row],[Close Price]]/Table2[[#This Row],[Current Week Low]])-1</f>
        <v>2.4055133664018236E-2</v>
      </c>
      <c r="AF322" s="1">
        <f>(Table2[[#This Row],[Current Week High]]/Table2[[#This Row],[Close Price]])-1</f>
        <v>2.1003900724420266E-2</v>
      </c>
      <c r="AG322" s="1">
        <f>(Table2[[#This Row],[Close Price]]/Table2[[#This Row],[Current Month Low]])-1</f>
        <v>2.4055133664018236E-2</v>
      </c>
      <c r="AH322" s="1">
        <f>(Table2[[#This Row],[Current Month High]]/Table2[[#This Row],[Close Price]])-1</f>
        <v>3.043422349864966E-2</v>
      </c>
      <c r="AI322">
        <v>18.590595396287799</v>
      </c>
      <c r="AJ322">
        <v>50.189918238588803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3.73</v>
      </c>
      <c r="AM322" t="s">
        <v>3217</v>
      </c>
      <c r="AN322">
        <v>0.08</v>
      </c>
      <c r="AO322" t="s">
        <v>3217</v>
      </c>
      <c r="AP322">
        <v>4.4650388862970999E-2</v>
      </c>
      <c r="AQ322">
        <f>(Table2[[#This Row],[Sharpe Ratio]]-AVERAGE(Table2[Sharpe Ratio]))/_xlfn.STDEV.P(Table2[Sharpe Ratio])</f>
        <v>-0.22240636217701576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-1.797993601749619</v>
      </c>
      <c r="AS322">
        <f>_xlfn.RANK.AVG(Table2[[#This Row],[1Y Return vs Nifty Z-Score]],Table2[1Y Return vs Nifty Z-Score])</f>
        <v>438</v>
      </c>
      <c r="AT322">
        <f>_xlfn.RANK.AVG(Table2[[#This Row],[6M Return vs Nifty Z-Score]],Table2[6M Return vs Nifty Z-Score])</f>
        <v>178</v>
      </c>
      <c r="AU322">
        <f>_xlfn.RANK.AVG(Table2[[#This Row],[Sharpe Ratio Z-Score]],Table2[Sharpe Ratio Z-Score])</f>
        <v>405</v>
      </c>
      <c r="AV322">
        <f>(Table2[[#This Row],[Rank 1Y]]+Table2[[#This Row],[Rank 6M]]+Table2[[#This Row],[Rank Sharpe]])/3</f>
        <v>340.33333333333331</v>
      </c>
    </row>
    <row r="323" spans="1:48" hidden="1" x14ac:dyDescent="0.3">
      <c r="A323" t="s">
        <v>769</v>
      </c>
      <c r="B323" t="s">
        <v>770</v>
      </c>
      <c r="C323" t="s">
        <v>3155</v>
      </c>
      <c r="D323" t="s">
        <v>294</v>
      </c>
      <c r="E323">
        <v>21531.2160549119</v>
      </c>
      <c r="F323">
        <v>217.68</v>
      </c>
      <c r="G323">
        <v>36.015201298125199</v>
      </c>
      <c r="H323">
        <f>(Table2[[#This Row],[1Y Return vs Nifty]]-AVERAGE(Table2[1Y Return vs Nifty]))/_xlfn.STDEV.P(Table2[1Y Return vs Nifty])</f>
        <v>0.20840001156856316</v>
      </c>
      <c r="I323">
        <v>-8.5069325355871896</v>
      </c>
      <c r="J323">
        <f>(Table2[[#This Row],[1M Return vs Nifty]]-AVERAGE(Table2[1M Return vs Nifty]))/_xlfn.STDEV.P(Table2[1M Return vs Nifty])</f>
        <v>-0.75811272785067219</v>
      </c>
      <c r="K323">
        <v>-0.22861391135454801</v>
      </c>
      <c r="L323">
        <f>(Table2[[#This Row],[6M Return vs Nifty]]-AVERAGE(Table2[6M Return vs Nifty]))/_xlfn.STDEV.P(Table2[6M Return vs Nifty])</f>
        <v>-0.24631788452329129</v>
      </c>
      <c r="M323">
        <v>-2.32024271258453</v>
      </c>
      <c r="N323">
        <f>(Table2[[#This Row],[1W Return vs Nifty]]-AVERAGE(Table2[1W Return vs Nifty]))/_xlfn.STDEV.P(Table2[1W Return vs Nifty])</f>
        <v>-0.91678094718388825</v>
      </c>
      <c r="O323">
        <v>216.79</v>
      </c>
      <c r="P323">
        <v>228.993339785638</v>
      </c>
      <c r="Q323">
        <v>216.73328143849901</v>
      </c>
      <c r="R323">
        <v>56.641980583951103</v>
      </c>
      <c r="S323" s="1">
        <f>(Table2[[#This Row],[Close Price]]-Table2[[#This Row],[20D EMA]])/Table2[[#This Row],[20D EMA]]</f>
        <v>4.1053554130726271E-3</v>
      </c>
      <c r="T323" s="1">
        <f>(Table2[[#This Row],[Close Price]]-Table2[[#This Row],[50D EMA]])/Table2[[#This Row],[50D EMA]]</f>
        <v>-4.9404667385647444E-2</v>
      </c>
      <c r="U323" s="1">
        <f>(Table2[[#This Row],[Close Price]]-Table2[[#This Row],[200D EMA]])/Table2[[#This Row],[200D EMA]]</f>
        <v>4.3681272909146867E-3</v>
      </c>
      <c r="V323">
        <v>0.49991369623576198</v>
      </c>
      <c r="W323">
        <v>207.42</v>
      </c>
      <c r="X323">
        <v>218.4</v>
      </c>
      <c r="Y323">
        <v>201.4</v>
      </c>
      <c r="Z323">
        <v>218.4</v>
      </c>
      <c r="AA323">
        <v>201.4</v>
      </c>
      <c r="AB323">
        <v>218.4</v>
      </c>
      <c r="AC323" s="1">
        <f>(Table2[[#This Row],[Close Price]]/Table2[[#This Row],[Day Low]])-1</f>
        <v>4.946485391958344E-2</v>
      </c>
      <c r="AD323" s="1">
        <f>(Table2[[#This Row],[Day High]]/Table2[[#This Row],[Close Price]])-1</f>
        <v>3.3076074972435698E-3</v>
      </c>
      <c r="AE323" s="1">
        <f>(Table2[[#This Row],[Close Price]]/Table2[[#This Row],[Current Week Low]])-1</f>
        <v>8.0834160873882732E-2</v>
      </c>
      <c r="AF323" s="1">
        <f>(Table2[[#This Row],[Current Week High]]/Table2[[#This Row],[Close Price]])-1</f>
        <v>3.3076074972435698E-3</v>
      </c>
      <c r="AG323" s="1">
        <f>(Table2[[#This Row],[Close Price]]/Table2[[#This Row],[Current Month Low]])-1</f>
        <v>8.0834160873882732E-2</v>
      </c>
      <c r="AH323" s="1">
        <f>(Table2[[#This Row],[Current Month High]]/Table2[[#This Row],[Close Price]])-1</f>
        <v>3.3076074972435698E-3</v>
      </c>
      <c r="AI323">
        <v>30.650496141124499</v>
      </c>
      <c r="AJ323">
        <v>64.410876132930497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0.32</v>
      </c>
      <c r="AM323" t="s">
        <v>3217</v>
      </c>
      <c r="AN323">
        <v>-0.08</v>
      </c>
      <c r="AO323" t="s">
        <v>3216</v>
      </c>
      <c r="AP323">
        <v>4.7360886924601997E-2</v>
      </c>
      <c r="AQ323">
        <f>(Table2[[#This Row],[Sharpe Ratio]]-AVERAGE(Table2[Sharpe Ratio]))/_xlfn.STDEV.P(Table2[Sharpe Ratio])</f>
        <v>-0.19007000498464657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235</v>
      </c>
      <c r="AT323">
        <f>_xlfn.RANK.AVG(Table2[[#This Row],[6M Return vs Nifty Z-Score]],Table2[6M Return vs Nifty Z-Score])</f>
        <v>398</v>
      </c>
      <c r="AU323">
        <f>_xlfn.RANK.AVG(Table2[[#This Row],[Sharpe Ratio Z-Score]],Table2[Sharpe Ratio Z-Score])</f>
        <v>396</v>
      </c>
      <c r="AV323">
        <f>(Table2[[#This Row],[Rank 1Y]]+Table2[[#This Row],[Rank 6M]]+Table2[[#This Row],[Rank Sharpe]])/3</f>
        <v>343</v>
      </c>
    </row>
    <row r="324" spans="1:48" hidden="1" x14ac:dyDescent="0.3">
      <c r="A324" t="s">
        <v>1463</v>
      </c>
      <c r="B324" t="s">
        <v>1464</v>
      </c>
      <c r="C324" t="s">
        <v>3163</v>
      </c>
      <c r="D324" t="s">
        <v>199</v>
      </c>
      <c r="E324">
        <v>7249.59977265</v>
      </c>
      <c r="F324">
        <v>528.9</v>
      </c>
      <c r="G324">
        <v>12.5432587635642</v>
      </c>
      <c r="H324">
        <f>(Table2[[#This Row],[1Y Return vs Nifty]]-AVERAGE(Table2[1Y Return vs Nifty]))/_xlfn.STDEV.P(Table2[1Y Return vs Nifty])</f>
        <v>-0.19470246842770944</v>
      </c>
      <c r="I324">
        <v>5.6196765196656298</v>
      </c>
      <c r="J324">
        <f>(Table2[[#This Row],[1M Return vs Nifty]]-AVERAGE(Table2[1M Return vs Nifty]))/_xlfn.STDEV.P(Table2[1M Return vs Nifty])</f>
        <v>0.76607102543031469</v>
      </c>
      <c r="K324">
        <v>14.147790395943799</v>
      </c>
      <c r="L324">
        <f>(Table2[[#This Row],[6M Return vs Nifty]]-AVERAGE(Table2[6M Return vs Nifty]))/_xlfn.STDEV.P(Table2[6M Return vs Nifty])</f>
        <v>0.22600989017217535</v>
      </c>
      <c r="M324">
        <v>8.0423939753209392</v>
      </c>
      <c r="N324">
        <f>(Table2[[#This Row],[1W Return vs Nifty]]-AVERAGE(Table2[1W Return vs Nifty]))/_xlfn.STDEV.P(Table2[1W Return vs Nifty])</f>
        <v>1.5605159825838824</v>
      </c>
      <c r="O324">
        <v>509.75</v>
      </c>
      <c r="P324">
        <v>513.24308096361904</v>
      </c>
      <c r="Q324">
        <v>478.947177956801</v>
      </c>
      <c r="R324">
        <v>69.473833134019998</v>
      </c>
      <c r="S324" s="1">
        <f>(Table2[[#This Row],[Close Price]]-Table2[[#This Row],[20D EMA]])/Table2[[#This Row],[20D EMA]]</f>
        <v>3.7567435017165231E-2</v>
      </c>
      <c r="T324" s="1">
        <f>(Table2[[#This Row],[Close Price]]-Table2[[#This Row],[50D EMA]])/Table2[[#This Row],[50D EMA]]</f>
        <v>3.0505855056019302E-2</v>
      </c>
      <c r="U324" s="1">
        <f>(Table2[[#This Row],[Close Price]]-Table2[[#This Row],[200D EMA]])/Table2[[#This Row],[200D EMA]]</f>
        <v>0.10429714244543374</v>
      </c>
      <c r="V324">
        <v>0.219189811536943</v>
      </c>
      <c r="W324">
        <v>520.04999999999995</v>
      </c>
      <c r="X324">
        <v>535.5</v>
      </c>
      <c r="Y324">
        <v>513.5</v>
      </c>
      <c r="Z324">
        <v>535.5</v>
      </c>
      <c r="AA324">
        <v>513.5</v>
      </c>
      <c r="AB324">
        <v>535.5</v>
      </c>
      <c r="AC324" s="1">
        <f>(Table2[[#This Row],[Close Price]]/Table2[[#This Row],[Day Low]])-1</f>
        <v>1.7017594462070962E-2</v>
      </c>
      <c r="AD324" s="1">
        <f>(Table2[[#This Row],[Day High]]/Table2[[#This Row],[Close Price]])-1</f>
        <v>1.2478729438457181E-2</v>
      </c>
      <c r="AE324" s="1">
        <f>(Table2[[#This Row],[Close Price]]/Table2[[#This Row],[Current Week Low]])-1</f>
        <v>2.9990262901655296E-2</v>
      </c>
      <c r="AF324" s="1">
        <f>(Table2[[#This Row],[Current Week High]]/Table2[[#This Row],[Close Price]])-1</f>
        <v>1.2478729438457181E-2</v>
      </c>
      <c r="AG324" s="1">
        <f>(Table2[[#This Row],[Close Price]]/Table2[[#This Row],[Current Month Low]])-1</f>
        <v>2.9990262901655296E-2</v>
      </c>
      <c r="AH324" s="1">
        <f>(Table2[[#This Row],[Current Month High]]/Table2[[#This Row],[Close Price]])-1</f>
        <v>1.2478729438457181E-2</v>
      </c>
      <c r="AI324">
        <v>20.930232558139501</v>
      </c>
      <c r="AJ324">
        <v>47.902684563758299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5.01</v>
      </c>
      <c r="AM324" t="s">
        <v>3217</v>
      </c>
      <c r="AN324">
        <v>-0.03</v>
      </c>
      <c r="AO324" t="s">
        <v>3216</v>
      </c>
      <c r="AP324">
        <v>2.9990526616543001E-2</v>
      </c>
      <c r="AQ324">
        <f>(Table2[[#This Row],[Sharpe Ratio]]-AVERAGE(Table2[Sharpe Ratio]))/_xlfn.STDEV.P(Table2[Sharpe Ratio])</f>
        <v>-0.39729914247517761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353</v>
      </c>
      <c r="AT324">
        <f>_xlfn.RANK.AVG(Table2[[#This Row],[6M Return vs Nifty Z-Score]],Table2[6M Return vs Nifty Z-Score])</f>
        <v>229</v>
      </c>
      <c r="AU324">
        <f>_xlfn.RANK.AVG(Table2[[#This Row],[Sharpe Ratio Z-Score]],Table2[Sharpe Ratio Z-Score])</f>
        <v>447</v>
      </c>
      <c r="AV324">
        <f>(Table2[[#This Row],[Rank 1Y]]+Table2[[#This Row],[Rank 6M]]+Table2[[#This Row],[Rank Sharpe]])/3</f>
        <v>343</v>
      </c>
    </row>
    <row r="325" spans="1:48" hidden="1" x14ac:dyDescent="0.3">
      <c r="A325" t="s">
        <v>1115</v>
      </c>
      <c r="B325" t="s">
        <v>1116</v>
      </c>
      <c r="C325" t="s">
        <v>3163</v>
      </c>
      <c r="D325" t="s">
        <v>414</v>
      </c>
      <c r="E325">
        <v>11270.00238258</v>
      </c>
      <c r="F325">
        <v>2786.15</v>
      </c>
      <c r="G325">
        <v>6.9398006477458596</v>
      </c>
      <c r="H325">
        <f>(Table2[[#This Row],[1Y Return vs Nifty]]-AVERAGE(Table2[1Y Return vs Nifty]))/_xlfn.STDEV.P(Table2[1Y Return vs Nifty])</f>
        <v>-0.29093514536596099</v>
      </c>
      <c r="I325">
        <v>-8.7586192818683895</v>
      </c>
      <c r="J325">
        <f>(Table2[[#This Row],[1M Return vs Nifty]]-AVERAGE(Table2[1M Return vs Nifty]))/_xlfn.STDEV.P(Table2[1M Return vs Nifty])</f>
        <v>-0.78526834942252521</v>
      </c>
      <c r="K325">
        <v>2.55784512150132</v>
      </c>
      <c r="L325">
        <f>(Table2[[#This Row],[6M Return vs Nifty]]-AVERAGE(Table2[6M Return vs Nifty]))/_xlfn.STDEV.P(Table2[6M Return vs Nifty])</f>
        <v>-0.15477051522728799</v>
      </c>
      <c r="M325">
        <v>-2.3734170002402402</v>
      </c>
      <c r="N325">
        <f>(Table2[[#This Row],[1W Return vs Nifty]]-AVERAGE(Table2[1W Return vs Nifty]))/_xlfn.STDEV.P(Table2[1W Return vs Nifty])</f>
        <v>-0.92949281806379891</v>
      </c>
      <c r="O325">
        <v>2846.8</v>
      </c>
      <c r="P325">
        <v>2865.74058403965</v>
      </c>
      <c r="Q325">
        <v>2665.6821995033401</v>
      </c>
      <c r="R325">
        <v>43.044862943632999</v>
      </c>
      <c r="S325" s="1">
        <f>(Table2[[#This Row],[Close Price]]-Table2[[#This Row],[20D EMA]])/Table2[[#This Row],[20D EMA]]</f>
        <v>-2.130462273429819E-2</v>
      </c>
      <c r="T325" s="1">
        <f>(Table2[[#This Row],[Close Price]]-Table2[[#This Row],[50D EMA]])/Table2[[#This Row],[50D EMA]]</f>
        <v>-2.7773129390328902E-2</v>
      </c>
      <c r="U325" s="1">
        <f>(Table2[[#This Row],[Close Price]]-Table2[[#This Row],[200D EMA]])/Table2[[#This Row],[200D EMA]]</f>
        <v>4.5192108991501334E-2</v>
      </c>
      <c r="V325">
        <v>0.34515761191043298</v>
      </c>
      <c r="W325">
        <v>2707</v>
      </c>
      <c r="X325">
        <v>2796</v>
      </c>
      <c r="Y325">
        <v>2701.05</v>
      </c>
      <c r="Z325">
        <v>2806.45</v>
      </c>
      <c r="AA325">
        <v>2701.05</v>
      </c>
      <c r="AB325">
        <v>2839</v>
      </c>
      <c r="AC325" s="1">
        <f>(Table2[[#This Row],[Close Price]]/Table2[[#This Row],[Day Low]])-1</f>
        <v>2.9239009974141084E-2</v>
      </c>
      <c r="AD325" s="1">
        <f>(Table2[[#This Row],[Day High]]/Table2[[#This Row],[Close Price]])-1</f>
        <v>3.5353444717620697E-3</v>
      </c>
      <c r="AE325" s="1">
        <f>(Table2[[#This Row],[Close Price]]/Table2[[#This Row],[Current Week Low]])-1</f>
        <v>3.1506266081708922E-2</v>
      </c>
      <c r="AF325" s="1">
        <f>(Table2[[#This Row],[Current Week High]]/Table2[[#This Row],[Close Price]])-1</f>
        <v>7.2860398758141098E-3</v>
      </c>
      <c r="AG325" s="1">
        <f>(Table2[[#This Row],[Close Price]]/Table2[[#This Row],[Current Month Low]])-1</f>
        <v>3.1506266081708922E-2</v>
      </c>
      <c r="AH325" s="1">
        <f>(Table2[[#This Row],[Current Month High]]/Table2[[#This Row],[Close Price]])-1</f>
        <v>1.8968827952551059E-2</v>
      </c>
      <c r="AI325">
        <v>17.1150153437539</v>
      </c>
      <c r="AJ325">
        <v>35.184376516254197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-6.24</v>
      </c>
      <c r="AM325" t="s">
        <v>3216</v>
      </c>
      <c r="AN325">
        <v>7.0000000000000007E-2</v>
      </c>
      <c r="AO325" t="s">
        <v>3217</v>
      </c>
      <c r="AP325">
        <v>8.8395305685405004E-2</v>
      </c>
      <c r="AQ325">
        <f>(Table2[[#This Row],[Sharpe Ratio]]-AVERAGE(Table2[Sharpe Ratio]))/_xlfn.STDEV.P(Table2[Sharpe Ratio])</f>
        <v>0.29947235662550686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400</v>
      </c>
      <c r="AT325">
        <f>_xlfn.RANK.AVG(Table2[[#This Row],[6M Return vs Nifty Z-Score]],Table2[6M Return vs Nifty Z-Score])</f>
        <v>365</v>
      </c>
      <c r="AU325">
        <f>_xlfn.RANK.AVG(Table2[[#This Row],[Sharpe Ratio Z-Score]],Table2[Sharpe Ratio Z-Score])</f>
        <v>265</v>
      </c>
      <c r="AV325">
        <f>(Table2[[#This Row],[Rank 1Y]]+Table2[[#This Row],[Rank 6M]]+Table2[[#This Row],[Rank Sharpe]])/3</f>
        <v>343.33333333333331</v>
      </c>
    </row>
    <row r="326" spans="1:48" hidden="1" x14ac:dyDescent="0.3">
      <c r="A326" t="s">
        <v>848</v>
      </c>
      <c r="B326" t="s">
        <v>849</v>
      </c>
      <c r="C326" t="s">
        <v>3170</v>
      </c>
      <c r="D326" t="s">
        <v>136</v>
      </c>
      <c r="E326">
        <v>18748.542945015</v>
      </c>
      <c r="F326">
        <v>1666.2</v>
      </c>
      <c r="G326">
        <v>91.579044498939894</v>
      </c>
      <c r="H326">
        <f>(Table2[[#This Row],[1Y Return vs Nifty]]-AVERAGE(Table2[1Y Return vs Nifty]))/_xlfn.STDEV.P(Table2[1Y Return vs Nifty])</f>
        <v>1.1626424207510526</v>
      </c>
      <c r="I326">
        <v>-8.0765555714559802</v>
      </c>
      <c r="J326">
        <f>(Table2[[#This Row],[1M Return vs Nifty]]-AVERAGE(Table2[1M Return vs Nifty]))/_xlfn.STDEV.P(Table2[1M Return vs Nifty])</f>
        <v>-0.71167741036227128</v>
      </c>
      <c r="K326">
        <v>-20.915404670129799</v>
      </c>
      <c r="L326">
        <f>(Table2[[#This Row],[6M Return vs Nifty]]-AVERAGE(Table2[6M Return vs Nifty]))/_xlfn.STDEV.P(Table2[6M Return vs Nifty])</f>
        <v>-0.92596946052430318</v>
      </c>
      <c r="M326">
        <v>1.1051957385942801</v>
      </c>
      <c r="N326">
        <f>(Table2[[#This Row],[1W Return vs Nifty]]-AVERAGE(Table2[1W Return vs Nifty]))/_xlfn.STDEV.P(Table2[1W Return vs Nifty])</f>
        <v>-9.7893977218243555E-2</v>
      </c>
      <c r="O326">
        <v>1655.17</v>
      </c>
      <c r="P326">
        <v>1722.34570612772</v>
      </c>
      <c r="Q326">
        <v>1607.41931083744</v>
      </c>
      <c r="R326">
        <v>57.692426115040902</v>
      </c>
      <c r="S326" s="1">
        <f>(Table2[[#This Row],[Close Price]]-Table2[[#This Row],[20D EMA]])/Table2[[#This Row],[20D EMA]]</f>
        <v>6.6639680516200582E-3</v>
      </c>
      <c r="T326" s="1">
        <f>(Table2[[#This Row],[Close Price]]-Table2[[#This Row],[50D EMA]])/Table2[[#This Row],[50D EMA]]</f>
        <v>-3.2598395274517807E-2</v>
      </c>
      <c r="U326" s="1">
        <f>(Table2[[#This Row],[Close Price]]-Table2[[#This Row],[200D EMA]])/Table2[[#This Row],[200D EMA]]</f>
        <v>3.6568360704797222E-2</v>
      </c>
      <c r="V326">
        <v>1.02971765977052</v>
      </c>
      <c r="W326">
        <v>1591.3</v>
      </c>
      <c r="X326">
        <v>1695.65</v>
      </c>
      <c r="Y326">
        <v>1543.05</v>
      </c>
      <c r="Z326">
        <v>1695.65</v>
      </c>
      <c r="AA326">
        <v>1543.05</v>
      </c>
      <c r="AB326">
        <v>1695.65</v>
      </c>
      <c r="AC326" s="1">
        <f>(Table2[[#This Row],[Close Price]]/Table2[[#This Row],[Day Low]])-1</f>
        <v>4.7068434613209309E-2</v>
      </c>
      <c r="AD326" s="1">
        <f>(Table2[[#This Row],[Day High]]/Table2[[#This Row],[Close Price]])-1</f>
        <v>1.7674948985715977E-2</v>
      </c>
      <c r="AE326" s="1">
        <f>(Table2[[#This Row],[Close Price]]/Table2[[#This Row],[Current Week Low]])-1</f>
        <v>7.9809468260911842E-2</v>
      </c>
      <c r="AF326" s="1">
        <f>(Table2[[#This Row],[Current Week High]]/Table2[[#This Row],[Close Price]])-1</f>
        <v>1.7674948985715977E-2</v>
      </c>
      <c r="AG326" s="1">
        <f>(Table2[[#This Row],[Close Price]]/Table2[[#This Row],[Current Month Low]])-1</f>
        <v>7.9809468260911842E-2</v>
      </c>
      <c r="AH326" s="1">
        <f>(Table2[[#This Row],[Current Month High]]/Table2[[#This Row],[Close Price]])-1</f>
        <v>1.7674948985715977E-2</v>
      </c>
      <c r="AI326">
        <v>29.684516472932199</v>
      </c>
      <c r="AJ326">
        <v>129.393180679376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-2.46</v>
      </c>
      <c r="AM326" t="s">
        <v>3216</v>
      </c>
      <c r="AN326">
        <v>0.02</v>
      </c>
      <c r="AO326" t="s">
        <v>3217</v>
      </c>
      <c r="AP326">
        <v>7.3845738257407006E-2</v>
      </c>
      <c r="AQ326">
        <f>(Table2[[#This Row],[Sharpe Ratio]]-AVERAGE(Table2[Sharpe Ratio]))/_xlfn.STDEV.P(Table2[Sharpe Ratio])</f>
        <v>0.1258953982036661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80</v>
      </c>
      <c r="AT326">
        <f>_xlfn.RANK.AVG(Table2[[#This Row],[6M Return vs Nifty Z-Score]],Table2[6M Return vs Nifty Z-Score])</f>
        <v>644</v>
      </c>
      <c r="AU326">
        <f>_xlfn.RANK.AVG(Table2[[#This Row],[Sharpe Ratio Z-Score]],Table2[Sharpe Ratio Z-Score])</f>
        <v>311</v>
      </c>
      <c r="AV326">
        <f>(Table2[[#This Row],[Rank 1Y]]+Table2[[#This Row],[Rank 6M]]+Table2[[#This Row],[Rank Sharpe]])/3</f>
        <v>345</v>
      </c>
    </row>
    <row r="327" spans="1:48" hidden="1" x14ac:dyDescent="0.3">
      <c r="A327" t="s">
        <v>1812</v>
      </c>
      <c r="B327" t="s">
        <v>1813</v>
      </c>
      <c r="C327" t="s">
        <v>3160</v>
      </c>
      <c r="D327" t="s">
        <v>46</v>
      </c>
      <c r="E327">
        <v>4403.0554413299997</v>
      </c>
      <c r="F327">
        <v>636.29999999999995</v>
      </c>
      <c r="G327">
        <v>-29.066515661790199</v>
      </c>
      <c r="H327">
        <f>(Table2[[#This Row],[1Y Return vs Nifty]]-AVERAGE(Table2[1Y Return vs Nifty]))/_xlfn.STDEV.P(Table2[1Y Return vs Nifty])</f>
        <v>-0.90930047147959225</v>
      </c>
      <c r="I327">
        <v>-2.0568845594096401</v>
      </c>
      <c r="J327">
        <f>(Table2[[#This Row],[1M Return vs Nifty]]-AVERAGE(Table2[1M Return vs Nifty]))/_xlfn.STDEV.P(Table2[1M Return vs Nifty])</f>
        <v>-6.2187874637780041E-2</v>
      </c>
      <c r="K327">
        <v>10.5206745950938</v>
      </c>
      <c r="L327">
        <f>(Table2[[#This Row],[6M Return vs Nifty]]-AVERAGE(Table2[6M Return vs Nifty]))/_xlfn.STDEV.P(Table2[6M Return vs Nifty])</f>
        <v>0.1068432683828503</v>
      </c>
      <c r="M327">
        <v>9.0704305760418897</v>
      </c>
      <c r="N327">
        <f>(Table2[[#This Row],[1W Return vs Nifty]]-AVERAGE(Table2[1W Return vs Nifty]))/_xlfn.STDEV.P(Table2[1W Return vs Nifty])</f>
        <v>1.8062789086958528</v>
      </c>
      <c r="O327">
        <v>625.89</v>
      </c>
      <c r="P327">
        <v>645.17152976840202</v>
      </c>
      <c r="Q327">
        <v>626.67379681858199</v>
      </c>
      <c r="R327">
        <v>58.442754638301402</v>
      </c>
      <c r="S327" s="1">
        <f>(Table2[[#This Row],[Close Price]]-Table2[[#This Row],[20D EMA]])/Table2[[#This Row],[20D EMA]]</f>
        <v>1.6632315582610312E-2</v>
      </c>
      <c r="T327" s="1">
        <f>(Table2[[#This Row],[Close Price]]-Table2[[#This Row],[50D EMA]])/Table2[[#This Row],[50D EMA]]</f>
        <v>-1.3750652902471832E-2</v>
      </c>
      <c r="U327" s="1">
        <f>(Table2[[#This Row],[Close Price]]-Table2[[#This Row],[200D EMA]])/Table2[[#This Row],[200D EMA]]</f>
        <v>1.5360787750001756E-2</v>
      </c>
      <c r="V327">
        <v>0.79741702167055695</v>
      </c>
      <c r="W327">
        <v>625</v>
      </c>
      <c r="X327">
        <v>639</v>
      </c>
      <c r="Y327">
        <v>618</v>
      </c>
      <c r="Z327">
        <v>639</v>
      </c>
      <c r="AA327">
        <v>618</v>
      </c>
      <c r="AB327">
        <v>647</v>
      </c>
      <c r="AC327" s="1">
        <f>(Table2[[#This Row],[Close Price]]/Table2[[#This Row],[Day Low]])-1</f>
        <v>1.8079999999999874E-2</v>
      </c>
      <c r="AD327" s="1">
        <f>(Table2[[#This Row],[Day High]]/Table2[[#This Row],[Close Price]])-1</f>
        <v>4.2432814710042788E-3</v>
      </c>
      <c r="AE327" s="1">
        <f>(Table2[[#This Row],[Close Price]]/Table2[[#This Row],[Current Week Low]])-1</f>
        <v>2.9611650485436902E-2</v>
      </c>
      <c r="AF327" s="1">
        <f>(Table2[[#This Row],[Current Week High]]/Table2[[#This Row],[Close Price]])-1</f>
        <v>4.2432814710042788E-3</v>
      </c>
      <c r="AG327" s="1">
        <f>(Table2[[#This Row],[Close Price]]/Table2[[#This Row],[Current Month Low]])-1</f>
        <v>2.9611650485436902E-2</v>
      </c>
      <c r="AH327" s="1">
        <f>(Table2[[#This Row],[Current Month High]]/Table2[[#This Row],[Close Price]])-1</f>
        <v>1.6815967311016866E-2</v>
      </c>
      <c r="AI327">
        <v>58.580858085808501</v>
      </c>
      <c r="AJ327">
        <v>49.103690685413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-1.62</v>
      </c>
      <c r="AM327" t="s">
        <v>3216</v>
      </c>
      <c r="AN327">
        <v>-0.05</v>
      </c>
      <c r="AO327" t="s">
        <v>3216</v>
      </c>
      <c r="AP327">
        <v>0.13842415790937401</v>
      </c>
      <c r="AQ327">
        <f>(Table2[[#This Row],[Sharpe Ratio]]-AVERAGE(Table2[Sharpe Ratio]))/_xlfn.STDEV.P(Table2[Sharpe Ratio])</f>
        <v>0.89631869211598902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635</v>
      </c>
      <c r="AT327">
        <f>_xlfn.RANK.AVG(Table2[[#This Row],[6M Return vs Nifty Z-Score]],Table2[6M Return vs Nifty Z-Score])</f>
        <v>268</v>
      </c>
      <c r="AU327">
        <f>_xlfn.RANK.AVG(Table2[[#This Row],[Sharpe Ratio Z-Score]],Table2[Sharpe Ratio Z-Score])</f>
        <v>132</v>
      </c>
      <c r="AV327">
        <f>(Table2[[#This Row],[Rank 1Y]]+Table2[[#This Row],[Rank 6M]]+Table2[[#This Row],[Rank Sharpe]])/3</f>
        <v>345</v>
      </c>
    </row>
    <row r="328" spans="1:48" hidden="1" x14ac:dyDescent="0.3">
      <c r="A328" t="s">
        <v>1143</v>
      </c>
      <c r="B328" t="s">
        <v>1144</v>
      </c>
      <c r="C328" t="s">
        <v>3168</v>
      </c>
      <c r="D328" t="s">
        <v>467</v>
      </c>
      <c r="E328">
        <v>10877.421432375</v>
      </c>
      <c r="F328">
        <v>2225.25</v>
      </c>
      <c r="G328">
        <v>-22.749058449374701</v>
      </c>
      <c r="H328">
        <f>(Table2[[#This Row],[1Y Return vs Nifty]]-AVERAGE(Table2[1Y Return vs Nifty]))/_xlfn.STDEV.P(Table2[1Y Return vs Nifty])</f>
        <v>-0.80080571584335369</v>
      </c>
      <c r="I328">
        <v>-10.3950079018355</v>
      </c>
      <c r="J328">
        <f>(Table2[[#This Row],[1M Return vs Nifty]]-AVERAGE(Table2[1M Return vs Nifty]))/_xlfn.STDEV.P(Table2[1M Return vs Nifty])</f>
        <v>-0.96182571990347177</v>
      </c>
      <c r="K328">
        <v>1.6351605264826099</v>
      </c>
      <c r="L328">
        <f>(Table2[[#This Row],[6M Return vs Nifty]]-AVERAGE(Table2[6M Return vs Nifty]))/_xlfn.STDEV.P(Table2[6M Return vs Nifty])</f>
        <v>-0.18508474068975161</v>
      </c>
      <c r="M328">
        <v>1.6347784003891901</v>
      </c>
      <c r="N328">
        <f>(Table2[[#This Row],[1W Return vs Nifty]]-AVERAGE(Table2[1W Return vs Nifty]))/_xlfn.STDEV.P(Table2[1W Return vs Nifty])</f>
        <v>2.8708309596845651E-2</v>
      </c>
      <c r="O328">
        <v>2306.29</v>
      </c>
      <c r="P328">
        <v>2350.79384127307</v>
      </c>
      <c r="Q328">
        <v>2166.2542716223902</v>
      </c>
      <c r="R328">
        <v>38.137011772796697</v>
      </c>
      <c r="S328" s="1">
        <f>(Table2[[#This Row],[Close Price]]-Table2[[#This Row],[20D EMA]])/Table2[[#This Row],[20D EMA]]</f>
        <v>-3.513868594149043E-2</v>
      </c>
      <c r="T328" s="1">
        <f>(Table2[[#This Row],[Close Price]]-Table2[[#This Row],[50D EMA]])/Table2[[#This Row],[50D EMA]]</f>
        <v>-5.3404870758501685E-2</v>
      </c>
      <c r="U328" s="1">
        <f>(Table2[[#This Row],[Close Price]]-Table2[[#This Row],[200D EMA]])/Table2[[#This Row],[200D EMA]]</f>
        <v>2.7233981324558752E-2</v>
      </c>
      <c r="V328">
        <v>0.40591850144064101</v>
      </c>
      <c r="W328">
        <v>2208.4499999999998</v>
      </c>
      <c r="X328">
        <v>2244.9499999999998</v>
      </c>
      <c r="Y328">
        <v>2181.5500000000002</v>
      </c>
      <c r="Z328">
        <v>2284.3000000000002</v>
      </c>
      <c r="AA328">
        <v>2181.5500000000002</v>
      </c>
      <c r="AB328">
        <v>2291.4</v>
      </c>
      <c r="AC328" s="1">
        <f>(Table2[[#This Row],[Close Price]]/Table2[[#This Row],[Day Low]])-1</f>
        <v>7.6071452828907482E-3</v>
      </c>
      <c r="AD328" s="1">
        <f>(Table2[[#This Row],[Day High]]/Table2[[#This Row],[Close Price]])-1</f>
        <v>8.8529378721491359E-3</v>
      </c>
      <c r="AE328" s="1">
        <f>(Table2[[#This Row],[Close Price]]/Table2[[#This Row],[Current Week Low]])-1</f>
        <v>2.0031628887717368E-2</v>
      </c>
      <c r="AF328" s="1">
        <f>(Table2[[#This Row],[Current Week High]]/Table2[[#This Row],[Close Price]])-1</f>
        <v>2.6536344230985387E-2</v>
      </c>
      <c r="AG328" s="1">
        <f>(Table2[[#This Row],[Close Price]]/Table2[[#This Row],[Current Month Low]])-1</f>
        <v>2.0031628887717368E-2</v>
      </c>
      <c r="AH328" s="1">
        <f>(Table2[[#This Row],[Current Month High]]/Table2[[#This Row],[Close Price]])-1</f>
        <v>2.9726996966632946E-2</v>
      </c>
      <c r="AI328">
        <v>21.334681496460998</v>
      </c>
      <c r="AJ328">
        <v>34.978163290064302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-7.2</v>
      </c>
      <c r="AM328" t="s">
        <v>3216</v>
      </c>
      <c r="AN328">
        <v>0.01</v>
      </c>
      <c r="AO328" t="s">
        <v>3217</v>
      </c>
      <c r="AP328">
        <v>0.183126426206492</v>
      </c>
      <c r="AQ328">
        <f>(Table2[[#This Row],[Sharpe Ratio]]-AVERAGE(Table2[Sharpe Ratio]))/_xlfn.STDEV.P(Table2[Sharpe Ratio])</f>
        <v>1.4296186547416467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602</v>
      </c>
      <c r="AT328">
        <f>_xlfn.RANK.AVG(Table2[[#This Row],[6M Return vs Nifty Z-Score]],Table2[6M Return vs Nifty Z-Score])</f>
        <v>379</v>
      </c>
      <c r="AU328">
        <f>_xlfn.RANK.AVG(Table2[[#This Row],[Sharpe Ratio Z-Score]],Table2[Sharpe Ratio Z-Score])</f>
        <v>56</v>
      </c>
      <c r="AV328">
        <f>(Table2[[#This Row],[Rank 1Y]]+Table2[[#This Row],[Rank 6M]]+Table2[[#This Row],[Rank Sharpe]])/3</f>
        <v>345.66666666666669</v>
      </c>
    </row>
    <row r="329" spans="1:48" hidden="1" x14ac:dyDescent="0.3">
      <c r="A329" t="s">
        <v>330</v>
      </c>
      <c r="B329" t="s">
        <v>331</v>
      </c>
      <c r="C329" t="s">
        <v>3159</v>
      </c>
      <c r="D329" t="s">
        <v>202</v>
      </c>
      <c r="E329">
        <v>80887.167623429996</v>
      </c>
      <c r="F329">
        <v>2973.95</v>
      </c>
      <c r="G329">
        <v>14.425754897105399</v>
      </c>
      <c r="H329">
        <f>(Table2[[#This Row],[1Y Return vs Nifty]]-AVERAGE(Table2[1Y Return vs Nifty]))/_xlfn.STDEV.P(Table2[1Y Return vs Nifty])</f>
        <v>-0.1623728536590763</v>
      </c>
      <c r="I329">
        <v>-18.5872174013892</v>
      </c>
      <c r="J329">
        <f>(Table2[[#This Row],[1M Return vs Nifty]]-AVERAGE(Table2[1M Return vs Nifty]))/_xlfn.STDEV.P(Table2[1M Return vs Nifty])</f>
        <v>-1.8457202606142853</v>
      </c>
      <c r="K329">
        <v>-5.0478992889834098</v>
      </c>
      <c r="L329">
        <f>(Table2[[#This Row],[6M Return vs Nifty]]-AVERAGE(Table2[6M Return vs Nifty]))/_xlfn.STDEV.P(Table2[6M Return vs Nifty])</f>
        <v>-0.40465249235581174</v>
      </c>
      <c r="M329">
        <v>-4.1649950634652804</v>
      </c>
      <c r="N329">
        <f>(Table2[[#This Row],[1W Return vs Nifty]]-AVERAGE(Table2[1W Return vs Nifty]))/_xlfn.STDEV.P(Table2[1W Return vs Nifty])</f>
        <v>-1.3577883348454223</v>
      </c>
      <c r="O329">
        <v>3225.26</v>
      </c>
      <c r="P329">
        <v>3370.3904090347501</v>
      </c>
      <c r="Q329">
        <v>3041.0385853556199</v>
      </c>
      <c r="R329">
        <v>10.541981777896</v>
      </c>
      <c r="S329" s="1">
        <f>(Table2[[#This Row],[Close Price]]-Table2[[#This Row],[20D EMA]])/Table2[[#This Row],[20D EMA]]</f>
        <v>-7.7919299529340388E-2</v>
      </c>
      <c r="T329" s="1">
        <f>(Table2[[#This Row],[Close Price]]-Table2[[#This Row],[50D EMA]])/Table2[[#This Row],[50D EMA]]</f>
        <v>-0.1176244769662418</v>
      </c>
      <c r="U329" s="1">
        <f>(Table2[[#This Row],[Close Price]]-Table2[[#This Row],[200D EMA]])/Table2[[#This Row],[200D EMA]]</f>
        <v>-2.2061076659365953E-2</v>
      </c>
      <c r="V329">
        <v>1.16689918447785</v>
      </c>
      <c r="W329">
        <v>2956.8</v>
      </c>
      <c r="X329">
        <v>3014.45</v>
      </c>
      <c r="Y329">
        <v>2948.15</v>
      </c>
      <c r="Z329">
        <v>3047</v>
      </c>
      <c r="AA329">
        <v>2948.15</v>
      </c>
      <c r="AB329">
        <v>3096.6</v>
      </c>
      <c r="AC329" s="1">
        <f>(Table2[[#This Row],[Close Price]]/Table2[[#This Row],[Day Low]])-1</f>
        <v>5.8001893939392257E-3</v>
      </c>
      <c r="AD329" s="1">
        <f>(Table2[[#This Row],[Day High]]/Table2[[#This Row],[Close Price]])-1</f>
        <v>1.3618251819970117E-2</v>
      </c>
      <c r="AE329" s="1">
        <f>(Table2[[#This Row],[Close Price]]/Table2[[#This Row],[Current Week Low]])-1</f>
        <v>8.7512507843900966E-3</v>
      </c>
      <c r="AF329" s="1">
        <f>(Table2[[#This Row],[Current Week High]]/Table2[[#This Row],[Close Price]])-1</f>
        <v>2.456329124564971E-2</v>
      </c>
      <c r="AG329" s="1">
        <f>(Table2[[#This Row],[Close Price]]/Table2[[#This Row],[Current Month Low]])-1</f>
        <v>8.7512507843900966E-3</v>
      </c>
      <c r="AH329" s="1">
        <f>(Table2[[#This Row],[Current Month High]]/Table2[[#This Row],[Close Price]])-1</f>
        <v>4.1241446560971173E-2</v>
      </c>
      <c r="AI329">
        <v>30.8024680979841</v>
      </c>
      <c r="AJ329">
        <v>42.420324210425399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-10.9</v>
      </c>
      <c r="AM329" t="s">
        <v>3216</v>
      </c>
      <c r="AN329">
        <v>-0.11</v>
      </c>
      <c r="AO329" t="s">
        <v>3216</v>
      </c>
      <c r="AP329">
        <v>9.7356570202035003E-2</v>
      </c>
      <c r="AQ329">
        <f>(Table2[[#This Row],[Sharpe Ratio]]-AVERAGE(Table2[Sharpe Ratio]))/_xlfn.STDEV.P(Table2[Sharpe Ratio])</f>
        <v>0.40638062356250082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341</v>
      </c>
      <c r="AT329">
        <f>_xlfn.RANK.AVG(Table2[[#This Row],[6M Return vs Nifty Z-Score]],Table2[6M Return vs Nifty Z-Score])</f>
        <v>458</v>
      </c>
      <c r="AU329">
        <f>_xlfn.RANK.AVG(Table2[[#This Row],[Sharpe Ratio Z-Score]],Table2[Sharpe Ratio Z-Score])</f>
        <v>239</v>
      </c>
      <c r="AV329">
        <f>(Table2[[#This Row],[Rank 1Y]]+Table2[[#This Row],[Rank 6M]]+Table2[[#This Row],[Rank Sharpe]])/3</f>
        <v>346</v>
      </c>
    </row>
    <row r="330" spans="1:48" hidden="1" x14ac:dyDescent="0.3">
      <c r="A330" t="s">
        <v>787</v>
      </c>
      <c r="B330" t="s">
        <v>788</v>
      </c>
      <c r="C330" t="s">
        <v>3160</v>
      </c>
      <c r="D330" t="s">
        <v>46</v>
      </c>
      <c r="E330">
        <v>20586.948376190001</v>
      </c>
      <c r="F330">
        <v>218.89</v>
      </c>
      <c r="G330">
        <v>23.743280952487101</v>
      </c>
      <c r="H330">
        <f>(Table2[[#This Row],[1Y Return vs Nifty]]-AVERAGE(Table2[1Y Return vs Nifty]))/_xlfn.STDEV.P(Table2[1Y Return vs Nifty])</f>
        <v>-2.3555114717438213E-3</v>
      </c>
      <c r="I330">
        <v>-1.1614639890513601</v>
      </c>
      <c r="J330">
        <f>(Table2[[#This Row],[1M Return vs Nifty]]-AVERAGE(Table2[1M Return vs Nifty]))/_xlfn.STDEV.P(Table2[1M Return vs Nifty])</f>
        <v>3.4423101170756629E-2</v>
      </c>
      <c r="K330">
        <v>-20.061866916491098</v>
      </c>
      <c r="L330">
        <f>(Table2[[#This Row],[6M Return vs Nifty]]-AVERAGE(Table2[6M Return vs Nifty]))/_xlfn.STDEV.P(Table2[6M Return vs Nifty])</f>
        <v>-0.89792701130144215</v>
      </c>
      <c r="M330">
        <v>3.4169832178591699</v>
      </c>
      <c r="N330">
        <f>(Table2[[#This Row],[1W Return vs Nifty]]-AVERAGE(Table2[1W Return vs Nifty]))/_xlfn.STDEV.P(Table2[1W Return vs Nifty])</f>
        <v>0.45476305372279224</v>
      </c>
      <c r="O330">
        <v>214.38</v>
      </c>
      <c r="P330">
        <v>227.14784055689401</v>
      </c>
      <c r="Q330">
        <v>229.42239187028699</v>
      </c>
      <c r="R330">
        <v>58.506987834428799</v>
      </c>
      <c r="S330" s="1">
        <f>(Table2[[#This Row],[Close Price]]-Table2[[#This Row],[20D EMA]])/Table2[[#This Row],[20D EMA]]</f>
        <v>2.1037410206175906E-2</v>
      </c>
      <c r="T330" s="1">
        <f>(Table2[[#This Row],[Close Price]]-Table2[[#This Row],[50D EMA]])/Table2[[#This Row],[50D EMA]]</f>
        <v>-3.6354475290843333E-2</v>
      </c>
      <c r="U330" s="1">
        <f>(Table2[[#This Row],[Close Price]]-Table2[[#This Row],[200D EMA]])/Table2[[#This Row],[200D EMA]]</f>
        <v>-4.5908299466435272E-2</v>
      </c>
      <c r="V330">
        <v>0.95795050513869895</v>
      </c>
      <c r="W330">
        <v>213.6</v>
      </c>
      <c r="X330">
        <v>219.86</v>
      </c>
      <c r="Y330">
        <v>206.05</v>
      </c>
      <c r="Z330">
        <v>220.87</v>
      </c>
      <c r="AA330">
        <v>206.05</v>
      </c>
      <c r="AB330">
        <v>221</v>
      </c>
      <c r="AC330" s="1">
        <f>(Table2[[#This Row],[Close Price]]/Table2[[#This Row],[Day Low]])-1</f>
        <v>2.4765917602996179E-2</v>
      </c>
      <c r="AD330" s="1">
        <f>(Table2[[#This Row],[Day High]]/Table2[[#This Row],[Close Price]])-1</f>
        <v>4.4314495865505066E-3</v>
      </c>
      <c r="AE330" s="1">
        <f>(Table2[[#This Row],[Close Price]]/Table2[[#This Row],[Current Week Low]])-1</f>
        <v>6.2314972094151821E-2</v>
      </c>
      <c r="AF330" s="1">
        <f>(Table2[[#This Row],[Current Week High]]/Table2[[#This Row],[Close Price]])-1</f>
        <v>9.0456393622369013E-3</v>
      </c>
      <c r="AG330" s="1">
        <f>(Table2[[#This Row],[Close Price]]/Table2[[#This Row],[Current Month Low]])-1</f>
        <v>6.2314972094151821E-2</v>
      </c>
      <c r="AH330" s="1">
        <f>(Table2[[#This Row],[Current Month High]]/Table2[[#This Row],[Close Price]])-1</f>
        <v>9.6395449769290931E-3</v>
      </c>
      <c r="AI330">
        <v>60.628626250628102</v>
      </c>
      <c r="AJ330">
        <v>52.536585365853597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2.34</v>
      </c>
      <c r="AM330" t="s">
        <v>3217</v>
      </c>
      <c r="AN330">
        <v>-0.15</v>
      </c>
      <c r="AO330" t="s">
        <v>3216</v>
      </c>
      <c r="AP330">
        <v>0.15255455955303199</v>
      </c>
      <c r="AQ330">
        <f>(Table2[[#This Row],[Sharpe Ratio]]-AVERAGE(Table2[Sharpe Ratio]))/_xlfn.STDEV.P(Table2[Sharpe Ratio])</f>
        <v>1.0648949848974041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304</v>
      </c>
      <c r="AT330">
        <f>_xlfn.RANK.AVG(Table2[[#This Row],[6M Return vs Nifty Z-Score]],Table2[6M Return vs Nifty Z-Score])</f>
        <v>631</v>
      </c>
      <c r="AU330">
        <f>_xlfn.RANK.AVG(Table2[[#This Row],[Sharpe Ratio Z-Score]],Table2[Sharpe Ratio Z-Score])</f>
        <v>104</v>
      </c>
      <c r="AV330">
        <f>(Table2[[#This Row],[Rank 1Y]]+Table2[[#This Row],[Rank 6M]]+Table2[[#This Row],[Rank Sharpe]])/3</f>
        <v>346.33333333333331</v>
      </c>
    </row>
    <row r="331" spans="1:48" hidden="1" x14ac:dyDescent="0.3">
      <c r="A331" t="s">
        <v>1429</v>
      </c>
      <c r="B331" t="s">
        <v>1430</v>
      </c>
      <c r="C331" t="s">
        <v>3174</v>
      </c>
      <c r="D331" t="s">
        <v>1431</v>
      </c>
      <c r="E331">
        <v>7656.1389370799998</v>
      </c>
      <c r="F331">
        <v>451.95</v>
      </c>
      <c r="G331">
        <v>-4.6381146146518297</v>
      </c>
      <c r="H331">
        <f>(Table2[[#This Row],[1Y Return vs Nifty]]-AVERAGE(Table2[1Y Return vs Nifty]))/_xlfn.STDEV.P(Table2[1Y Return vs Nifty])</f>
        <v>-0.48977196292322983</v>
      </c>
      <c r="I331">
        <v>-6.7031612715261799</v>
      </c>
      <c r="J331">
        <f>(Table2[[#This Row],[1M Return vs Nifty]]-AVERAGE(Table2[1M Return vs Nifty]))/_xlfn.STDEV.P(Table2[1M Return vs Nifty])</f>
        <v>-0.56349568673600969</v>
      </c>
      <c r="K331">
        <v>10.105013277586901</v>
      </c>
      <c r="L331">
        <f>(Table2[[#This Row],[6M Return vs Nifty]]-AVERAGE(Table2[6M Return vs Nifty]))/_xlfn.STDEV.P(Table2[6M Return vs Nifty])</f>
        <v>9.3186975687648957E-2</v>
      </c>
      <c r="M331">
        <v>0.360772993814306</v>
      </c>
      <c r="N331">
        <f>(Table2[[#This Row],[1W Return vs Nifty]]-AVERAGE(Table2[1W Return vs Nifty]))/_xlfn.STDEV.P(Table2[1W Return vs Nifty])</f>
        <v>-0.27585603799811187</v>
      </c>
      <c r="O331">
        <v>464.13</v>
      </c>
      <c r="P331">
        <v>470.33447051388299</v>
      </c>
      <c r="Q331">
        <v>445.843201765309</v>
      </c>
      <c r="R331">
        <v>39.4259210495036</v>
      </c>
      <c r="S331" s="1">
        <f>(Table2[[#This Row],[Close Price]]-Table2[[#This Row],[20D EMA]])/Table2[[#This Row],[20D EMA]]</f>
        <v>-2.6242647534096067E-2</v>
      </c>
      <c r="T331" s="1">
        <f>(Table2[[#This Row],[Close Price]]-Table2[[#This Row],[50D EMA]])/Table2[[#This Row],[50D EMA]]</f>
        <v>-3.9088078094289588E-2</v>
      </c>
      <c r="U331" s="1">
        <f>(Table2[[#This Row],[Close Price]]-Table2[[#This Row],[200D EMA]])/Table2[[#This Row],[200D EMA]]</f>
        <v>1.3697188183000693E-2</v>
      </c>
      <c r="V331">
        <v>0.596646033344021</v>
      </c>
      <c r="W331">
        <v>450.5</v>
      </c>
      <c r="X331">
        <v>458</v>
      </c>
      <c r="Y331">
        <v>426</v>
      </c>
      <c r="Z331">
        <v>465.95</v>
      </c>
      <c r="AA331">
        <v>426</v>
      </c>
      <c r="AB331">
        <v>468</v>
      </c>
      <c r="AC331" s="1">
        <f>(Table2[[#This Row],[Close Price]]/Table2[[#This Row],[Day Low]])-1</f>
        <v>3.2186459489456087E-3</v>
      </c>
      <c r="AD331" s="1">
        <f>(Table2[[#This Row],[Day High]]/Table2[[#This Row],[Close Price]])-1</f>
        <v>1.3386436552716097E-2</v>
      </c>
      <c r="AE331" s="1">
        <f>(Table2[[#This Row],[Close Price]]/Table2[[#This Row],[Current Week Low]])-1</f>
        <v>6.0915492957746453E-2</v>
      </c>
      <c r="AF331" s="1">
        <f>(Table2[[#This Row],[Current Week High]]/Table2[[#This Row],[Close Price]])-1</f>
        <v>3.0976877973227124E-2</v>
      </c>
      <c r="AG331" s="1">
        <f>(Table2[[#This Row],[Close Price]]/Table2[[#This Row],[Current Month Low]])-1</f>
        <v>6.0915492957746453E-2</v>
      </c>
      <c r="AH331" s="1">
        <f>(Table2[[#This Row],[Current Month High]]/Table2[[#This Row],[Close Price]])-1</f>
        <v>3.5512777962164011E-2</v>
      </c>
      <c r="AI331">
        <v>41.332005752848701</v>
      </c>
      <c r="AJ331">
        <v>41.632717016609199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-4.67</v>
      </c>
      <c r="AM331" t="s">
        <v>3216</v>
      </c>
      <c r="AN331">
        <v>-0.03</v>
      </c>
      <c r="AO331" t="s">
        <v>3216</v>
      </c>
      <c r="AP331">
        <v>8.2654035986816005E-2</v>
      </c>
      <c r="AQ331">
        <f>(Table2[[#This Row],[Sharpe Ratio]]-AVERAGE(Table2[Sharpe Ratio]))/_xlfn.STDEV.P(Table2[Sharpe Ratio])</f>
        <v>0.23097876486119959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486</v>
      </c>
      <c r="AT331">
        <f>_xlfn.RANK.AVG(Table2[[#This Row],[6M Return vs Nifty Z-Score]],Table2[6M Return vs Nifty Z-Score])</f>
        <v>274</v>
      </c>
      <c r="AU331">
        <f>_xlfn.RANK.AVG(Table2[[#This Row],[Sharpe Ratio Z-Score]],Table2[Sharpe Ratio Z-Score])</f>
        <v>282</v>
      </c>
      <c r="AV331">
        <f>(Table2[[#This Row],[Rank 1Y]]+Table2[[#This Row],[Rank 6M]]+Table2[[#This Row],[Rank Sharpe]])/3</f>
        <v>347.33333333333331</v>
      </c>
    </row>
    <row r="332" spans="1:48" x14ac:dyDescent="0.3">
      <c r="A332" t="s">
        <v>425</v>
      </c>
      <c r="B332" t="s">
        <v>426</v>
      </c>
      <c r="C332" t="s">
        <v>3157</v>
      </c>
      <c r="D332" t="s">
        <v>54</v>
      </c>
      <c r="E332">
        <v>53149.535256875002</v>
      </c>
      <c r="F332">
        <v>4823.45</v>
      </c>
      <c r="G332">
        <v>24.041963787122999</v>
      </c>
      <c r="H332">
        <f>(Table2[[#This Row],[1Y Return vs Nifty]]-AVERAGE(Table2[1Y Return vs Nifty]))/_xlfn.STDEV.P(Table2[1Y Return vs Nifty])</f>
        <v>2.7740082174240264E-3</v>
      </c>
      <c r="I332">
        <v>-6.1763359387306904</v>
      </c>
      <c r="J332">
        <f>(Table2[[#This Row],[1M Return vs Nifty]]-AVERAGE(Table2[1M Return vs Nifty]))/_xlfn.STDEV.P(Table2[1M Return vs Nifty])</f>
        <v>-0.50665411846417052</v>
      </c>
      <c r="K332">
        <v>-7.3352821923488598</v>
      </c>
      <c r="L332">
        <f>(Table2[[#This Row],[6M Return vs Nifty]]-AVERAGE(Table2[6M Return vs Nifty]))/_xlfn.STDEV.P(Table2[6M Return vs Nifty])</f>
        <v>-0.47980302746385567</v>
      </c>
      <c r="M332">
        <v>3.6568416693809498</v>
      </c>
      <c r="N332">
        <f>(Table2[[#This Row],[1W Return vs Nifty]]-AVERAGE(Table2[1W Return vs Nifty]))/_xlfn.STDEV.P(Table2[1W Return vs Nifty])</f>
        <v>0.51210373094901074</v>
      </c>
      <c r="O332">
        <v>4910.5</v>
      </c>
      <c r="P332">
        <v>4870.7977693287703</v>
      </c>
      <c r="Q332">
        <v>4398.3469393271998</v>
      </c>
      <c r="R332">
        <v>44.706150027279698</v>
      </c>
      <c r="S332" s="1">
        <f>(Table2[[#This Row],[Close Price]]-Table2[[#This Row],[20D EMA]])/Table2[[#This Row],[20D EMA]]</f>
        <v>-1.7727319010284123E-2</v>
      </c>
      <c r="T332" s="1">
        <f>(Table2[[#This Row],[Close Price]]-Table2[[#This Row],[50D EMA]])/Table2[[#This Row],[50D EMA]]</f>
        <v>-9.7207421804529834E-3</v>
      </c>
      <c r="U332" s="1">
        <f>(Table2[[#This Row],[Close Price]]-Table2[[#This Row],[200D EMA]])/Table2[[#This Row],[200D EMA]]</f>
        <v>9.6650643193196245E-2</v>
      </c>
      <c r="V332">
        <v>0.62075072096825901</v>
      </c>
      <c r="W332">
        <v>4760.6499999999996</v>
      </c>
      <c r="X332">
        <v>4995</v>
      </c>
      <c r="Y332">
        <v>4760.6499999999996</v>
      </c>
      <c r="Z332">
        <v>5025</v>
      </c>
      <c r="AA332">
        <v>4760.6499999999996</v>
      </c>
      <c r="AB332">
        <v>5025</v>
      </c>
      <c r="AC332" s="1">
        <f>(Table2[[#This Row],[Close Price]]/Table2[[#This Row],[Day Low]])-1</f>
        <v>1.3191475953913789E-2</v>
      </c>
      <c r="AD332" s="1">
        <f>(Table2[[#This Row],[Day High]]/Table2[[#This Row],[Close Price]])-1</f>
        <v>3.5565829437435914E-2</v>
      </c>
      <c r="AE332" s="1">
        <f>(Table2[[#This Row],[Close Price]]/Table2[[#This Row],[Current Week Low]])-1</f>
        <v>1.3191475953913789E-2</v>
      </c>
      <c r="AF332" s="1">
        <f>(Table2[[#This Row],[Current Week High]]/Table2[[#This Row],[Close Price]])-1</f>
        <v>4.1785444028651808E-2</v>
      </c>
      <c r="AG332" s="1">
        <f>(Table2[[#This Row],[Close Price]]/Table2[[#This Row],[Current Month Low]])-1</f>
        <v>1.3191475953913789E-2</v>
      </c>
      <c r="AH332" s="1">
        <f>(Table2[[#This Row],[Current Month High]]/Table2[[#This Row],[Close Price]])-1</f>
        <v>4.1785444028651808E-2</v>
      </c>
      <c r="AI332">
        <v>14.7695114492738</v>
      </c>
      <c r="AJ332">
        <v>55.317093590507199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-4.8099999999999996</v>
      </c>
      <c r="AM332" t="s">
        <v>3216</v>
      </c>
      <c r="AN332">
        <v>0.09</v>
      </c>
      <c r="AO332" t="s">
        <v>3217</v>
      </c>
      <c r="AP332">
        <v>8.8184427914456007E-2</v>
      </c>
      <c r="AQ332">
        <f>(Table2[[#This Row],[Sharpe Ratio]]-AVERAGE(Table2[Sharpe Ratio]))/_xlfn.STDEV.P(Table2[Sharpe Ratio])</f>
        <v>0.29695657584637059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-0.17462283091522079</v>
      </c>
      <c r="AS332">
        <f>_xlfn.RANK.AVG(Table2[[#This Row],[1Y Return vs Nifty Z-Score]],Table2[1Y Return vs Nifty Z-Score])</f>
        <v>299</v>
      </c>
      <c r="AT332">
        <f>_xlfn.RANK.AVG(Table2[[#This Row],[6M Return vs Nifty Z-Score]],Table2[6M Return vs Nifty Z-Score])</f>
        <v>481</v>
      </c>
      <c r="AU332">
        <f>_xlfn.RANK.AVG(Table2[[#This Row],[Sharpe Ratio Z-Score]],Table2[Sharpe Ratio Z-Score])</f>
        <v>268</v>
      </c>
      <c r="AV332">
        <f>(Table2[[#This Row],[Rank 1Y]]+Table2[[#This Row],[Rank 6M]]+Table2[[#This Row],[Rank Sharpe]])/3</f>
        <v>349.33333333333331</v>
      </c>
    </row>
    <row r="333" spans="1:48" hidden="1" x14ac:dyDescent="0.3">
      <c r="A333" t="s">
        <v>1283</v>
      </c>
      <c r="B333" t="s">
        <v>1284</v>
      </c>
      <c r="C333" t="s">
        <v>3171</v>
      </c>
      <c r="D333" t="s">
        <v>396</v>
      </c>
      <c r="E333">
        <v>9249.0509965000001</v>
      </c>
      <c r="F333">
        <v>167.65</v>
      </c>
      <c r="G333">
        <v>4.5911974648300298</v>
      </c>
      <c r="H333">
        <f>(Table2[[#This Row],[1Y Return vs Nifty]]-AVERAGE(Table2[1Y Return vs Nifty]))/_xlfn.STDEV.P(Table2[1Y Return vs Nifty])</f>
        <v>-0.33126959004034245</v>
      </c>
      <c r="I333">
        <v>-6.0729614819933202</v>
      </c>
      <c r="J333">
        <f>(Table2[[#This Row],[1M Return vs Nifty]]-AVERAGE(Table2[1M Return vs Nifty]))/_xlfn.STDEV.P(Table2[1M Return vs Nifty])</f>
        <v>-0.49550058070807612</v>
      </c>
      <c r="K333">
        <v>5.5366479169230196</v>
      </c>
      <c r="L333">
        <f>(Table2[[#This Row],[6M Return vs Nifty]]-AVERAGE(Table2[6M Return vs Nifty]))/_xlfn.STDEV.P(Table2[6M Return vs Nifty])</f>
        <v>-5.6903811874774356E-2</v>
      </c>
      <c r="M333">
        <v>3.57593417477718</v>
      </c>
      <c r="N333">
        <f>(Table2[[#This Row],[1W Return vs Nifty]]-AVERAGE(Table2[1W Return vs Nifty]))/_xlfn.STDEV.P(Table2[1W Return vs Nifty])</f>
        <v>0.49276194622630098</v>
      </c>
      <c r="O333">
        <v>165</v>
      </c>
      <c r="P333">
        <v>174.87746923059899</v>
      </c>
      <c r="Q333">
        <v>170.67072547722501</v>
      </c>
      <c r="R333">
        <v>59.5550465145432</v>
      </c>
      <c r="S333" s="1">
        <f>(Table2[[#This Row],[Close Price]]-Table2[[#This Row],[20D EMA]])/Table2[[#This Row],[20D EMA]]</f>
        <v>1.6060606060606095E-2</v>
      </c>
      <c r="T333" s="1">
        <f>(Table2[[#This Row],[Close Price]]-Table2[[#This Row],[50D EMA]])/Table2[[#This Row],[50D EMA]]</f>
        <v>-4.1328761574589201E-2</v>
      </c>
      <c r="U333" s="1">
        <f>(Table2[[#This Row],[Close Price]]-Table2[[#This Row],[200D EMA]])/Table2[[#This Row],[200D EMA]]</f>
        <v>-1.7699142420462128E-2</v>
      </c>
      <c r="V333">
        <v>0.57611527410375196</v>
      </c>
      <c r="W333">
        <v>161.41999999999999</v>
      </c>
      <c r="X333">
        <v>168.15</v>
      </c>
      <c r="Y333">
        <v>156.19999999999999</v>
      </c>
      <c r="Z333">
        <v>168.15</v>
      </c>
      <c r="AA333">
        <v>156.19999999999999</v>
      </c>
      <c r="AB333">
        <v>168.15</v>
      </c>
      <c r="AC333" s="1">
        <f>(Table2[[#This Row],[Close Price]]/Table2[[#This Row],[Day Low]])-1</f>
        <v>3.8594969644406119E-2</v>
      </c>
      <c r="AD333" s="1">
        <f>(Table2[[#This Row],[Day High]]/Table2[[#This Row],[Close Price]])-1</f>
        <v>2.9824038174768308E-3</v>
      </c>
      <c r="AE333" s="1">
        <f>(Table2[[#This Row],[Close Price]]/Table2[[#This Row],[Current Week Low]])-1</f>
        <v>7.3303457106274061E-2</v>
      </c>
      <c r="AF333" s="1">
        <f>(Table2[[#This Row],[Current Week High]]/Table2[[#This Row],[Close Price]])-1</f>
        <v>2.9824038174768308E-3</v>
      </c>
      <c r="AG333" s="1">
        <f>(Table2[[#This Row],[Close Price]]/Table2[[#This Row],[Current Month Low]])-1</f>
        <v>7.3303457106274061E-2</v>
      </c>
      <c r="AH333" s="1">
        <f>(Table2[[#This Row],[Current Month High]]/Table2[[#This Row],[Close Price]])-1</f>
        <v>2.9824038174768308E-3</v>
      </c>
      <c r="AI333">
        <v>46.137787056367401</v>
      </c>
      <c r="AJ333">
        <v>41.596283783783697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0.24</v>
      </c>
      <c r="AM333" t="s">
        <v>3217</v>
      </c>
      <c r="AN333">
        <v>-0.09</v>
      </c>
      <c r="AO333" t="s">
        <v>3216</v>
      </c>
      <c r="AP333">
        <v>8.1503394803549997E-2</v>
      </c>
      <c r="AQ333">
        <f>(Table2[[#This Row],[Sharpe Ratio]]-AVERAGE(Table2[Sharpe Ratio]))/_xlfn.STDEV.P(Table2[Sharpe Ratio])</f>
        <v>0.21725156659124367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425</v>
      </c>
      <c r="AT333">
        <f>_xlfn.RANK.AVG(Table2[[#This Row],[6M Return vs Nifty Z-Score]],Table2[6M Return vs Nifty Z-Score])</f>
        <v>337</v>
      </c>
      <c r="AU333">
        <f>_xlfn.RANK.AVG(Table2[[#This Row],[Sharpe Ratio Z-Score]],Table2[Sharpe Ratio Z-Score])</f>
        <v>288</v>
      </c>
      <c r="AV333">
        <f>(Table2[[#This Row],[Rank 1Y]]+Table2[[#This Row],[Rank 6M]]+Table2[[#This Row],[Rank Sharpe]])/3</f>
        <v>350</v>
      </c>
    </row>
    <row r="334" spans="1:48" hidden="1" x14ac:dyDescent="0.3">
      <c r="A334" t="s">
        <v>633</v>
      </c>
      <c r="B334" t="s">
        <v>634</v>
      </c>
      <c r="C334" t="s">
        <v>3159</v>
      </c>
      <c r="D334" t="s">
        <v>202</v>
      </c>
      <c r="E334">
        <v>29924.2575</v>
      </c>
      <c r="F334">
        <v>685.55</v>
      </c>
      <c r="G334">
        <v>6.0114302407216096</v>
      </c>
      <c r="H334">
        <f>(Table2[[#This Row],[1Y Return vs Nifty]]-AVERAGE(Table2[1Y Return vs Nifty]))/_xlfn.STDEV.P(Table2[1Y Return vs Nifty])</f>
        <v>-0.30687879437905807</v>
      </c>
      <c r="I334">
        <v>-4.8233900778493997</v>
      </c>
      <c r="J334">
        <f>(Table2[[#This Row],[1M Return vs Nifty]]-AVERAGE(Table2[1M Return vs Nifty]))/_xlfn.STDEV.P(Table2[1M Return vs Nifty])</f>
        <v>-0.36067866942622623</v>
      </c>
      <c r="K334">
        <v>26.804654961914899</v>
      </c>
      <c r="L334">
        <f>(Table2[[#This Row],[6M Return vs Nifty]]-AVERAGE(Table2[6M Return vs Nifty]))/_xlfn.STDEV.P(Table2[6M Return vs Nifty])</f>
        <v>0.64184326180545204</v>
      </c>
      <c r="M334">
        <v>5.6583435241685098</v>
      </c>
      <c r="N334">
        <f>(Table2[[#This Row],[1W Return vs Nifty]]-AVERAGE(Table2[1W Return vs Nifty]))/_xlfn.STDEV.P(Table2[1W Return vs Nifty])</f>
        <v>0.99058373069431793</v>
      </c>
      <c r="O334">
        <v>695.31</v>
      </c>
      <c r="P334">
        <v>723.38449443238596</v>
      </c>
      <c r="Q334">
        <v>660.18360562378996</v>
      </c>
      <c r="R334">
        <v>48.822982920557401</v>
      </c>
      <c r="S334" s="1">
        <f>(Table2[[#This Row],[Close Price]]-Table2[[#This Row],[20D EMA]])/Table2[[#This Row],[20D EMA]]</f>
        <v>-1.4036904402352895E-2</v>
      </c>
      <c r="T334" s="1">
        <f>(Table2[[#This Row],[Close Price]]-Table2[[#This Row],[50D EMA]])/Table2[[#This Row],[50D EMA]]</f>
        <v>-5.2302053366617141E-2</v>
      </c>
      <c r="U334" s="1">
        <f>(Table2[[#This Row],[Close Price]]-Table2[[#This Row],[200D EMA]])/Table2[[#This Row],[200D EMA]]</f>
        <v>3.8423241898353361E-2</v>
      </c>
      <c r="V334">
        <v>0.78867368764550905</v>
      </c>
      <c r="W334">
        <v>680</v>
      </c>
      <c r="X334">
        <v>698.3</v>
      </c>
      <c r="Y334">
        <v>668.5</v>
      </c>
      <c r="Z334">
        <v>714.05</v>
      </c>
      <c r="AA334">
        <v>668.5</v>
      </c>
      <c r="AB334">
        <v>719.95</v>
      </c>
      <c r="AC334" s="1">
        <f>(Table2[[#This Row],[Close Price]]/Table2[[#This Row],[Day Low]])-1</f>
        <v>8.1617647058822573E-3</v>
      </c>
      <c r="AD334" s="1">
        <f>(Table2[[#This Row],[Day High]]/Table2[[#This Row],[Close Price]])-1</f>
        <v>1.8598205820144376E-2</v>
      </c>
      <c r="AE334" s="1">
        <f>(Table2[[#This Row],[Close Price]]/Table2[[#This Row],[Current Week Low]])-1</f>
        <v>2.5504861630516018E-2</v>
      </c>
      <c r="AF334" s="1">
        <f>(Table2[[#This Row],[Current Week High]]/Table2[[#This Row],[Close Price]])-1</f>
        <v>4.1572460068558081E-2</v>
      </c>
      <c r="AG334" s="1">
        <f>(Table2[[#This Row],[Close Price]]/Table2[[#This Row],[Current Month Low]])-1</f>
        <v>2.5504861630516018E-2</v>
      </c>
      <c r="AH334" s="1">
        <f>(Table2[[#This Row],[Current Month High]]/Table2[[#This Row],[Close Price]])-1</f>
        <v>5.0178688644154423E-2</v>
      </c>
      <c r="AI334">
        <v>25.446721610385801</v>
      </c>
      <c r="AJ334">
        <v>64.361064492927298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-1.25</v>
      </c>
      <c r="AM334" t="s">
        <v>3216</v>
      </c>
      <c r="AN334">
        <v>-0.09</v>
      </c>
      <c r="AO334" t="s">
        <v>3216</v>
      </c>
      <c r="AP334">
        <v>8.1372720796579999E-3</v>
      </c>
      <c r="AQ334">
        <f>(Table2[[#This Row],[Sharpe Ratio]]-AVERAGE(Table2[Sharpe Ratio]))/_xlfn.STDEV.P(Table2[Sharpe Ratio])</f>
        <v>-0.65800939883863652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413</v>
      </c>
      <c r="AT334">
        <f>_xlfn.RANK.AVG(Table2[[#This Row],[6M Return vs Nifty Z-Score]],Table2[6M Return vs Nifty Z-Score])</f>
        <v>133</v>
      </c>
      <c r="AU334">
        <f>_xlfn.RANK.AVG(Table2[[#This Row],[Sharpe Ratio Z-Score]],Table2[Sharpe Ratio Z-Score])</f>
        <v>505</v>
      </c>
      <c r="AV334">
        <f>(Table2[[#This Row],[Rank 1Y]]+Table2[[#This Row],[Rank 6M]]+Table2[[#This Row],[Rank Sharpe]])/3</f>
        <v>350.33333333333331</v>
      </c>
    </row>
    <row r="335" spans="1:48" x14ac:dyDescent="0.3">
      <c r="A335" t="s">
        <v>30</v>
      </c>
      <c r="B335" t="s">
        <v>31</v>
      </c>
      <c r="C335" t="s">
        <v>3157</v>
      </c>
      <c r="D335" t="s">
        <v>32</v>
      </c>
      <c r="E335">
        <v>762876.52050632006</v>
      </c>
      <c r="F335">
        <v>854.8</v>
      </c>
      <c r="G335">
        <v>22.6990610706249</v>
      </c>
      <c r="H335">
        <f>(Table2[[#This Row],[1Y Return vs Nifty]]-AVERAGE(Table2[1Y Return vs Nifty]))/_xlfn.STDEV.P(Table2[1Y Return vs Nifty])</f>
        <v>-2.0288736360151667E-2</v>
      </c>
      <c r="I335">
        <v>8.0789125719922605</v>
      </c>
      <c r="J335">
        <f>(Table2[[#This Row],[1M Return vs Nifty]]-AVERAGE(Table2[1M Return vs Nifty]))/_xlfn.STDEV.P(Table2[1M Return vs Nifty])</f>
        <v>1.0314091275734718</v>
      </c>
      <c r="K335">
        <v>-3.2775588660879098</v>
      </c>
      <c r="L335">
        <f>(Table2[[#This Row],[6M Return vs Nifty]]-AVERAGE(Table2[6M Return vs Nifty]))/_xlfn.STDEV.P(Table2[6M Return vs Nifty])</f>
        <v>-0.34648906466373125</v>
      </c>
      <c r="M335">
        <v>1.7804427249429899</v>
      </c>
      <c r="N335">
        <f>(Table2[[#This Row],[1W Return vs Nifty]]-AVERAGE(Table2[1W Return vs Nifty]))/_xlfn.STDEV.P(Table2[1W Return vs Nifty])</f>
        <v>6.3530893352482604E-2</v>
      </c>
      <c r="O335">
        <v>815.93</v>
      </c>
      <c r="P335">
        <v>810.08928524125997</v>
      </c>
      <c r="Q335">
        <v>776.56664603886202</v>
      </c>
      <c r="R335">
        <v>74.731129367055502</v>
      </c>
      <c r="S335" s="1">
        <f>(Table2[[#This Row],[Close Price]]-Table2[[#This Row],[20D EMA]])/Table2[[#This Row],[20D EMA]]</f>
        <v>4.7638890591104641E-2</v>
      </c>
      <c r="T335" s="1">
        <f>(Table2[[#This Row],[Close Price]]-Table2[[#This Row],[50D EMA]])/Table2[[#This Row],[50D EMA]]</f>
        <v>5.5192329504054956E-2</v>
      </c>
      <c r="U335" s="1">
        <f>(Table2[[#This Row],[Close Price]]-Table2[[#This Row],[200D EMA]])/Table2[[#This Row],[200D EMA]]</f>
        <v>0.1007426141210073</v>
      </c>
      <c r="V335">
        <v>0.99912023766966795</v>
      </c>
      <c r="W335">
        <v>846.2</v>
      </c>
      <c r="X335">
        <v>861.4</v>
      </c>
      <c r="Y335">
        <v>807.1</v>
      </c>
      <c r="Z335">
        <v>861.4</v>
      </c>
      <c r="AA335">
        <v>807.1</v>
      </c>
      <c r="AB335">
        <v>861.4</v>
      </c>
      <c r="AC335" s="1">
        <f>(Table2[[#This Row],[Close Price]]/Table2[[#This Row],[Day Low]])-1</f>
        <v>1.0163082013708191E-2</v>
      </c>
      <c r="AD335" s="1">
        <f>(Table2[[#This Row],[Day High]]/Table2[[#This Row],[Close Price]])-1</f>
        <v>7.7211043518952138E-3</v>
      </c>
      <c r="AE335" s="1">
        <f>(Table2[[#This Row],[Close Price]]/Table2[[#This Row],[Current Week Low]])-1</f>
        <v>5.9100483211497856E-2</v>
      </c>
      <c r="AF335" s="1">
        <f>(Table2[[#This Row],[Current Week High]]/Table2[[#This Row],[Close Price]])-1</f>
        <v>7.7211043518952138E-3</v>
      </c>
      <c r="AG335" s="1">
        <f>(Table2[[#This Row],[Close Price]]/Table2[[#This Row],[Current Month Low]])-1</f>
        <v>5.9100483211497856E-2</v>
      </c>
      <c r="AH335" s="1">
        <f>(Table2[[#This Row],[Current Month High]]/Table2[[#This Row],[Close Price]])-1</f>
        <v>7.7211043518952138E-3</v>
      </c>
      <c r="AI335">
        <v>6.6916237716424902</v>
      </c>
      <c r="AJ335">
        <v>53.976402774024997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5.0199999999999996</v>
      </c>
      <c r="AM335" t="s">
        <v>3217</v>
      </c>
      <c r="AN335">
        <v>0.01</v>
      </c>
      <c r="AO335" t="s">
        <v>3217</v>
      </c>
      <c r="AP335">
        <v>7.4801577289955998E-2</v>
      </c>
      <c r="AQ335">
        <f>(Table2[[#This Row],[Sharpe Ratio]]-AVERAGE(Table2[Sharpe Ratio]))/_xlfn.STDEV.P(Table2[Sharpe Ratio])</f>
        <v>0.13729859852778448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0.86546081842985589</v>
      </c>
      <c r="AS335">
        <f>_xlfn.RANK.AVG(Table2[[#This Row],[1Y Return vs Nifty Z-Score]],Table2[1Y Return vs Nifty Z-Score])</f>
        <v>309</v>
      </c>
      <c r="AT335">
        <f>_xlfn.RANK.AVG(Table2[[#This Row],[6M Return vs Nifty Z-Score]],Table2[6M Return vs Nifty Z-Score])</f>
        <v>436</v>
      </c>
      <c r="AU335">
        <f>_xlfn.RANK.AVG(Table2[[#This Row],[Sharpe Ratio Z-Score]],Table2[Sharpe Ratio Z-Score])</f>
        <v>308</v>
      </c>
      <c r="AV335">
        <f>(Table2[[#This Row],[Rank 1Y]]+Table2[[#This Row],[Rank 6M]]+Table2[[#This Row],[Rank Sharpe]])/3</f>
        <v>351</v>
      </c>
    </row>
    <row r="336" spans="1:48" hidden="1" x14ac:dyDescent="0.3">
      <c r="A336" t="s">
        <v>1067</v>
      </c>
      <c r="B336" t="s">
        <v>1068</v>
      </c>
      <c r="C336" t="s">
        <v>3162</v>
      </c>
      <c r="D336" t="s">
        <v>102</v>
      </c>
      <c r="E336">
        <v>12521.269276928901</v>
      </c>
      <c r="F336">
        <v>18.27</v>
      </c>
      <c r="G336">
        <v>18.0634982885739</v>
      </c>
      <c r="H336">
        <f>(Table2[[#This Row],[1Y Return vs Nifty]]-AVERAGE(Table2[1Y Return vs Nifty]))/_xlfn.STDEV.P(Table2[1Y Return vs Nifty])</f>
        <v>-9.9898971042337428E-2</v>
      </c>
      <c r="I336">
        <v>-5.7292182207048103</v>
      </c>
      <c r="J336">
        <f>(Table2[[#This Row],[1M Return vs Nifty]]-AVERAGE(Table2[1M Return vs Nifty]))/_xlfn.STDEV.P(Table2[1M Return vs Nifty])</f>
        <v>-0.45841256531056995</v>
      </c>
      <c r="K336">
        <v>-13.6911309766522</v>
      </c>
      <c r="L336">
        <f>(Table2[[#This Row],[6M Return vs Nifty]]-AVERAGE(Table2[6M Return vs Nifty]))/_xlfn.STDEV.P(Table2[6M Return vs Nifty])</f>
        <v>-0.68862046528917209</v>
      </c>
      <c r="M336">
        <v>0.88061513480239695</v>
      </c>
      <c r="N336">
        <f>(Table2[[#This Row],[1W Return vs Nifty]]-AVERAGE(Table2[1W Return vs Nifty]))/_xlfn.STDEV.P(Table2[1W Return vs Nifty])</f>
        <v>-0.15158232478989583</v>
      </c>
      <c r="O336">
        <v>18.670000000000002</v>
      </c>
      <c r="P336">
        <v>18.726355376463999</v>
      </c>
      <c r="Q336">
        <v>17.495870311281699</v>
      </c>
      <c r="R336">
        <v>44.866793103889101</v>
      </c>
      <c r="S336" s="1">
        <f>(Table2[[#This Row],[Close Price]]-Table2[[#This Row],[20D EMA]])/Table2[[#This Row],[20D EMA]]</f>
        <v>-2.1424745581146334E-2</v>
      </c>
      <c r="T336" s="1">
        <f>(Table2[[#This Row],[Close Price]]-Table2[[#This Row],[50D EMA]])/Table2[[#This Row],[50D EMA]]</f>
        <v>-2.4369684719193395E-2</v>
      </c>
      <c r="U336" s="1">
        <f>(Table2[[#This Row],[Close Price]]-Table2[[#This Row],[200D EMA]])/Table2[[#This Row],[200D EMA]]</f>
        <v>4.4246423581405125E-2</v>
      </c>
      <c r="V336">
        <v>0.89287872630419196</v>
      </c>
      <c r="W336">
        <v>17.87</v>
      </c>
      <c r="X336">
        <v>18.420000000000002</v>
      </c>
      <c r="Y336">
        <v>17.649999999999999</v>
      </c>
      <c r="Z336">
        <v>18.55</v>
      </c>
      <c r="AA336">
        <v>17.649999999999999</v>
      </c>
      <c r="AB336">
        <v>18.62</v>
      </c>
      <c r="AC336" s="1">
        <f>(Table2[[#This Row],[Close Price]]/Table2[[#This Row],[Day Low]])-1</f>
        <v>2.2383883603805277E-2</v>
      </c>
      <c r="AD336" s="1">
        <f>(Table2[[#This Row],[Day High]]/Table2[[#This Row],[Close Price]])-1</f>
        <v>8.2101806239738284E-3</v>
      </c>
      <c r="AE336" s="1">
        <f>(Table2[[#This Row],[Close Price]]/Table2[[#This Row],[Current Week Low]])-1</f>
        <v>3.5127478753541164E-2</v>
      </c>
      <c r="AF336" s="1">
        <f>(Table2[[#This Row],[Current Week High]]/Table2[[#This Row],[Close Price]])-1</f>
        <v>1.5325670498084421E-2</v>
      </c>
      <c r="AG336" s="1">
        <f>(Table2[[#This Row],[Close Price]]/Table2[[#This Row],[Current Month Low]])-1</f>
        <v>3.5127478753541164E-2</v>
      </c>
      <c r="AH336" s="1">
        <f>(Table2[[#This Row],[Current Month High]]/Table2[[#This Row],[Close Price]])-1</f>
        <v>1.9157088122605526E-2</v>
      </c>
      <c r="AI336">
        <v>31.362889983579599</v>
      </c>
      <c r="AJ336">
        <v>56.824034334763901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-4.6900000000000004</v>
      </c>
      <c r="AM336" t="s">
        <v>3216</v>
      </c>
      <c r="AN336">
        <v>0.11</v>
      </c>
      <c r="AO336" t="s">
        <v>3217</v>
      </c>
      <c r="AP336">
        <v>0.12687514903608499</v>
      </c>
      <c r="AQ336">
        <f>(Table2[[#This Row],[Sharpe Ratio]]-AVERAGE(Table2[Sharpe Ratio]))/_xlfn.STDEV.P(Table2[Sharpe Ratio])</f>
        <v>0.75853852490945128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323</v>
      </c>
      <c r="AT336">
        <f>_xlfn.RANK.AVG(Table2[[#This Row],[6M Return vs Nifty Z-Score]],Table2[6M Return vs Nifty Z-Score])</f>
        <v>574</v>
      </c>
      <c r="AU336">
        <f>_xlfn.RANK.AVG(Table2[[#This Row],[Sharpe Ratio Z-Score]],Table2[Sharpe Ratio Z-Score])</f>
        <v>156</v>
      </c>
      <c r="AV336">
        <f>(Table2[[#This Row],[Rank 1Y]]+Table2[[#This Row],[Rank 6M]]+Table2[[#This Row],[Rank Sharpe]])/3</f>
        <v>351</v>
      </c>
    </row>
    <row r="337" spans="1:48" hidden="1" x14ac:dyDescent="0.3">
      <c r="A337" t="s">
        <v>1905</v>
      </c>
      <c r="B337" t="s">
        <v>1906</v>
      </c>
      <c r="C337" t="s">
        <v>3164</v>
      </c>
      <c r="D337" t="s">
        <v>117</v>
      </c>
      <c r="E337">
        <v>3859.0674316499999</v>
      </c>
      <c r="F337">
        <v>715.25</v>
      </c>
      <c r="G337">
        <v>37.655157137566</v>
      </c>
      <c r="H337">
        <f>(Table2[[#This Row],[1Y Return vs Nifty]]-AVERAGE(Table2[1Y Return vs Nifty]))/_xlfn.STDEV.P(Table2[1Y Return vs Nifty])</f>
        <v>0.23656428749031827</v>
      </c>
      <c r="I337">
        <v>-0.57485693903475699</v>
      </c>
      <c r="J337">
        <f>(Table2[[#This Row],[1M Return vs Nifty]]-AVERAGE(Table2[1M Return vs Nifty]))/_xlfn.STDEV.P(Table2[1M Return vs Nifty])</f>
        <v>9.7714789338692001E-2</v>
      </c>
      <c r="K337">
        <v>-10.1403796917592</v>
      </c>
      <c r="L337">
        <f>(Table2[[#This Row],[6M Return vs Nifty]]-AVERAGE(Table2[6M Return vs Nifty]))/_xlfn.STDEV.P(Table2[6M Return vs Nifty])</f>
        <v>-0.57196275192483859</v>
      </c>
      <c r="M337">
        <v>3.59350676294825</v>
      </c>
      <c r="N337">
        <f>(Table2[[#This Row],[1W Return vs Nifty]]-AVERAGE(Table2[1W Return vs Nifty]))/_xlfn.STDEV.P(Table2[1W Return vs Nifty])</f>
        <v>0.49696285763865156</v>
      </c>
      <c r="O337">
        <v>681.55</v>
      </c>
      <c r="P337">
        <v>682.10122548760296</v>
      </c>
      <c r="Q337">
        <v>649.07113769706996</v>
      </c>
      <c r="R337">
        <v>67.031406486392399</v>
      </c>
      <c r="S337" s="1">
        <f>(Table2[[#This Row],[Close Price]]-Table2[[#This Row],[20D EMA]])/Table2[[#This Row],[20D EMA]]</f>
        <v>4.9446115472085758E-2</v>
      </c>
      <c r="T337" s="1">
        <f>(Table2[[#This Row],[Close Price]]-Table2[[#This Row],[50D EMA]])/Table2[[#This Row],[50D EMA]]</f>
        <v>4.8598028084028876E-2</v>
      </c>
      <c r="U337" s="1">
        <f>(Table2[[#This Row],[Close Price]]-Table2[[#This Row],[200D EMA]])/Table2[[#This Row],[200D EMA]]</f>
        <v>0.10195933613337863</v>
      </c>
      <c r="V337">
        <v>0.996434191764624</v>
      </c>
      <c r="W337">
        <v>688.1</v>
      </c>
      <c r="X337">
        <v>719</v>
      </c>
      <c r="Y337">
        <v>668.2</v>
      </c>
      <c r="Z337">
        <v>719</v>
      </c>
      <c r="AA337">
        <v>668.2</v>
      </c>
      <c r="AB337">
        <v>719</v>
      </c>
      <c r="AC337" s="1">
        <f>(Table2[[#This Row],[Close Price]]/Table2[[#This Row],[Day Low]])-1</f>
        <v>3.9456474349658377E-2</v>
      </c>
      <c r="AD337" s="1">
        <f>(Table2[[#This Row],[Day High]]/Table2[[#This Row],[Close Price]])-1</f>
        <v>5.2429220552254741E-3</v>
      </c>
      <c r="AE337" s="1">
        <f>(Table2[[#This Row],[Close Price]]/Table2[[#This Row],[Current Week Low]])-1</f>
        <v>7.0413049985034393E-2</v>
      </c>
      <c r="AF337" s="1">
        <f>(Table2[[#This Row],[Current Week High]]/Table2[[#This Row],[Close Price]])-1</f>
        <v>5.2429220552254741E-3</v>
      </c>
      <c r="AG337" s="1">
        <f>(Table2[[#This Row],[Close Price]]/Table2[[#This Row],[Current Month Low]])-1</f>
        <v>7.0413049985034393E-2</v>
      </c>
      <c r="AH337" s="1">
        <f>(Table2[[#This Row],[Current Month High]]/Table2[[#This Row],[Close Price]])-1</f>
        <v>5.2429220552254741E-3</v>
      </c>
      <c r="AI337">
        <v>23.0339042292904</v>
      </c>
      <c r="AJ337">
        <v>65.912781257248795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5.0599999999999996</v>
      </c>
      <c r="AM337" t="s">
        <v>3217</v>
      </c>
      <c r="AN337">
        <v>0</v>
      </c>
      <c r="AO337" t="s">
        <v>3218</v>
      </c>
      <c r="AP337">
        <v>7.5427719235339002E-2</v>
      </c>
      <c r="AQ337">
        <f>(Table2[[#This Row],[Sharpe Ratio]]-AVERAGE(Table2[Sharpe Ratio]))/_xlfn.STDEV.P(Table2[Sharpe Ratio])</f>
        <v>0.14476849857517518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229</v>
      </c>
      <c r="AT337">
        <f>_xlfn.RANK.AVG(Table2[[#This Row],[6M Return vs Nifty Z-Score]],Table2[6M Return vs Nifty Z-Score])</f>
        <v>519</v>
      </c>
      <c r="AU337">
        <f>_xlfn.RANK.AVG(Table2[[#This Row],[Sharpe Ratio Z-Score]],Table2[Sharpe Ratio Z-Score])</f>
        <v>306</v>
      </c>
      <c r="AV337">
        <f>(Table2[[#This Row],[Rank 1Y]]+Table2[[#This Row],[Rank 6M]]+Table2[[#This Row],[Rank Sharpe]])/3</f>
        <v>351.33333333333331</v>
      </c>
    </row>
    <row r="338" spans="1:48" hidden="1" x14ac:dyDescent="0.3">
      <c r="A338" t="s">
        <v>164</v>
      </c>
      <c r="B338" t="s">
        <v>165</v>
      </c>
      <c r="C338" t="s">
        <v>3166</v>
      </c>
      <c r="D338" t="s">
        <v>166</v>
      </c>
      <c r="E338">
        <v>156913.135405315</v>
      </c>
      <c r="F338">
        <v>4061.95</v>
      </c>
      <c r="G338">
        <v>32.583269949927903</v>
      </c>
      <c r="H338">
        <f>(Table2[[#This Row],[1Y Return vs Nifty]]-AVERAGE(Table2[1Y Return vs Nifty]))/_xlfn.STDEV.P(Table2[1Y Return vs Nifty])</f>
        <v>0.14946070411251089</v>
      </c>
      <c r="I338">
        <v>-12.747859051227801</v>
      </c>
      <c r="J338">
        <f>(Table2[[#This Row],[1M Return vs Nifty]]-AVERAGE(Table2[1M Return vs Nifty]))/_xlfn.STDEV.P(Table2[1M Return vs Nifty])</f>
        <v>-1.2156854736324645</v>
      </c>
      <c r="K338">
        <v>-7.5026336918577403</v>
      </c>
      <c r="L338">
        <f>(Table2[[#This Row],[6M Return vs Nifty]]-AVERAGE(Table2[6M Return vs Nifty]))/_xlfn.STDEV.P(Table2[6M Return vs Nifty])</f>
        <v>-0.48530125634399729</v>
      </c>
      <c r="M338">
        <v>-2.7166843435821502</v>
      </c>
      <c r="N338">
        <f>(Table2[[#This Row],[1W Return vs Nifty]]-AVERAGE(Table2[1W Return vs Nifty]))/_xlfn.STDEV.P(Table2[1W Return vs Nifty])</f>
        <v>-1.0115544748951102</v>
      </c>
      <c r="O338">
        <v>4294.3</v>
      </c>
      <c r="P338">
        <v>4467.8783713921202</v>
      </c>
      <c r="Q338">
        <v>4057.1452848809499</v>
      </c>
      <c r="R338">
        <v>34.934305773460999</v>
      </c>
      <c r="S338" s="1">
        <f>(Table2[[#This Row],[Close Price]]-Table2[[#This Row],[20D EMA]])/Table2[[#This Row],[20D EMA]]</f>
        <v>-5.4106606431781744E-2</v>
      </c>
      <c r="T338" s="1">
        <f>(Table2[[#This Row],[Close Price]]-Table2[[#This Row],[50D EMA]])/Table2[[#This Row],[50D EMA]]</f>
        <v>-9.0854839288214459E-2</v>
      </c>
      <c r="U338" s="1">
        <f>(Table2[[#This Row],[Close Price]]-Table2[[#This Row],[200D EMA]])/Table2[[#This Row],[200D EMA]]</f>
        <v>1.1842600601350843E-3</v>
      </c>
      <c r="V338">
        <v>1.3298852014534599</v>
      </c>
      <c r="W338">
        <v>3920.1</v>
      </c>
      <c r="X338">
        <v>4080</v>
      </c>
      <c r="Y338">
        <v>3874</v>
      </c>
      <c r="Z338">
        <v>4080</v>
      </c>
      <c r="AA338">
        <v>3874</v>
      </c>
      <c r="AB338">
        <v>4099.7</v>
      </c>
      <c r="AC338" s="1">
        <f>(Table2[[#This Row],[Close Price]]/Table2[[#This Row],[Day Low]])-1</f>
        <v>3.6185301395372571E-2</v>
      </c>
      <c r="AD338" s="1">
        <f>(Table2[[#This Row],[Day High]]/Table2[[#This Row],[Close Price]])-1</f>
        <v>4.4436785287855773E-3</v>
      </c>
      <c r="AE338" s="1">
        <f>(Table2[[#This Row],[Close Price]]/Table2[[#This Row],[Current Week Low]])-1</f>
        <v>4.8515745998967352E-2</v>
      </c>
      <c r="AF338" s="1">
        <f>(Table2[[#This Row],[Current Week High]]/Table2[[#This Row],[Close Price]])-1</f>
        <v>4.4436785287855773E-3</v>
      </c>
      <c r="AG338" s="1">
        <f>(Table2[[#This Row],[Close Price]]/Table2[[#This Row],[Current Month Low]])-1</f>
        <v>4.8515745998967352E-2</v>
      </c>
      <c r="AH338" s="1">
        <f>(Table2[[#This Row],[Current Month High]]/Table2[[#This Row],[Close Price]])-1</f>
        <v>9.2935658981523339E-3</v>
      </c>
      <c r="AI338">
        <v>23.955243171383199</v>
      </c>
      <c r="AJ338">
        <v>63.376571141276997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-11.52</v>
      </c>
      <c r="AM338" t="s">
        <v>3216</v>
      </c>
      <c r="AN338">
        <v>-0.02</v>
      </c>
      <c r="AO338" t="s">
        <v>3216</v>
      </c>
      <c r="AP338">
        <v>7.1282112164338995E-2</v>
      </c>
      <c r="AQ338">
        <f>(Table2[[#This Row],[Sharpe Ratio]]-AVERAGE(Table2[Sharpe Ratio]))/_xlfn.STDEV.P(Table2[Sharpe Ratio])</f>
        <v>9.5311229844865508E-2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249</v>
      </c>
      <c r="AT338">
        <f>_xlfn.RANK.AVG(Table2[[#This Row],[6M Return vs Nifty Z-Score]],Table2[6M Return vs Nifty Z-Score])</f>
        <v>489</v>
      </c>
      <c r="AU338">
        <f>_xlfn.RANK.AVG(Table2[[#This Row],[Sharpe Ratio Z-Score]],Table2[Sharpe Ratio Z-Score])</f>
        <v>317</v>
      </c>
      <c r="AV338">
        <f>(Table2[[#This Row],[Rank 1Y]]+Table2[[#This Row],[Rank 6M]]+Table2[[#This Row],[Rank Sharpe]])/3</f>
        <v>351.66666666666669</v>
      </c>
    </row>
    <row r="339" spans="1:48" hidden="1" x14ac:dyDescent="0.3">
      <c r="A339" t="s">
        <v>653</v>
      </c>
      <c r="B339" t="s">
        <v>654</v>
      </c>
      <c r="C339" t="s">
        <v>3164</v>
      </c>
      <c r="D339" t="s">
        <v>655</v>
      </c>
      <c r="E339">
        <v>28855.996756799999</v>
      </c>
      <c r="F339">
        <v>298.39999999999998</v>
      </c>
      <c r="G339">
        <v>75.797579255552293</v>
      </c>
      <c r="H339">
        <f>(Table2[[#This Row],[1Y Return vs Nifty]]-AVERAGE(Table2[1Y Return vs Nifty]))/_xlfn.STDEV.P(Table2[1Y Return vs Nifty])</f>
        <v>0.8916146705672946</v>
      </c>
      <c r="I339">
        <v>-7.3682003816183403</v>
      </c>
      <c r="J339">
        <f>(Table2[[#This Row],[1M Return vs Nifty]]-AVERAGE(Table2[1M Return vs Nifty]))/_xlfn.STDEV.P(Table2[1M Return vs Nifty])</f>
        <v>-0.63524976465621708</v>
      </c>
      <c r="K339">
        <v>-30.0913297888942</v>
      </c>
      <c r="L339">
        <f>(Table2[[#This Row],[6M Return vs Nifty]]-AVERAGE(Table2[6M Return vs Nifty]))/_xlfn.STDEV.P(Table2[6M Return vs Nifty])</f>
        <v>-1.2274387430707046</v>
      </c>
      <c r="M339">
        <v>2.7877273622934999</v>
      </c>
      <c r="N339">
        <f>(Table2[[#This Row],[1W Return vs Nifty]]-AVERAGE(Table2[1W Return vs Nifty]))/_xlfn.STDEV.P(Table2[1W Return vs Nifty])</f>
        <v>0.30433284508191527</v>
      </c>
      <c r="O339">
        <v>301.64999999999998</v>
      </c>
      <c r="P339">
        <v>311.18523869678103</v>
      </c>
      <c r="Q339">
        <v>297.83102957749702</v>
      </c>
      <c r="R339">
        <v>50.239475198594199</v>
      </c>
      <c r="S339" s="1">
        <f>(Table2[[#This Row],[Close Price]]-Table2[[#This Row],[20D EMA]])/Table2[[#This Row],[20D EMA]]</f>
        <v>-1.0774075915796454E-2</v>
      </c>
      <c r="T339" s="1">
        <f>(Table2[[#This Row],[Close Price]]-Table2[[#This Row],[50D EMA]])/Table2[[#This Row],[50D EMA]]</f>
        <v>-4.1085620739353228E-2</v>
      </c>
      <c r="U339" s="1">
        <f>(Table2[[#This Row],[Close Price]]-Table2[[#This Row],[200D EMA]])/Table2[[#This Row],[200D EMA]]</f>
        <v>1.9103799335821337E-3</v>
      </c>
      <c r="V339">
        <v>0.82835991584116397</v>
      </c>
      <c r="W339">
        <v>292.5</v>
      </c>
      <c r="X339">
        <v>302.35000000000002</v>
      </c>
      <c r="Y339">
        <v>286.2</v>
      </c>
      <c r="Z339">
        <v>302.35000000000002</v>
      </c>
      <c r="AA339">
        <v>286.2</v>
      </c>
      <c r="AB339">
        <v>302.35000000000002</v>
      </c>
      <c r="AC339" s="1">
        <f>(Table2[[#This Row],[Close Price]]/Table2[[#This Row],[Day Low]])-1</f>
        <v>2.017094017094001E-2</v>
      </c>
      <c r="AD339" s="1">
        <f>(Table2[[#This Row],[Day High]]/Table2[[#This Row],[Close Price]])-1</f>
        <v>1.3237265415549704E-2</v>
      </c>
      <c r="AE339" s="1">
        <f>(Table2[[#This Row],[Close Price]]/Table2[[#This Row],[Current Week Low]])-1</f>
        <v>4.2627533193570821E-2</v>
      </c>
      <c r="AF339" s="1">
        <f>(Table2[[#This Row],[Current Week High]]/Table2[[#This Row],[Close Price]])-1</f>
        <v>1.3237265415549704E-2</v>
      </c>
      <c r="AG339" s="1">
        <f>(Table2[[#This Row],[Close Price]]/Table2[[#This Row],[Current Month Low]])-1</f>
        <v>4.2627533193570821E-2</v>
      </c>
      <c r="AH339" s="1">
        <f>(Table2[[#This Row],[Current Month High]]/Table2[[#This Row],[Close Price]])-1</f>
        <v>1.3237265415549704E-2</v>
      </c>
      <c r="AI339">
        <v>39.343163538874002</v>
      </c>
      <c r="AJ339">
        <v>109.18331580792101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-5.78</v>
      </c>
      <c r="AM339" t="s">
        <v>3216</v>
      </c>
      <c r="AN339">
        <v>-0.11</v>
      </c>
      <c r="AO339" t="s">
        <v>3216</v>
      </c>
      <c r="AP339">
        <v>9.6212825859386994E-2</v>
      </c>
      <c r="AQ339">
        <f>(Table2[[#This Row],[Sharpe Ratio]]-AVERAGE(Table2[Sharpe Ratio]))/_xlfn.STDEV.P(Table2[Sharpe Ratio])</f>
        <v>0.39273570489454107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109</v>
      </c>
      <c r="AT339">
        <f>_xlfn.RANK.AVG(Table2[[#This Row],[6M Return vs Nifty Z-Score]],Table2[6M Return vs Nifty Z-Score])</f>
        <v>702</v>
      </c>
      <c r="AU339">
        <f>_xlfn.RANK.AVG(Table2[[#This Row],[Sharpe Ratio Z-Score]],Table2[Sharpe Ratio Z-Score])</f>
        <v>245</v>
      </c>
      <c r="AV339">
        <f>(Table2[[#This Row],[Rank 1Y]]+Table2[[#This Row],[Rank 6M]]+Table2[[#This Row],[Rank Sharpe]])/3</f>
        <v>352</v>
      </c>
    </row>
    <row r="340" spans="1:48" hidden="1" x14ac:dyDescent="0.3">
      <c r="A340" t="s">
        <v>1478</v>
      </c>
      <c r="B340" t="s">
        <v>1479</v>
      </c>
      <c r="C340" t="s">
        <v>3160</v>
      </c>
      <c r="D340" t="s">
        <v>46</v>
      </c>
      <c r="E340">
        <v>7100.0114844</v>
      </c>
      <c r="F340">
        <v>1059.9000000000001</v>
      </c>
      <c r="G340">
        <v>28.2168262667021</v>
      </c>
      <c r="H340">
        <f>(Table2[[#This Row],[1Y Return vs Nifty]]-AVERAGE(Table2[1Y Return vs Nifty]))/_xlfn.STDEV.P(Table2[1Y Return vs Nifty])</f>
        <v>7.4472267391489405E-2</v>
      </c>
      <c r="I340">
        <v>-2.3287714778574502</v>
      </c>
      <c r="J340">
        <f>(Table2[[#This Row],[1M Return vs Nifty]]-AVERAGE(Table2[1M Return vs Nifty]))/_xlfn.STDEV.P(Table2[1M Return vs Nifty])</f>
        <v>-9.1522984161016466E-2</v>
      </c>
      <c r="K340">
        <v>-12.649222589617199</v>
      </c>
      <c r="L340">
        <f>(Table2[[#This Row],[6M Return vs Nifty]]-AVERAGE(Table2[6M Return vs Nifty]))/_xlfn.STDEV.P(Table2[6M Return vs Nifty])</f>
        <v>-0.65438921668447381</v>
      </c>
      <c r="M340">
        <v>3.2216305295177898</v>
      </c>
      <c r="N340">
        <f>(Table2[[#This Row],[1W Return vs Nifty]]-AVERAGE(Table2[1W Return vs Nifty]))/_xlfn.STDEV.P(Table2[1W Return vs Nifty])</f>
        <v>0.40806194573018945</v>
      </c>
      <c r="O340">
        <v>1078.97</v>
      </c>
      <c r="P340">
        <v>1135.2188971962501</v>
      </c>
      <c r="Q340">
        <v>1114.7699777826299</v>
      </c>
      <c r="R340">
        <v>46.140514941252803</v>
      </c>
      <c r="S340" s="1">
        <f>(Table2[[#This Row],[Close Price]]-Table2[[#This Row],[20D EMA]])/Table2[[#This Row],[20D EMA]]</f>
        <v>-1.7674263417889222E-2</v>
      </c>
      <c r="T340" s="1">
        <f>(Table2[[#This Row],[Close Price]]-Table2[[#This Row],[50D EMA]])/Table2[[#This Row],[50D EMA]]</f>
        <v>-6.6347466010539174E-2</v>
      </c>
      <c r="U340" s="1">
        <f>(Table2[[#This Row],[Close Price]]-Table2[[#This Row],[200D EMA]])/Table2[[#This Row],[200D EMA]]</f>
        <v>-4.922089657614457E-2</v>
      </c>
      <c r="V340">
        <v>0.54595954063248398</v>
      </c>
      <c r="W340">
        <v>1052.7</v>
      </c>
      <c r="X340">
        <v>1078.75</v>
      </c>
      <c r="Y340">
        <v>1045.5</v>
      </c>
      <c r="Z340">
        <v>1083.95</v>
      </c>
      <c r="AA340">
        <v>1045.5</v>
      </c>
      <c r="AB340">
        <v>1083.95</v>
      </c>
      <c r="AC340" s="1">
        <f>(Table2[[#This Row],[Close Price]]/Table2[[#This Row],[Day Low]])-1</f>
        <v>6.8395554288971372E-3</v>
      </c>
      <c r="AD340" s="1">
        <f>(Table2[[#This Row],[Day High]]/Table2[[#This Row],[Close Price]])-1</f>
        <v>1.7784696669497002E-2</v>
      </c>
      <c r="AE340" s="1">
        <f>(Table2[[#This Row],[Close Price]]/Table2[[#This Row],[Current Week Low]])-1</f>
        <v>1.3773314203730402E-2</v>
      </c>
      <c r="AF340" s="1">
        <f>(Table2[[#This Row],[Current Week High]]/Table2[[#This Row],[Close Price]])-1</f>
        <v>2.2690819888668612E-2</v>
      </c>
      <c r="AG340" s="1">
        <f>(Table2[[#This Row],[Close Price]]/Table2[[#This Row],[Current Month Low]])-1</f>
        <v>1.3773314203730402E-2</v>
      </c>
      <c r="AH340" s="1">
        <f>(Table2[[#This Row],[Current Month High]]/Table2[[#This Row],[Close Price]])-1</f>
        <v>2.2690819888668612E-2</v>
      </c>
      <c r="AI340">
        <v>45.527879988678102</v>
      </c>
      <c r="AJ340">
        <v>57.605947955390299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-7.38</v>
      </c>
      <c r="AM340" t="s">
        <v>3216</v>
      </c>
      <c r="AN340">
        <v>-0.18</v>
      </c>
      <c r="AO340" t="s">
        <v>3216</v>
      </c>
      <c r="AP340">
        <v>9.9803676102007993E-2</v>
      </c>
      <c r="AQ340">
        <f>(Table2[[#This Row],[Sharpe Ratio]]-AVERAGE(Table2[Sharpe Ratio]))/_xlfn.STDEV.P(Table2[Sharpe Ratio])</f>
        <v>0.43557470106037038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264</v>
      </c>
      <c r="AT340">
        <f>_xlfn.RANK.AVG(Table2[[#This Row],[6M Return vs Nifty Z-Score]],Table2[6M Return vs Nifty Z-Score])</f>
        <v>559</v>
      </c>
      <c r="AU340">
        <f>_xlfn.RANK.AVG(Table2[[#This Row],[Sharpe Ratio Z-Score]],Table2[Sharpe Ratio Z-Score])</f>
        <v>234</v>
      </c>
      <c r="AV340">
        <f>(Table2[[#This Row],[Rank 1Y]]+Table2[[#This Row],[Rank 6M]]+Table2[[#This Row],[Rank Sharpe]])/3</f>
        <v>352.33333333333331</v>
      </c>
    </row>
    <row r="341" spans="1:48" x14ac:dyDescent="0.3">
      <c r="A341" t="s">
        <v>194</v>
      </c>
      <c r="B341" t="s">
        <v>195</v>
      </c>
      <c r="C341" t="s">
        <v>3163</v>
      </c>
      <c r="D341" t="s">
        <v>196</v>
      </c>
      <c r="E341">
        <v>134759.76201765001</v>
      </c>
      <c r="F341">
        <v>4917.1499999999996</v>
      </c>
      <c r="G341">
        <v>13.921787723149301</v>
      </c>
      <c r="H341">
        <f>(Table2[[#This Row],[1Y Return vs Nifty]]-AVERAGE(Table2[1Y Return vs Nifty]))/_xlfn.STDEV.P(Table2[1Y Return vs Nifty])</f>
        <v>-0.17102788582606843</v>
      </c>
      <c r="I341">
        <v>5.5293567746440901</v>
      </c>
      <c r="J341">
        <f>(Table2[[#This Row],[1M Return vs Nifty]]-AVERAGE(Table2[1M Return vs Nifty]))/_xlfn.STDEV.P(Table2[1M Return vs Nifty])</f>
        <v>0.75632601957477841</v>
      </c>
      <c r="K341">
        <v>-2.1780224963775301</v>
      </c>
      <c r="L341">
        <f>(Table2[[#This Row],[6M Return vs Nifty]]-AVERAGE(Table2[6M Return vs Nifty]))/_xlfn.STDEV.P(Table2[6M Return vs Nifty])</f>
        <v>-0.31036448472002542</v>
      </c>
      <c r="M341">
        <v>-0.438079939754139</v>
      </c>
      <c r="N341">
        <f>(Table2[[#This Row],[1W Return vs Nifty]]-AVERAGE(Table2[1W Return vs Nifty]))/_xlfn.STDEV.P(Table2[1W Return vs Nifty])</f>
        <v>-0.46683020598904695</v>
      </c>
      <c r="O341">
        <v>4817.41</v>
      </c>
      <c r="P341">
        <v>4808.4487444324604</v>
      </c>
      <c r="Q341">
        <v>4531.1794917075104</v>
      </c>
      <c r="R341">
        <v>60.104473611048697</v>
      </c>
      <c r="S341" s="1">
        <f>(Table2[[#This Row],[Close Price]]-Table2[[#This Row],[20D EMA]])/Table2[[#This Row],[20D EMA]]</f>
        <v>2.07040712748136E-2</v>
      </c>
      <c r="T341" s="1">
        <f>(Table2[[#This Row],[Close Price]]-Table2[[#This Row],[50D EMA]])/Table2[[#This Row],[50D EMA]]</f>
        <v>2.2606304308307474E-2</v>
      </c>
      <c r="U341" s="1">
        <f>(Table2[[#This Row],[Close Price]]-Table2[[#This Row],[200D EMA]])/Table2[[#This Row],[200D EMA]]</f>
        <v>8.518102383691753E-2</v>
      </c>
      <c r="V341">
        <v>1.04790254382059</v>
      </c>
      <c r="W341">
        <v>4906.95</v>
      </c>
      <c r="X341">
        <v>4960.3999999999996</v>
      </c>
      <c r="Y341">
        <v>4791.05</v>
      </c>
      <c r="Z341">
        <v>5015</v>
      </c>
      <c r="AA341">
        <v>4791.05</v>
      </c>
      <c r="AB341">
        <v>5015</v>
      </c>
      <c r="AC341" s="1">
        <f>(Table2[[#This Row],[Close Price]]/Table2[[#This Row],[Day Low]])-1</f>
        <v>2.0786843151039402E-3</v>
      </c>
      <c r="AD341" s="1">
        <f>(Table2[[#This Row],[Day High]]/Table2[[#This Row],[Close Price]])-1</f>
        <v>8.7957455029843423E-3</v>
      </c>
      <c r="AE341" s="1">
        <f>(Table2[[#This Row],[Close Price]]/Table2[[#This Row],[Current Week Low]])-1</f>
        <v>2.6319908996983887E-2</v>
      </c>
      <c r="AF341" s="1">
        <f>(Table2[[#This Row],[Current Week High]]/Table2[[#This Row],[Close Price]])-1</f>
        <v>1.9899738669757916E-2</v>
      </c>
      <c r="AG341" s="1">
        <f>(Table2[[#This Row],[Close Price]]/Table2[[#This Row],[Current Month Low]])-1</f>
        <v>2.6319908996983887E-2</v>
      </c>
      <c r="AH341" s="1">
        <f>(Table2[[#This Row],[Current Month High]]/Table2[[#This Row],[Close Price]])-1</f>
        <v>1.9899738669757916E-2</v>
      </c>
      <c r="AI341">
        <v>3.8203024109494299</v>
      </c>
      <c r="AJ341">
        <v>43.046444311917199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2.2200000000000002</v>
      </c>
      <c r="AM341" t="s">
        <v>3217</v>
      </c>
      <c r="AN341">
        <v>0.06</v>
      </c>
      <c r="AO341" t="s">
        <v>3217</v>
      </c>
      <c r="AP341">
        <v>8.0285858488917006E-2</v>
      </c>
      <c r="AQ341">
        <f>(Table2[[#This Row],[Sharpe Ratio]]-AVERAGE(Table2[Sharpe Ratio]))/_xlfn.STDEV.P(Table2[Sharpe Ratio])</f>
        <v>0.20272630655805163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1.0829749597689176E-2</v>
      </c>
      <c r="AS341">
        <f>_xlfn.RANK.AVG(Table2[[#This Row],[1Y Return vs Nifty Z-Score]],Table2[1Y Return vs Nifty Z-Score])</f>
        <v>343</v>
      </c>
      <c r="AT341">
        <f>_xlfn.RANK.AVG(Table2[[#This Row],[6M Return vs Nifty Z-Score]],Table2[6M Return vs Nifty Z-Score])</f>
        <v>421</v>
      </c>
      <c r="AU341">
        <f>_xlfn.RANK.AVG(Table2[[#This Row],[Sharpe Ratio Z-Score]],Table2[Sharpe Ratio Z-Score])</f>
        <v>294</v>
      </c>
      <c r="AV341">
        <f>(Table2[[#This Row],[Rank 1Y]]+Table2[[#This Row],[Rank 6M]]+Table2[[#This Row],[Rank Sharpe]])/3</f>
        <v>352.66666666666669</v>
      </c>
    </row>
    <row r="342" spans="1:48" x14ac:dyDescent="0.3">
      <c r="A342" t="s">
        <v>154</v>
      </c>
      <c r="B342" t="s">
        <v>155</v>
      </c>
      <c r="C342" t="s">
        <v>3156</v>
      </c>
      <c r="D342" t="s">
        <v>21</v>
      </c>
      <c r="E342">
        <v>165703.35089321001</v>
      </c>
      <c r="F342">
        <v>1693.55</v>
      </c>
      <c r="G342">
        <v>22.1473215251693</v>
      </c>
      <c r="H342">
        <f>(Table2[[#This Row],[1Y Return vs Nifty]]-AVERAGE(Table2[1Y Return vs Nifty]))/_xlfn.STDEV.P(Table2[1Y Return vs Nifty])</f>
        <v>-2.9764201748569651E-2</v>
      </c>
      <c r="I342">
        <v>2.4558925286747502</v>
      </c>
      <c r="J342">
        <f>(Table2[[#This Row],[1M Return vs Nifty]]-AVERAGE(Table2[1M Return vs Nifty]))/_xlfn.STDEV.P(Table2[1M Return vs Nifty])</f>
        <v>0.42471605913246113</v>
      </c>
      <c r="K342">
        <v>25.073311688880899</v>
      </c>
      <c r="L342">
        <f>(Table2[[#This Row],[6M Return vs Nifty]]-AVERAGE(Table2[6M Return vs Nifty]))/_xlfn.STDEV.P(Table2[6M Return vs Nifty])</f>
        <v>0.58496106108917356</v>
      </c>
      <c r="M342">
        <v>-4.9383026310088898</v>
      </c>
      <c r="N342">
        <f>(Table2[[#This Row],[1W Return vs Nifty]]-AVERAGE(Table2[1W Return vs Nifty]))/_xlfn.STDEV.P(Table2[1W Return vs Nifty])</f>
        <v>-1.5426556153009698</v>
      </c>
      <c r="O342">
        <v>1663.8</v>
      </c>
      <c r="P342">
        <v>1634.23114481524</v>
      </c>
      <c r="Q342">
        <v>1467.4633866101699</v>
      </c>
      <c r="R342">
        <v>58.298401393258601</v>
      </c>
      <c r="S342" s="1">
        <f>(Table2[[#This Row],[Close Price]]-Table2[[#This Row],[20D EMA]])/Table2[[#This Row],[20D EMA]]</f>
        <v>1.7880754898425291E-2</v>
      </c>
      <c r="T342" s="1">
        <f>(Table2[[#This Row],[Close Price]]-Table2[[#This Row],[50D EMA]])/Table2[[#This Row],[50D EMA]]</f>
        <v>3.6297714293938715E-2</v>
      </c>
      <c r="U342" s="1">
        <f>(Table2[[#This Row],[Close Price]]-Table2[[#This Row],[200D EMA]])/Table2[[#This Row],[200D EMA]]</f>
        <v>0.15406627208061971</v>
      </c>
      <c r="V342">
        <v>0.94096099285666301</v>
      </c>
      <c r="W342">
        <v>1635</v>
      </c>
      <c r="X342">
        <v>1697.75</v>
      </c>
      <c r="Y342">
        <v>1608.05</v>
      </c>
      <c r="Z342">
        <v>1697.75</v>
      </c>
      <c r="AA342">
        <v>1598.8</v>
      </c>
      <c r="AB342">
        <v>1697.75</v>
      </c>
      <c r="AC342" s="1">
        <f>(Table2[[#This Row],[Close Price]]/Table2[[#This Row],[Day Low]])-1</f>
        <v>3.5810397553516893E-2</v>
      </c>
      <c r="AD342" s="1">
        <f>(Table2[[#This Row],[Day High]]/Table2[[#This Row],[Close Price]])-1</f>
        <v>2.4799976380975863E-3</v>
      </c>
      <c r="AE342" s="1">
        <f>(Table2[[#This Row],[Close Price]]/Table2[[#This Row],[Current Week Low]])-1</f>
        <v>5.3169988495382681E-2</v>
      </c>
      <c r="AF342" s="1">
        <f>(Table2[[#This Row],[Current Week High]]/Table2[[#This Row],[Close Price]])-1</f>
        <v>2.4799976380975863E-3</v>
      </c>
      <c r="AG342" s="1">
        <f>(Table2[[#This Row],[Close Price]]/Table2[[#This Row],[Current Month Low]])-1</f>
        <v>5.9263197398048639E-2</v>
      </c>
      <c r="AH342" s="1">
        <f>(Table2[[#This Row],[Current Month High]]/Table2[[#This Row],[Close Price]])-1</f>
        <v>2.4799976380975863E-3</v>
      </c>
      <c r="AI342">
        <v>4.0329485400490004</v>
      </c>
      <c r="AJ342">
        <v>51.588793412101602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-0.45</v>
      </c>
      <c r="AM342" t="s">
        <v>3216</v>
      </c>
      <c r="AN342">
        <v>0.03</v>
      </c>
      <c r="AO342" t="s">
        <v>3217</v>
      </c>
      <c r="AP342">
        <v>-1.4454826366543E-2</v>
      </c>
      <c r="AQ342">
        <f>(Table2[[#This Row],[Sharpe Ratio]]-AVERAGE(Table2[Sharpe Ratio]))/_xlfn.STDEV.P(Table2[Sharpe Ratio])</f>
        <v>-0.92753409447406909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-1.4902767913019739</v>
      </c>
      <c r="AS342">
        <f>_xlfn.RANK.AVG(Table2[[#This Row],[1Y Return vs Nifty Z-Score]],Table2[1Y Return vs Nifty Z-Score])</f>
        <v>311</v>
      </c>
      <c r="AT342">
        <f>_xlfn.RANK.AVG(Table2[[#This Row],[6M Return vs Nifty Z-Score]],Table2[6M Return vs Nifty Z-Score])</f>
        <v>143</v>
      </c>
      <c r="AU342">
        <f>_xlfn.RANK.AVG(Table2[[#This Row],[Sharpe Ratio Z-Score]],Table2[Sharpe Ratio Z-Score])</f>
        <v>605</v>
      </c>
      <c r="AV342">
        <f>(Table2[[#This Row],[Rank 1Y]]+Table2[[#This Row],[Rank 6M]]+Table2[[#This Row],[Rank Sharpe]])/3</f>
        <v>353</v>
      </c>
    </row>
    <row r="343" spans="1:48" x14ac:dyDescent="0.3">
      <c r="A343" t="s">
        <v>192</v>
      </c>
      <c r="B343" t="s">
        <v>193</v>
      </c>
      <c r="C343" t="s">
        <v>3157</v>
      </c>
      <c r="D343" t="s">
        <v>32</v>
      </c>
      <c r="E343">
        <v>135774.11400964399</v>
      </c>
      <c r="F343">
        <v>262.55</v>
      </c>
      <c r="G343">
        <v>8.0979662613954098</v>
      </c>
      <c r="H343">
        <f>(Table2[[#This Row],[1Y Return vs Nifty]]-AVERAGE(Table2[1Y Return vs Nifty]))/_xlfn.STDEV.P(Table2[1Y Return vs Nifty])</f>
        <v>-0.27104503910734534</v>
      </c>
      <c r="I343">
        <v>4.52318490432795</v>
      </c>
      <c r="J343">
        <f>(Table2[[#This Row],[1M Return vs Nifty]]-AVERAGE(Table2[1M Return vs Nifty]))/_xlfn.STDEV.P(Table2[1M Return vs Nifty])</f>
        <v>0.6477655850256282</v>
      </c>
      <c r="K343">
        <v>-10.2813783256421</v>
      </c>
      <c r="L343">
        <f>(Table2[[#This Row],[6M Return vs Nifty]]-AVERAGE(Table2[6M Return vs Nifty]))/_xlfn.STDEV.P(Table2[6M Return vs Nifty])</f>
        <v>-0.57659517388192028</v>
      </c>
      <c r="M343">
        <v>0.72375646296538598</v>
      </c>
      <c r="N343">
        <f>(Table2[[#This Row],[1W Return vs Nifty]]-AVERAGE(Table2[1W Return vs Nifty]))/_xlfn.STDEV.P(Table2[1W Return vs Nifty])</f>
        <v>-0.18908103461177028</v>
      </c>
      <c r="O343">
        <v>249.55</v>
      </c>
      <c r="P343">
        <v>247.80768864712499</v>
      </c>
      <c r="Q343">
        <v>246.13402507705999</v>
      </c>
      <c r="R343">
        <v>71.744432835536898</v>
      </c>
      <c r="S343" s="1">
        <f>(Table2[[#This Row],[Close Price]]-Table2[[#This Row],[20D EMA]])/Table2[[#This Row],[20D EMA]]</f>
        <v>5.2093768783810855E-2</v>
      </c>
      <c r="T343" s="1">
        <f>(Table2[[#This Row],[Close Price]]-Table2[[#This Row],[50D EMA]])/Table2[[#This Row],[50D EMA]]</f>
        <v>5.9490936029300868E-2</v>
      </c>
      <c r="U343" s="1">
        <f>(Table2[[#This Row],[Close Price]]-Table2[[#This Row],[200D EMA]])/Table2[[#This Row],[200D EMA]]</f>
        <v>6.6695268635860019E-2</v>
      </c>
      <c r="V343">
        <v>1.1240039897126599</v>
      </c>
      <c r="W343">
        <v>259.10000000000002</v>
      </c>
      <c r="X343">
        <v>264</v>
      </c>
      <c r="Y343">
        <v>247.55</v>
      </c>
      <c r="Z343">
        <v>264</v>
      </c>
      <c r="AA343">
        <v>247.55</v>
      </c>
      <c r="AB343">
        <v>264</v>
      </c>
      <c r="AC343" s="1">
        <f>(Table2[[#This Row],[Close Price]]/Table2[[#This Row],[Day Low]])-1</f>
        <v>1.3315322269394025E-2</v>
      </c>
      <c r="AD343" s="1">
        <f>(Table2[[#This Row],[Day High]]/Table2[[#This Row],[Close Price]])-1</f>
        <v>5.5227575699865472E-3</v>
      </c>
      <c r="AE343" s="1">
        <f>(Table2[[#This Row],[Close Price]]/Table2[[#This Row],[Current Week Low]])-1</f>
        <v>6.0593819430418083E-2</v>
      </c>
      <c r="AF343" s="1">
        <f>(Table2[[#This Row],[Current Week High]]/Table2[[#This Row],[Close Price]])-1</f>
        <v>5.5227575699865472E-3</v>
      </c>
      <c r="AG343" s="1">
        <f>(Table2[[#This Row],[Close Price]]/Table2[[#This Row],[Current Month Low]])-1</f>
        <v>6.0593819430418083E-2</v>
      </c>
      <c r="AH343" s="1">
        <f>(Table2[[#This Row],[Current Month High]]/Table2[[#This Row],[Close Price]])-1</f>
        <v>5.5227575699865472E-3</v>
      </c>
      <c r="AI343">
        <v>14.149685774138201</v>
      </c>
      <c r="AJ343">
        <v>37.7130868082874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6.83</v>
      </c>
      <c r="AM343" t="s">
        <v>3217</v>
      </c>
      <c r="AN343">
        <v>0</v>
      </c>
      <c r="AO343" t="s">
        <v>3218</v>
      </c>
      <c r="AP343">
        <v>0.13134662902081101</v>
      </c>
      <c r="AQ343">
        <f>(Table2[[#This Row],[Sharpe Ratio]]-AVERAGE(Table2[Sharpe Ratio]))/_xlfn.STDEV.P(Table2[Sharpe Ratio])</f>
        <v>0.81188347136465178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0.42292780878924408</v>
      </c>
      <c r="AS343">
        <f>_xlfn.RANK.AVG(Table2[[#This Row],[1Y Return vs Nifty Z-Score]],Table2[1Y Return vs Nifty Z-Score])</f>
        <v>389</v>
      </c>
      <c r="AT343">
        <f>_xlfn.RANK.AVG(Table2[[#This Row],[6M Return vs Nifty Z-Score]],Table2[6M Return vs Nifty Z-Score])</f>
        <v>525</v>
      </c>
      <c r="AU343">
        <f>_xlfn.RANK.AVG(Table2[[#This Row],[Sharpe Ratio Z-Score]],Table2[Sharpe Ratio Z-Score])</f>
        <v>147</v>
      </c>
      <c r="AV343">
        <f>(Table2[[#This Row],[Rank 1Y]]+Table2[[#This Row],[Rank 6M]]+Table2[[#This Row],[Rank Sharpe]])/3</f>
        <v>353.66666666666669</v>
      </c>
    </row>
    <row r="344" spans="1:48" x14ac:dyDescent="0.3">
      <c r="A344" t="s">
        <v>225</v>
      </c>
      <c r="B344" t="s">
        <v>226</v>
      </c>
      <c r="C344" t="s">
        <v>3161</v>
      </c>
      <c r="D344" t="s">
        <v>51</v>
      </c>
      <c r="E344">
        <v>110131.06387413001</v>
      </c>
      <c r="F344">
        <v>2748.85</v>
      </c>
      <c r="G344">
        <v>29.8640480202525</v>
      </c>
      <c r="H344">
        <f>(Table2[[#This Row],[1Y Return vs Nifty]]-AVERAGE(Table2[1Y Return vs Nifty]))/_xlfn.STDEV.P(Table2[1Y Return vs Nifty])</f>
        <v>0.10276132667928706</v>
      </c>
      <c r="I344">
        <v>6.7586760408079698</v>
      </c>
      <c r="J344">
        <f>(Table2[[#This Row],[1M Return vs Nifty]]-AVERAGE(Table2[1M Return vs Nifty]))/_xlfn.STDEV.P(Table2[1M Return vs Nifty])</f>
        <v>0.8889628360785643</v>
      </c>
      <c r="K344">
        <v>11.1118876620545</v>
      </c>
      <c r="L344">
        <f>(Table2[[#This Row],[6M Return vs Nifty]]-AVERAGE(Table2[6M Return vs Nifty]))/_xlfn.STDEV.P(Table2[6M Return vs Nifty])</f>
        <v>0.12626720404294206</v>
      </c>
      <c r="M344">
        <v>5.8528650517183003</v>
      </c>
      <c r="N344">
        <f>(Table2[[#This Row],[1W Return vs Nifty]]-AVERAGE(Table2[1W Return vs Nifty]))/_xlfn.STDEV.P(Table2[1W Return vs Nifty])</f>
        <v>1.0370861409867926</v>
      </c>
      <c r="O344">
        <v>2631.07</v>
      </c>
      <c r="P344">
        <v>2546.4122659547902</v>
      </c>
      <c r="Q344">
        <v>2274.9630854063598</v>
      </c>
      <c r="R344">
        <v>68.628625964613306</v>
      </c>
      <c r="S344" s="1">
        <f>(Table2[[#This Row],[Close Price]]-Table2[[#This Row],[20D EMA]])/Table2[[#This Row],[20D EMA]]</f>
        <v>4.4765057562132414E-2</v>
      </c>
      <c r="T344" s="1">
        <f>(Table2[[#This Row],[Close Price]]-Table2[[#This Row],[50D EMA]])/Table2[[#This Row],[50D EMA]]</f>
        <v>7.9499198441578614E-2</v>
      </c>
      <c r="U344" s="1">
        <f>(Table2[[#This Row],[Close Price]]-Table2[[#This Row],[200D EMA]])/Table2[[#This Row],[200D EMA]]</f>
        <v>0.208305320483472</v>
      </c>
      <c r="V344">
        <v>0.81881433203210496</v>
      </c>
      <c r="W344">
        <v>2704.05</v>
      </c>
      <c r="X344">
        <v>2874</v>
      </c>
      <c r="Y344">
        <v>2652.2</v>
      </c>
      <c r="Z344">
        <v>2874</v>
      </c>
      <c r="AA344">
        <v>2645.05</v>
      </c>
      <c r="AB344">
        <v>2874</v>
      </c>
      <c r="AC344" s="1">
        <f>(Table2[[#This Row],[Close Price]]/Table2[[#This Row],[Day Low]])-1</f>
        <v>1.6567740981120904E-2</v>
      </c>
      <c r="AD344" s="1">
        <f>(Table2[[#This Row],[Day High]]/Table2[[#This Row],[Close Price]])-1</f>
        <v>4.5528129945249907E-2</v>
      </c>
      <c r="AE344" s="1">
        <f>(Table2[[#This Row],[Close Price]]/Table2[[#This Row],[Current Week Low]])-1</f>
        <v>3.6441444838247516E-2</v>
      </c>
      <c r="AF344" s="1">
        <f>(Table2[[#This Row],[Current Week High]]/Table2[[#This Row],[Close Price]])-1</f>
        <v>4.5528129945249907E-2</v>
      </c>
      <c r="AG344" s="1">
        <f>(Table2[[#This Row],[Close Price]]/Table2[[#This Row],[Current Month Low]])-1</f>
        <v>3.924311449689033E-2</v>
      </c>
      <c r="AH344" s="1">
        <f>(Table2[[#This Row],[Current Month High]]/Table2[[#This Row],[Close Price]])-1</f>
        <v>4.5528129945249907E-2</v>
      </c>
      <c r="AI344">
        <v>4.5528129945249898</v>
      </c>
      <c r="AJ344">
        <v>58.6180034622042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3.85</v>
      </c>
      <c r="AM344" t="s">
        <v>3217</v>
      </c>
      <c r="AN344">
        <v>0.14000000000000001</v>
      </c>
      <c r="AO344" t="s">
        <v>3217</v>
      </c>
      <c r="AQ344">
        <f>(Table2[[#This Row],[Sharpe Ratio]]-AVERAGE(Table2[Sharpe Ratio]))/_xlfn.STDEV.P(Table2[Sharpe Ratio])</f>
        <v>-0.75508740094610904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1.3999901068414771</v>
      </c>
      <c r="AS344">
        <f>_xlfn.RANK.AVG(Table2[[#This Row],[1Y Return vs Nifty Z-Score]],Table2[1Y Return vs Nifty Z-Score])</f>
        <v>260</v>
      </c>
      <c r="AT344">
        <f>_xlfn.RANK.AVG(Table2[[#This Row],[6M Return vs Nifty Z-Score]],Table2[6M Return vs Nifty Z-Score])</f>
        <v>254</v>
      </c>
      <c r="AU344">
        <f>_xlfn.RANK.AVG(Table2[[#This Row],[Sharpe Ratio Z-Score]],Table2[Sharpe Ratio Z-Score])</f>
        <v>547.5</v>
      </c>
      <c r="AV344">
        <f>(Table2[[#This Row],[Rank 1Y]]+Table2[[#This Row],[Rank 6M]]+Table2[[#This Row],[Rank Sharpe]])/3</f>
        <v>353.83333333333331</v>
      </c>
    </row>
    <row r="345" spans="1:48" hidden="1" x14ac:dyDescent="0.3">
      <c r="A345" t="s">
        <v>235</v>
      </c>
      <c r="B345" t="s">
        <v>236</v>
      </c>
      <c r="C345" t="s">
        <v>3159</v>
      </c>
      <c r="D345" t="s">
        <v>237</v>
      </c>
      <c r="E345">
        <v>105927.74147665501</v>
      </c>
      <c r="F345">
        <v>1456.35</v>
      </c>
      <c r="G345">
        <v>9.9329199580007703</v>
      </c>
      <c r="H345">
        <f>(Table2[[#This Row],[1Y Return vs Nifty]]-AVERAGE(Table2[1Y Return vs Nifty]))/_xlfn.STDEV.P(Table2[1Y Return vs Nifty])</f>
        <v>-0.23953190870960245</v>
      </c>
      <c r="I345">
        <v>-3.7094963535240399</v>
      </c>
      <c r="J345">
        <f>(Table2[[#This Row],[1M Return vs Nifty]]-AVERAGE(Table2[1M Return vs Nifty]))/_xlfn.STDEV.P(Table2[1M Return vs Nifty])</f>
        <v>-0.2404956367636876</v>
      </c>
      <c r="K345">
        <v>9.1431885261428398</v>
      </c>
      <c r="L345">
        <f>(Table2[[#This Row],[6M Return vs Nifty]]-AVERAGE(Table2[6M Return vs Nifty]))/_xlfn.STDEV.P(Table2[6M Return vs Nifty])</f>
        <v>6.1586824858142541E-2</v>
      </c>
      <c r="M345">
        <v>-0.22400637411245</v>
      </c>
      <c r="N345">
        <f>(Table2[[#This Row],[1W Return vs Nifty]]-AVERAGE(Table2[1W Return vs Nifty]))/_xlfn.STDEV.P(Table2[1W Return vs Nifty])</f>
        <v>-0.41565367603045528</v>
      </c>
      <c r="O345">
        <v>1478.47</v>
      </c>
      <c r="P345">
        <v>1483.2067491492801</v>
      </c>
      <c r="Q345">
        <v>1325.1324985802801</v>
      </c>
      <c r="R345">
        <v>42.701603651193899</v>
      </c>
      <c r="S345" s="1">
        <f>(Table2[[#This Row],[Close Price]]-Table2[[#This Row],[20D EMA]])/Table2[[#This Row],[20D EMA]]</f>
        <v>-1.4961412811893456E-2</v>
      </c>
      <c r="T345" s="1">
        <f>(Table2[[#This Row],[Close Price]]-Table2[[#This Row],[50D EMA]])/Table2[[#This Row],[50D EMA]]</f>
        <v>-1.8107218811325088E-2</v>
      </c>
      <c r="U345" s="1">
        <f>(Table2[[#This Row],[Close Price]]-Table2[[#This Row],[200D EMA]])/Table2[[#This Row],[200D EMA]]</f>
        <v>9.9022174431842552E-2</v>
      </c>
      <c r="V345">
        <v>0.78259283696877002</v>
      </c>
      <c r="W345">
        <v>1444.5</v>
      </c>
      <c r="X345">
        <v>1460.45</v>
      </c>
      <c r="Y345">
        <v>1418.4</v>
      </c>
      <c r="Z345">
        <v>1460.45</v>
      </c>
      <c r="AA345">
        <v>1418.4</v>
      </c>
      <c r="AB345">
        <v>1474.95</v>
      </c>
      <c r="AC345" s="1">
        <f>(Table2[[#This Row],[Close Price]]/Table2[[#This Row],[Day Low]])-1</f>
        <v>8.2035306334371505E-3</v>
      </c>
      <c r="AD345" s="1">
        <f>(Table2[[#This Row],[Day High]]/Table2[[#This Row],[Close Price]])-1</f>
        <v>2.8152573213857668E-3</v>
      </c>
      <c r="AE345" s="1">
        <f>(Table2[[#This Row],[Close Price]]/Table2[[#This Row],[Current Week Low]])-1</f>
        <v>2.6755499153976237E-2</v>
      </c>
      <c r="AF345" s="1">
        <f>(Table2[[#This Row],[Current Week High]]/Table2[[#This Row],[Close Price]])-1</f>
        <v>2.8152573213857668E-3</v>
      </c>
      <c r="AG345" s="1">
        <f>(Table2[[#This Row],[Close Price]]/Table2[[#This Row],[Current Month Low]])-1</f>
        <v>2.6755499153976237E-2</v>
      </c>
      <c r="AH345" s="1">
        <f>(Table2[[#This Row],[Current Month High]]/Table2[[#This Row],[Close Price]])-1</f>
        <v>1.2771655165310536E-2</v>
      </c>
      <c r="AI345">
        <v>13.125278950801601</v>
      </c>
      <c r="AJ345">
        <v>42.228624444552899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-2.6</v>
      </c>
      <c r="AM345" t="s">
        <v>3216</v>
      </c>
      <c r="AN345">
        <v>0.06</v>
      </c>
      <c r="AO345" t="s">
        <v>3217</v>
      </c>
      <c r="AP345">
        <v>4.6399253627704001E-2</v>
      </c>
      <c r="AQ345">
        <f>(Table2[[#This Row],[Sharpe Ratio]]-AVERAGE(Table2[Sharpe Ratio]))/_xlfn.STDEV.P(Table2[Sharpe Ratio])</f>
        <v>-0.20154233112896333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379</v>
      </c>
      <c r="AT345">
        <f>_xlfn.RANK.AVG(Table2[[#This Row],[6M Return vs Nifty Z-Score]],Table2[6M Return vs Nifty Z-Score])</f>
        <v>288</v>
      </c>
      <c r="AU345">
        <f>_xlfn.RANK.AVG(Table2[[#This Row],[Sharpe Ratio Z-Score]],Table2[Sharpe Ratio Z-Score])</f>
        <v>397</v>
      </c>
      <c r="AV345">
        <f>(Table2[[#This Row],[Rank 1Y]]+Table2[[#This Row],[Rank 6M]]+Table2[[#This Row],[Rank Sharpe]])/3</f>
        <v>354.66666666666669</v>
      </c>
    </row>
    <row r="346" spans="1:48" x14ac:dyDescent="0.3">
      <c r="A346" t="s">
        <v>853</v>
      </c>
      <c r="B346" t="s">
        <v>854</v>
      </c>
      <c r="C346" t="s">
        <v>3167</v>
      </c>
      <c r="D346" t="s">
        <v>472</v>
      </c>
      <c r="E346">
        <v>18716.36190435</v>
      </c>
      <c r="F346">
        <v>302.7</v>
      </c>
      <c r="G346">
        <v>33.521848635654401</v>
      </c>
      <c r="H346">
        <f>(Table2[[#This Row],[1Y Return vs Nifty]]-AVERAGE(Table2[1Y Return vs Nifty]))/_xlfn.STDEV.P(Table2[1Y Return vs Nifty])</f>
        <v>0.16557966807686561</v>
      </c>
      <c r="I346">
        <v>13.2726981044532</v>
      </c>
      <c r="J346">
        <f>(Table2[[#This Row],[1M Return vs Nifty]]-AVERAGE(Table2[1M Return vs Nifty]))/_xlfn.STDEV.P(Table2[1M Return vs Nifty])</f>
        <v>1.5917901429778178</v>
      </c>
      <c r="K346">
        <v>2.0275173020655402</v>
      </c>
      <c r="L346">
        <f>(Table2[[#This Row],[6M Return vs Nifty]]-AVERAGE(Table2[6M Return vs Nifty]))/_xlfn.STDEV.P(Table2[6M Return vs Nifty])</f>
        <v>-0.17219410414833955</v>
      </c>
      <c r="M346">
        <v>4.7660465780110197</v>
      </c>
      <c r="N346">
        <f>(Table2[[#This Row],[1W Return vs Nifty]]-AVERAGE(Table2[1W Return vs Nifty]))/_xlfn.STDEV.P(Table2[1W Return vs Nifty])</f>
        <v>0.77727079193839033</v>
      </c>
      <c r="O346">
        <v>300.5</v>
      </c>
      <c r="P346">
        <v>300.324016392754</v>
      </c>
      <c r="Q346">
        <v>281.52264505144001</v>
      </c>
      <c r="R346">
        <v>52.753273244920202</v>
      </c>
      <c r="S346" s="1">
        <f>(Table2[[#This Row],[Close Price]]-Table2[[#This Row],[20D EMA]])/Table2[[#This Row],[20D EMA]]</f>
        <v>7.3211314475873169E-3</v>
      </c>
      <c r="T346" s="1">
        <f>(Table2[[#This Row],[Close Price]]-Table2[[#This Row],[50D EMA]])/Table2[[#This Row],[50D EMA]]</f>
        <v>7.9114006125262735E-3</v>
      </c>
      <c r="U346" s="1">
        <f>(Table2[[#This Row],[Close Price]]-Table2[[#This Row],[200D EMA]])/Table2[[#This Row],[200D EMA]]</f>
        <v>7.5224339216798844E-2</v>
      </c>
      <c r="V346">
        <v>0.76027631134984297</v>
      </c>
      <c r="W346">
        <v>301.60000000000002</v>
      </c>
      <c r="X346">
        <v>308.55</v>
      </c>
      <c r="Y346">
        <v>298.3</v>
      </c>
      <c r="Z346">
        <v>311.35000000000002</v>
      </c>
      <c r="AA346">
        <v>298.3</v>
      </c>
      <c r="AB346">
        <v>311.35000000000002</v>
      </c>
      <c r="AC346" s="1">
        <f>(Table2[[#This Row],[Close Price]]/Table2[[#This Row],[Day Low]])-1</f>
        <v>3.6472148541113469E-3</v>
      </c>
      <c r="AD346" s="1">
        <f>(Table2[[#This Row],[Day High]]/Table2[[#This Row],[Close Price]])-1</f>
        <v>1.9326065411298332E-2</v>
      </c>
      <c r="AE346" s="1">
        <f>(Table2[[#This Row],[Close Price]]/Table2[[#This Row],[Current Week Low]])-1</f>
        <v>1.4750251424740179E-2</v>
      </c>
      <c r="AF346" s="1">
        <f>(Table2[[#This Row],[Current Week High]]/Table2[[#This Row],[Close Price]])-1</f>
        <v>2.8576148001321577E-2</v>
      </c>
      <c r="AG346" s="1">
        <f>(Table2[[#This Row],[Close Price]]/Table2[[#This Row],[Current Month Low]])-1</f>
        <v>1.4750251424740179E-2</v>
      </c>
      <c r="AH346" s="1">
        <f>(Table2[[#This Row],[Current Month High]]/Table2[[#This Row],[Close Price]])-1</f>
        <v>2.8576148001321577E-2</v>
      </c>
      <c r="AI346">
        <v>17.575156921043899</v>
      </c>
      <c r="AJ346">
        <v>61.483062149906601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-6.01</v>
      </c>
      <c r="AM346" t="s">
        <v>3216</v>
      </c>
      <c r="AN346">
        <v>0.06</v>
      </c>
      <c r="AO346" t="s">
        <v>3217</v>
      </c>
      <c r="AP346">
        <v>3.0272024957352001E-2</v>
      </c>
      <c r="AQ346">
        <f>(Table2[[#This Row],[Sharpe Ratio]]-AVERAGE(Table2[Sharpe Ratio]))/_xlfn.STDEV.P(Table2[Sharpe Ratio])</f>
        <v>-0.3939408552930862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1.9685056435516481</v>
      </c>
      <c r="AS346">
        <f>_xlfn.RANK.AVG(Table2[[#This Row],[1Y Return vs Nifty Z-Score]],Table2[1Y Return vs Nifty Z-Score])</f>
        <v>245</v>
      </c>
      <c r="AT346">
        <f>_xlfn.RANK.AVG(Table2[[#This Row],[6M Return vs Nifty Z-Score]],Table2[6M Return vs Nifty Z-Score])</f>
        <v>373</v>
      </c>
      <c r="AU346">
        <f>_xlfn.RANK.AVG(Table2[[#This Row],[Sharpe Ratio Z-Score]],Table2[Sharpe Ratio Z-Score])</f>
        <v>446</v>
      </c>
      <c r="AV346">
        <f>(Table2[[#This Row],[Rank 1Y]]+Table2[[#This Row],[Rank 6M]]+Table2[[#This Row],[Rank Sharpe]])/3</f>
        <v>354.66666666666669</v>
      </c>
    </row>
    <row r="347" spans="1:48" hidden="1" x14ac:dyDescent="0.3">
      <c r="A347" t="s">
        <v>752</v>
      </c>
      <c r="B347" t="s">
        <v>753</v>
      </c>
      <c r="C347" t="s">
        <v>3161</v>
      </c>
      <c r="D347" t="s">
        <v>51</v>
      </c>
      <c r="E347">
        <v>22407.21332038</v>
      </c>
      <c r="F347">
        <v>1139.95</v>
      </c>
      <c r="G347">
        <v>29.9099197871797</v>
      </c>
      <c r="H347">
        <f>(Table2[[#This Row],[1Y Return vs Nifty]]-AVERAGE(Table2[1Y Return vs Nifty]))/_xlfn.STDEV.P(Table2[1Y Return vs Nifty])</f>
        <v>0.10354911929521299</v>
      </c>
      <c r="I347">
        <v>-8.5211313881634894</v>
      </c>
      <c r="J347">
        <f>(Table2[[#This Row],[1M Return vs Nifty]]-AVERAGE(Table2[1M Return vs Nifty]))/_xlfn.STDEV.P(Table2[1M Return vs Nifty])</f>
        <v>-0.75964470628423553</v>
      </c>
      <c r="K347">
        <v>2.2165411231320298</v>
      </c>
      <c r="L347">
        <f>(Table2[[#This Row],[6M Return vs Nifty]]-AVERAGE(Table2[6M Return vs Nifty]))/_xlfn.STDEV.P(Table2[6M Return vs Nifty])</f>
        <v>-0.16598384469400268</v>
      </c>
      <c r="M347">
        <v>5.5657520522667001</v>
      </c>
      <c r="N347">
        <f>(Table2[[#This Row],[1W Return vs Nifty]]-AVERAGE(Table2[1W Return vs Nifty]))/_xlfn.STDEV.P(Table2[1W Return vs Nifty])</f>
        <v>0.96844876871762886</v>
      </c>
      <c r="O347">
        <v>1127.5999999999999</v>
      </c>
      <c r="P347">
        <v>1133.9976396229399</v>
      </c>
      <c r="Q347">
        <v>1029.0130880347399</v>
      </c>
      <c r="R347">
        <v>59.4557480112747</v>
      </c>
      <c r="S347" s="1">
        <f>(Table2[[#This Row],[Close Price]]-Table2[[#This Row],[20D EMA]])/Table2[[#This Row],[20D EMA]]</f>
        <v>1.0952465413267238E-2</v>
      </c>
      <c r="T347" s="1">
        <f>(Table2[[#This Row],[Close Price]]-Table2[[#This Row],[50D EMA]])/Table2[[#This Row],[50D EMA]]</f>
        <v>5.2490059671017678E-3</v>
      </c>
      <c r="U347" s="1">
        <f>(Table2[[#This Row],[Close Price]]-Table2[[#This Row],[200D EMA]])/Table2[[#This Row],[200D EMA]]</f>
        <v>0.10780903883072368</v>
      </c>
      <c r="V347">
        <v>0.28339633657924701</v>
      </c>
      <c r="W347">
        <v>1117.3499999999999</v>
      </c>
      <c r="X347">
        <v>1147.4000000000001</v>
      </c>
      <c r="Y347">
        <v>1111.1500000000001</v>
      </c>
      <c r="Z347">
        <v>1148.25</v>
      </c>
      <c r="AA347">
        <v>1108.3</v>
      </c>
      <c r="AB347">
        <v>1156</v>
      </c>
      <c r="AC347" s="1">
        <f>(Table2[[#This Row],[Close Price]]/Table2[[#This Row],[Day Low]])-1</f>
        <v>2.0226428603392188E-2</v>
      </c>
      <c r="AD347" s="1">
        <f>(Table2[[#This Row],[Day High]]/Table2[[#This Row],[Close Price]])-1</f>
        <v>6.5353743585245816E-3</v>
      </c>
      <c r="AE347" s="1">
        <f>(Table2[[#This Row],[Close Price]]/Table2[[#This Row],[Current Week Low]])-1</f>
        <v>2.5919092831750756E-2</v>
      </c>
      <c r="AF347" s="1">
        <f>(Table2[[#This Row],[Current Week High]]/Table2[[#This Row],[Close Price]])-1</f>
        <v>7.2810210974165734E-3</v>
      </c>
      <c r="AG347" s="1">
        <f>(Table2[[#This Row],[Close Price]]/Table2[[#This Row],[Current Month Low]])-1</f>
        <v>2.8557249842100507E-2</v>
      </c>
      <c r="AH347" s="1">
        <f>(Table2[[#This Row],[Current Month High]]/Table2[[#This Row],[Close Price]])-1</f>
        <v>1.4079564893197061E-2</v>
      </c>
      <c r="AI347">
        <v>14.382209746041401</v>
      </c>
      <c r="AJ347">
        <v>60.499824005631801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-7.0000000000000007E-2</v>
      </c>
      <c r="AM347" t="s">
        <v>3216</v>
      </c>
      <c r="AN347">
        <v>0.03</v>
      </c>
      <c r="AO347" t="s">
        <v>3217</v>
      </c>
      <c r="AP347">
        <v>3.3049222722030001E-2</v>
      </c>
      <c r="AQ347">
        <f>(Table2[[#This Row],[Sharpe Ratio]]-AVERAGE(Table2[Sharpe Ratio]))/_xlfn.STDEV.P(Table2[Sharpe Ratio])</f>
        <v>-0.36080876780565269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259</v>
      </c>
      <c r="AT347">
        <f>_xlfn.RANK.AVG(Table2[[#This Row],[6M Return vs Nifty Z-Score]],Table2[6M Return vs Nifty Z-Score])</f>
        <v>369</v>
      </c>
      <c r="AU347">
        <f>_xlfn.RANK.AVG(Table2[[#This Row],[Sharpe Ratio Z-Score]],Table2[Sharpe Ratio Z-Score])</f>
        <v>437</v>
      </c>
      <c r="AV347">
        <f>(Table2[[#This Row],[Rank 1Y]]+Table2[[#This Row],[Rank 6M]]+Table2[[#This Row],[Rank Sharpe]])/3</f>
        <v>355</v>
      </c>
    </row>
    <row r="348" spans="1:48" hidden="1" x14ac:dyDescent="0.3">
      <c r="A348" t="s">
        <v>185</v>
      </c>
      <c r="B348" t="s">
        <v>186</v>
      </c>
      <c r="C348" t="s">
        <v>3155</v>
      </c>
      <c r="D348" t="s">
        <v>18</v>
      </c>
      <c r="E348">
        <v>137530.62396960001</v>
      </c>
      <c r="F348">
        <v>317</v>
      </c>
      <c r="G348">
        <v>46.975751949258701</v>
      </c>
      <c r="H348">
        <f>(Table2[[#This Row],[1Y Return vs Nifty]]-AVERAGE(Table2[1Y Return vs Nifty]))/_xlfn.STDEV.P(Table2[1Y Return vs Nifty])</f>
        <v>0.39663433188913777</v>
      </c>
      <c r="I348">
        <v>-7.8351789923105999</v>
      </c>
      <c r="J348">
        <f>(Table2[[#This Row],[1M Return vs Nifty]]-AVERAGE(Table2[1M Return vs Nifty]))/_xlfn.STDEV.P(Table2[1M Return vs Nifty])</f>
        <v>-0.68563419936117598</v>
      </c>
      <c r="K348">
        <v>-5.2039831121143898</v>
      </c>
      <c r="L348">
        <f>(Table2[[#This Row],[6M Return vs Nifty]]-AVERAGE(Table2[6M Return vs Nifty]))/_xlfn.STDEV.P(Table2[6M Return vs Nifty])</f>
        <v>-0.40978052877365168</v>
      </c>
      <c r="M348">
        <v>-1.24960174145057</v>
      </c>
      <c r="N348">
        <f>(Table2[[#This Row],[1W Return vs Nifty]]-AVERAGE(Table2[1W Return vs Nifty]))/_xlfn.STDEV.P(Table2[1W Return vs Nifty])</f>
        <v>-0.66083299971128084</v>
      </c>
      <c r="O348">
        <v>321.45999999999998</v>
      </c>
      <c r="P348">
        <v>330.05649720077702</v>
      </c>
      <c r="Q348">
        <v>306.281001336364</v>
      </c>
      <c r="R348">
        <v>49.433476061708902</v>
      </c>
      <c r="S348" s="1">
        <f>(Table2[[#This Row],[Close Price]]-Table2[[#This Row],[20D EMA]])/Table2[[#This Row],[20D EMA]]</f>
        <v>-1.3874198967212032E-2</v>
      </c>
      <c r="T348" s="1">
        <f>(Table2[[#This Row],[Close Price]]-Table2[[#This Row],[50D EMA]])/Table2[[#This Row],[50D EMA]]</f>
        <v>-3.9558370495687001E-2</v>
      </c>
      <c r="U348" s="1">
        <f>(Table2[[#This Row],[Close Price]]-Table2[[#This Row],[200D EMA]])/Table2[[#This Row],[200D EMA]]</f>
        <v>3.499726922945566E-2</v>
      </c>
      <c r="V348">
        <v>0.75859439364178705</v>
      </c>
      <c r="W348">
        <v>307.25</v>
      </c>
      <c r="X348">
        <v>319</v>
      </c>
      <c r="Y348">
        <v>298.10000000000002</v>
      </c>
      <c r="Z348">
        <v>319</v>
      </c>
      <c r="AA348">
        <v>298.10000000000002</v>
      </c>
      <c r="AB348">
        <v>319</v>
      </c>
      <c r="AC348" s="1">
        <f>(Table2[[#This Row],[Close Price]]/Table2[[#This Row],[Day Low]])-1</f>
        <v>3.173311635476006E-2</v>
      </c>
      <c r="AD348" s="1">
        <f>(Table2[[#This Row],[Day High]]/Table2[[#This Row],[Close Price]])-1</f>
        <v>6.3091482649841879E-3</v>
      </c>
      <c r="AE348" s="1">
        <f>(Table2[[#This Row],[Close Price]]/Table2[[#This Row],[Current Week Low]])-1</f>
        <v>6.3401543106340164E-2</v>
      </c>
      <c r="AF348" s="1">
        <f>(Table2[[#This Row],[Current Week High]]/Table2[[#This Row],[Close Price]])-1</f>
        <v>6.3091482649841879E-3</v>
      </c>
      <c r="AG348" s="1">
        <f>(Table2[[#This Row],[Close Price]]/Table2[[#This Row],[Current Month Low]])-1</f>
        <v>6.3401543106340164E-2</v>
      </c>
      <c r="AH348" s="1">
        <f>(Table2[[#This Row],[Current Month High]]/Table2[[#This Row],[Close Price]])-1</f>
        <v>6.3091482649841879E-3</v>
      </c>
      <c r="AI348">
        <v>18.611987381703401</v>
      </c>
      <c r="AJ348">
        <v>75.453161754531607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-4.42</v>
      </c>
      <c r="AM348" t="s">
        <v>3216</v>
      </c>
      <c r="AN348">
        <v>0</v>
      </c>
      <c r="AO348" t="s">
        <v>3218</v>
      </c>
      <c r="AP348">
        <v>3.9253288889080001E-2</v>
      </c>
      <c r="AQ348">
        <f>(Table2[[#This Row],[Sharpe Ratio]]-AVERAGE(Table2[Sharpe Ratio]))/_xlfn.STDEV.P(Table2[Sharpe Ratio])</f>
        <v>-0.28679399448310555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186</v>
      </c>
      <c r="AT348">
        <f>_xlfn.RANK.AVG(Table2[[#This Row],[6M Return vs Nifty Z-Score]],Table2[6M Return vs Nifty Z-Score])</f>
        <v>459</v>
      </c>
      <c r="AU348">
        <f>_xlfn.RANK.AVG(Table2[[#This Row],[Sharpe Ratio Z-Score]],Table2[Sharpe Ratio Z-Score])</f>
        <v>421</v>
      </c>
      <c r="AV348">
        <f>(Table2[[#This Row],[Rank 1Y]]+Table2[[#This Row],[Rank 6M]]+Table2[[#This Row],[Rank Sharpe]])/3</f>
        <v>355.33333333333331</v>
      </c>
    </row>
    <row r="349" spans="1:48" x14ac:dyDescent="0.3">
      <c r="A349" t="s">
        <v>850</v>
      </c>
      <c r="B349" t="s">
        <v>851</v>
      </c>
      <c r="C349" t="s">
        <v>3168</v>
      </c>
      <c r="D349" t="s">
        <v>852</v>
      </c>
      <c r="E349">
        <v>18718.0744075</v>
      </c>
      <c r="F349">
        <v>842.5</v>
      </c>
      <c r="G349">
        <v>7.2296649786438003</v>
      </c>
      <c r="H349">
        <f>(Table2[[#This Row],[1Y Return vs Nifty]]-AVERAGE(Table2[1Y Return vs Nifty]))/_xlfn.STDEV.P(Table2[1Y Return vs Nifty])</f>
        <v>-0.28595707290879763</v>
      </c>
      <c r="I349">
        <v>-0.81667132259698505</v>
      </c>
      <c r="J349">
        <f>(Table2[[#This Row],[1M Return vs Nifty]]-AVERAGE(Table2[1M Return vs Nifty]))/_xlfn.STDEV.P(Table2[1M Return vs Nifty])</f>
        <v>7.1624341638636443E-2</v>
      </c>
      <c r="K349">
        <v>20.899540369153499</v>
      </c>
      <c r="L349">
        <f>(Table2[[#This Row],[6M Return vs Nifty]]-AVERAGE(Table2[6M Return vs Nifty]))/_xlfn.STDEV.P(Table2[6M Return vs Nifty])</f>
        <v>0.44783441402250707</v>
      </c>
      <c r="M349">
        <v>-0.48771970289359301</v>
      </c>
      <c r="N349">
        <f>(Table2[[#This Row],[1W Return vs Nifty]]-AVERAGE(Table2[1W Return vs Nifty]))/_xlfn.STDEV.P(Table2[1W Return vs Nifty])</f>
        <v>-0.47869711173160695</v>
      </c>
      <c r="O349">
        <v>858.01</v>
      </c>
      <c r="P349">
        <v>841.326174668975</v>
      </c>
      <c r="Q349">
        <v>754.94556576293098</v>
      </c>
      <c r="R349">
        <v>34.819634244660001</v>
      </c>
      <c r="S349" s="1">
        <f>(Table2[[#This Row],[Close Price]]-Table2[[#This Row],[20D EMA]])/Table2[[#This Row],[20D EMA]]</f>
        <v>-1.8076712392629445E-2</v>
      </c>
      <c r="T349" s="1">
        <f>(Table2[[#This Row],[Close Price]]-Table2[[#This Row],[50D EMA]])/Table2[[#This Row],[50D EMA]]</f>
        <v>1.3952083821555286E-3</v>
      </c>
      <c r="U349" s="1">
        <f>(Table2[[#This Row],[Close Price]]-Table2[[#This Row],[200D EMA]])/Table2[[#This Row],[200D EMA]]</f>
        <v>0.1159744996297693</v>
      </c>
      <c r="V349">
        <v>0.223722945491066</v>
      </c>
      <c r="W349">
        <v>833.15</v>
      </c>
      <c r="X349">
        <v>854.5</v>
      </c>
      <c r="Y349">
        <v>832.05</v>
      </c>
      <c r="Z349">
        <v>854.5</v>
      </c>
      <c r="AA349">
        <v>832.05</v>
      </c>
      <c r="AB349">
        <v>860.95</v>
      </c>
      <c r="AC349" s="1">
        <f>(Table2[[#This Row],[Close Price]]/Table2[[#This Row],[Day Low]])-1</f>
        <v>1.1222468943167474E-2</v>
      </c>
      <c r="AD349" s="1">
        <f>(Table2[[#This Row],[Day High]]/Table2[[#This Row],[Close Price]])-1</f>
        <v>1.4243323442136413E-2</v>
      </c>
      <c r="AE349" s="1">
        <f>(Table2[[#This Row],[Close Price]]/Table2[[#This Row],[Current Week Low]])-1</f>
        <v>1.2559341385734113E-2</v>
      </c>
      <c r="AF349" s="1">
        <f>(Table2[[#This Row],[Current Week High]]/Table2[[#This Row],[Close Price]])-1</f>
        <v>1.4243323442136413E-2</v>
      </c>
      <c r="AG349" s="1">
        <f>(Table2[[#This Row],[Close Price]]/Table2[[#This Row],[Current Month Low]])-1</f>
        <v>1.2559341385734113E-2</v>
      </c>
      <c r="AH349" s="1">
        <f>(Table2[[#This Row],[Current Month High]]/Table2[[#This Row],[Close Price]])-1</f>
        <v>2.1899109792284932E-2</v>
      </c>
      <c r="AI349">
        <v>10.9792284866468</v>
      </c>
      <c r="AJ349">
        <v>35.4283877190162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-5.38</v>
      </c>
      <c r="AM349" t="s">
        <v>3216</v>
      </c>
      <c r="AN349">
        <v>0.2</v>
      </c>
      <c r="AO349" t="s">
        <v>3217</v>
      </c>
      <c r="AP349">
        <v>9.7228074574320002E-3</v>
      </c>
      <c r="AQ349">
        <f>(Table2[[#This Row],[Sharpe Ratio]]-AVERAGE(Table2[Sharpe Ratio]))/_xlfn.STDEV.P(Table2[Sharpe Ratio])</f>
        <v>-0.63909389432579178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-0.88428932330505294</v>
      </c>
      <c r="AS349">
        <f>_xlfn.RANK.AVG(Table2[[#This Row],[1Y Return vs Nifty Z-Score]],Table2[1Y Return vs Nifty Z-Score])</f>
        <v>396</v>
      </c>
      <c r="AT349">
        <f>_xlfn.RANK.AVG(Table2[[#This Row],[6M Return vs Nifty Z-Score]],Table2[6M Return vs Nifty Z-Score])</f>
        <v>174</v>
      </c>
      <c r="AU349">
        <f>_xlfn.RANK.AVG(Table2[[#This Row],[Sharpe Ratio Z-Score]],Table2[Sharpe Ratio Z-Score])</f>
        <v>498</v>
      </c>
      <c r="AV349">
        <f>(Table2[[#This Row],[Rank 1Y]]+Table2[[#This Row],[Rank 6M]]+Table2[[#This Row],[Rank Sharpe]])/3</f>
        <v>356</v>
      </c>
    </row>
    <row r="350" spans="1:48" hidden="1" x14ac:dyDescent="0.3">
      <c r="A350" t="s">
        <v>975</v>
      </c>
      <c r="B350" t="s">
        <v>976</v>
      </c>
      <c r="C350" t="s">
        <v>3161</v>
      </c>
      <c r="D350" t="s">
        <v>51</v>
      </c>
      <c r="E350">
        <v>15148.506773610001</v>
      </c>
      <c r="F350">
        <v>6577.55</v>
      </c>
      <c r="G350">
        <v>10.468828832039501</v>
      </c>
      <c r="H350">
        <f>(Table2[[#This Row],[1Y Return vs Nifty]]-AVERAGE(Table2[1Y Return vs Nifty]))/_xlfn.STDEV.P(Table2[1Y Return vs Nifty])</f>
        <v>-0.23032831612842017</v>
      </c>
      <c r="I350">
        <v>-3.08779043483369</v>
      </c>
      <c r="J350">
        <f>(Table2[[#This Row],[1M Return vs Nifty]]-AVERAGE(Table2[1M Return vs Nifty]))/_xlfn.STDEV.P(Table2[1M Return vs Nifty])</f>
        <v>-0.17341697288333413</v>
      </c>
      <c r="K350">
        <v>14.0651260013721</v>
      </c>
      <c r="L350">
        <f>(Table2[[#This Row],[6M Return vs Nifty]]-AVERAGE(Table2[6M Return vs Nifty]))/_xlfn.STDEV.P(Table2[6M Return vs Nifty])</f>
        <v>0.22329400317428552</v>
      </c>
      <c r="M350">
        <v>1.0258073138277</v>
      </c>
      <c r="N350">
        <f>(Table2[[#This Row],[1W Return vs Nifty]]-AVERAGE(Table2[1W Return vs Nifty]))/_xlfn.STDEV.P(Table2[1W Return vs Nifty])</f>
        <v>-0.11687261237225666</v>
      </c>
      <c r="O350">
        <v>6690.94</v>
      </c>
      <c r="P350">
        <v>6763.7533512794098</v>
      </c>
      <c r="Q350">
        <v>6165.8940208030299</v>
      </c>
      <c r="R350">
        <v>43.726264181151997</v>
      </c>
      <c r="S350" s="1">
        <f>(Table2[[#This Row],[Close Price]]-Table2[[#This Row],[20D EMA]])/Table2[[#This Row],[20D EMA]]</f>
        <v>-1.6946796713167272E-2</v>
      </c>
      <c r="T350" s="1">
        <f>(Table2[[#This Row],[Close Price]]-Table2[[#This Row],[50D EMA]])/Table2[[#This Row],[50D EMA]]</f>
        <v>-2.7529589210137002E-2</v>
      </c>
      <c r="U350" s="1">
        <f>(Table2[[#This Row],[Close Price]]-Table2[[#This Row],[200D EMA]])/Table2[[#This Row],[200D EMA]]</f>
        <v>6.6763388700501428E-2</v>
      </c>
      <c r="V350">
        <v>0.49039383791743102</v>
      </c>
      <c r="W350">
        <v>6556</v>
      </c>
      <c r="X350">
        <v>6675</v>
      </c>
      <c r="Y350">
        <v>6550</v>
      </c>
      <c r="Z350">
        <v>6822.65</v>
      </c>
      <c r="AA350">
        <v>6550</v>
      </c>
      <c r="AB350">
        <v>6899</v>
      </c>
      <c r="AC350" s="1">
        <f>(Table2[[#This Row],[Close Price]]/Table2[[#This Row],[Day Low]])-1</f>
        <v>3.2870652837095893E-3</v>
      </c>
      <c r="AD350" s="1">
        <f>(Table2[[#This Row],[Day High]]/Table2[[#This Row],[Close Price]])-1</f>
        <v>1.481554682214492E-2</v>
      </c>
      <c r="AE350" s="1">
        <f>(Table2[[#This Row],[Close Price]]/Table2[[#This Row],[Current Week Low]])-1</f>
        <v>4.2061068702290427E-3</v>
      </c>
      <c r="AF350" s="1">
        <f>(Table2[[#This Row],[Current Week High]]/Table2[[#This Row],[Close Price]])-1</f>
        <v>3.7263114685559096E-2</v>
      </c>
      <c r="AG350" s="1">
        <f>(Table2[[#This Row],[Close Price]]/Table2[[#This Row],[Current Month Low]])-1</f>
        <v>4.2061068702290427E-3</v>
      </c>
      <c r="AH350" s="1">
        <f>(Table2[[#This Row],[Current Month High]]/Table2[[#This Row],[Close Price]])-1</f>
        <v>4.8870780153704718E-2</v>
      </c>
      <c r="AI350">
        <v>15.544541660648701</v>
      </c>
      <c r="AJ350">
        <v>40.125332333999502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-1.76</v>
      </c>
      <c r="AM350" t="s">
        <v>3216</v>
      </c>
      <c r="AN350">
        <v>-0.04</v>
      </c>
      <c r="AO350" t="s">
        <v>3216</v>
      </c>
      <c r="AP350">
        <v>2.4857638807710001E-2</v>
      </c>
      <c r="AQ350">
        <f>(Table2[[#This Row],[Sharpe Ratio]]-AVERAGE(Table2[Sharpe Ratio]))/_xlfn.STDEV.P(Table2[Sharpe Ratio])</f>
        <v>-0.45853471241131921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375</v>
      </c>
      <c r="AT350">
        <f>_xlfn.RANK.AVG(Table2[[#This Row],[6M Return vs Nifty Z-Score]],Table2[6M Return vs Nifty Z-Score])</f>
        <v>232</v>
      </c>
      <c r="AU350">
        <f>_xlfn.RANK.AVG(Table2[[#This Row],[Sharpe Ratio Z-Score]],Table2[Sharpe Ratio Z-Score])</f>
        <v>463</v>
      </c>
      <c r="AV350">
        <f>(Table2[[#This Row],[Rank 1Y]]+Table2[[#This Row],[Rank 6M]]+Table2[[#This Row],[Rank Sharpe]])/3</f>
        <v>356.66666666666669</v>
      </c>
    </row>
    <row r="351" spans="1:48" hidden="1" x14ac:dyDescent="0.3">
      <c r="A351" t="s">
        <v>1830</v>
      </c>
      <c r="B351" t="s">
        <v>1831</v>
      </c>
      <c r="C351" t="s">
        <v>3171</v>
      </c>
      <c r="D351" t="s">
        <v>475</v>
      </c>
      <c r="E351">
        <v>4342.0191903900004</v>
      </c>
      <c r="F351">
        <v>379.05</v>
      </c>
      <c r="G351">
        <v>0.28315650477884802</v>
      </c>
      <c r="H351">
        <f>(Table2[[#This Row],[1Y Return vs Nifty]]-AVERAGE(Table2[1Y Return vs Nifty]))/_xlfn.STDEV.P(Table2[1Y Return vs Nifty])</f>
        <v>-0.40525502999126012</v>
      </c>
      <c r="I351">
        <v>-7.7811194247871303</v>
      </c>
      <c r="J351">
        <f>(Table2[[#This Row],[1M Return vs Nifty]]-AVERAGE(Table2[1M Return vs Nifty]))/_xlfn.STDEV.P(Table2[1M Return vs Nifty])</f>
        <v>-0.67980146808034336</v>
      </c>
      <c r="K351">
        <v>-4.9898158844652496</v>
      </c>
      <c r="L351">
        <f>(Table2[[#This Row],[6M Return vs Nifty]]-AVERAGE(Table2[6M Return vs Nifty]))/_xlfn.STDEV.P(Table2[6M Return vs Nifty])</f>
        <v>-0.40274419841691139</v>
      </c>
      <c r="M351">
        <v>-0.30220787663559101</v>
      </c>
      <c r="N351">
        <f>(Table2[[#This Row],[1W Return vs Nifty]]-AVERAGE(Table2[1W Return vs Nifty]))/_xlfn.STDEV.P(Table2[1W Return vs Nifty])</f>
        <v>-0.43434856497989699</v>
      </c>
      <c r="O351">
        <v>380.71</v>
      </c>
      <c r="P351">
        <v>384.056294152026</v>
      </c>
      <c r="Q351">
        <v>370.03995626045298</v>
      </c>
      <c r="R351">
        <v>51.509120653931099</v>
      </c>
      <c r="S351" s="1">
        <f>(Table2[[#This Row],[Close Price]]-Table2[[#This Row],[20D EMA]])/Table2[[#This Row],[20D EMA]]</f>
        <v>-4.3602742244752387E-3</v>
      </c>
      <c r="T351" s="1">
        <f>(Table2[[#This Row],[Close Price]]-Table2[[#This Row],[50D EMA]])/Table2[[#This Row],[50D EMA]]</f>
        <v>-1.3035313385709754E-2</v>
      </c>
      <c r="U351" s="1">
        <f>(Table2[[#This Row],[Close Price]]-Table2[[#This Row],[200D EMA]])/Table2[[#This Row],[200D EMA]]</f>
        <v>2.4348840137699349E-2</v>
      </c>
      <c r="V351">
        <v>0.39911978503314099</v>
      </c>
      <c r="W351">
        <v>369</v>
      </c>
      <c r="X351">
        <v>379.9</v>
      </c>
      <c r="Y351">
        <v>363</v>
      </c>
      <c r="Z351">
        <v>379.9</v>
      </c>
      <c r="AA351">
        <v>363</v>
      </c>
      <c r="AB351">
        <v>379.9</v>
      </c>
      <c r="AC351" s="1">
        <f>(Table2[[#This Row],[Close Price]]/Table2[[#This Row],[Day Low]])-1</f>
        <v>2.7235772357723675E-2</v>
      </c>
      <c r="AD351" s="1">
        <f>(Table2[[#This Row],[Day High]]/Table2[[#This Row],[Close Price]])-1</f>
        <v>2.2424482258276424E-3</v>
      </c>
      <c r="AE351" s="1">
        <f>(Table2[[#This Row],[Close Price]]/Table2[[#This Row],[Current Week Low]])-1</f>
        <v>4.4214876033057848E-2</v>
      </c>
      <c r="AF351" s="1">
        <f>(Table2[[#This Row],[Current Week High]]/Table2[[#This Row],[Close Price]])-1</f>
        <v>2.2424482258276424E-3</v>
      </c>
      <c r="AG351" s="1">
        <f>(Table2[[#This Row],[Close Price]]/Table2[[#This Row],[Current Month Low]])-1</f>
        <v>4.4214876033057848E-2</v>
      </c>
      <c r="AH351" s="1">
        <f>(Table2[[#This Row],[Current Month High]]/Table2[[#This Row],[Close Price]])-1</f>
        <v>2.2424482258276424E-3</v>
      </c>
      <c r="AI351">
        <v>21.052631578947299</v>
      </c>
      <c r="AJ351">
        <v>27.927775902801201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-5.86</v>
      </c>
      <c r="AM351" t="s">
        <v>3216</v>
      </c>
      <c r="AN351">
        <v>7.0000000000000007E-2</v>
      </c>
      <c r="AO351" t="s">
        <v>3217</v>
      </c>
      <c r="AP351">
        <v>0.124529410705704</v>
      </c>
      <c r="AQ351">
        <f>(Table2[[#This Row],[Sharpe Ratio]]-AVERAGE(Table2[Sharpe Ratio]))/_xlfn.STDEV.P(Table2[Sharpe Ratio])</f>
        <v>0.73055376682945905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455</v>
      </c>
      <c r="AT351">
        <f>_xlfn.RANK.AVG(Table2[[#This Row],[6M Return vs Nifty Z-Score]],Table2[6M Return vs Nifty Z-Score])</f>
        <v>456</v>
      </c>
      <c r="AU351">
        <f>_xlfn.RANK.AVG(Table2[[#This Row],[Sharpe Ratio Z-Score]],Table2[Sharpe Ratio Z-Score])</f>
        <v>161</v>
      </c>
      <c r="AV351">
        <f>(Table2[[#This Row],[Rank 1Y]]+Table2[[#This Row],[Rank 6M]]+Table2[[#This Row],[Rank Sharpe]])/3</f>
        <v>357.33333333333331</v>
      </c>
    </row>
    <row r="352" spans="1:48" hidden="1" x14ac:dyDescent="0.3">
      <c r="A352" t="s">
        <v>1205</v>
      </c>
      <c r="B352" t="s">
        <v>1206</v>
      </c>
      <c r="C352" t="s">
        <v>3169</v>
      </c>
      <c r="D352" t="s">
        <v>122</v>
      </c>
      <c r="E352">
        <v>9956.0910151499993</v>
      </c>
      <c r="F352">
        <v>1170.75</v>
      </c>
      <c r="G352">
        <v>36.349999863311901</v>
      </c>
      <c r="H352">
        <f>(Table2[[#This Row],[1Y Return vs Nifty]]-AVERAGE(Table2[1Y Return vs Nifty]))/_xlfn.STDEV.P(Table2[1Y Return vs Nifty])</f>
        <v>0.21414977564229654</v>
      </c>
      <c r="I352">
        <v>-4.3144562589596402</v>
      </c>
      <c r="J352">
        <f>(Table2[[#This Row],[1M Return vs Nifty]]-AVERAGE(Table2[1M Return vs Nifty]))/_xlfn.STDEV.P(Table2[1M Return vs Nifty])</f>
        <v>-0.30576749752269139</v>
      </c>
      <c r="K352">
        <v>-2.3096766589131001</v>
      </c>
      <c r="L352">
        <f>(Table2[[#This Row],[6M Return vs Nifty]]-AVERAGE(Table2[6M Return vs Nifty]))/_xlfn.STDEV.P(Table2[6M Return vs Nifty])</f>
        <v>-0.3146898999136043</v>
      </c>
      <c r="M352">
        <v>1.93032833381238</v>
      </c>
      <c r="N352">
        <f>(Table2[[#This Row],[1W Return vs Nifty]]-AVERAGE(Table2[1W Return vs Nifty]))/_xlfn.STDEV.P(Table2[1W Return vs Nifty])</f>
        <v>9.9362619374671612E-2</v>
      </c>
      <c r="O352">
        <v>1148.8399999999999</v>
      </c>
      <c r="P352">
        <v>1170.2707005996499</v>
      </c>
      <c r="Q352">
        <v>1062.17526497831</v>
      </c>
      <c r="R352">
        <v>58.9493060500401</v>
      </c>
      <c r="S352" s="1">
        <f>(Table2[[#This Row],[Close Price]]-Table2[[#This Row],[20D EMA]])/Table2[[#This Row],[20D EMA]]</f>
        <v>1.9071411162564049E-2</v>
      </c>
      <c r="T352" s="1">
        <f>(Table2[[#This Row],[Close Price]]-Table2[[#This Row],[50D EMA]])/Table2[[#This Row],[50D EMA]]</f>
        <v>4.0956284738608462E-4</v>
      </c>
      <c r="U352" s="1">
        <f>(Table2[[#This Row],[Close Price]]-Table2[[#This Row],[200D EMA]])/Table2[[#This Row],[200D EMA]]</f>
        <v>0.1022192274679896</v>
      </c>
      <c r="V352">
        <v>0.50636370857827495</v>
      </c>
      <c r="W352">
        <v>1126.0999999999999</v>
      </c>
      <c r="X352">
        <v>1179.45</v>
      </c>
      <c r="Y352">
        <v>1097.9000000000001</v>
      </c>
      <c r="Z352">
        <v>1179.45</v>
      </c>
      <c r="AA352">
        <v>1097.9000000000001</v>
      </c>
      <c r="AB352">
        <v>1179.45</v>
      </c>
      <c r="AC352" s="1">
        <f>(Table2[[#This Row],[Close Price]]/Table2[[#This Row],[Day Low]])-1</f>
        <v>3.9650119882781443E-2</v>
      </c>
      <c r="AD352" s="1">
        <f>(Table2[[#This Row],[Day High]]/Table2[[#This Row],[Close Price]])-1</f>
        <v>7.4311338885331146E-3</v>
      </c>
      <c r="AE352" s="1">
        <f>(Table2[[#This Row],[Close Price]]/Table2[[#This Row],[Current Week Low]])-1</f>
        <v>6.6353948447035238E-2</v>
      </c>
      <c r="AF352" s="1">
        <f>(Table2[[#This Row],[Current Week High]]/Table2[[#This Row],[Close Price]])-1</f>
        <v>7.4311338885331146E-3</v>
      </c>
      <c r="AG352" s="1">
        <f>(Table2[[#This Row],[Close Price]]/Table2[[#This Row],[Current Month Low]])-1</f>
        <v>6.6353948447035238E-2</v>
      </c>
      <c r="AH352" s="1">
        <f>(Table2[[#This Row],[Current Month High]]/Table2[[#This Row],[Close Price]])-1</f>
        <v>7.4311338885331146E-3</v>
      </c>
      <c r="AI352">
        <v>19.154388212684101</v>
      </c>
      <c r="AJ352">
        <v>68.211206896551701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0.67</v>
      </c>
      <c r="AM352" t="s">
        <v>3217</v>
      </c>
      <c r="AN352">
        <v>-0.09</v>
      </c>
      <c r="AO352" t="s">
        <v>3216</v>
      </c>
      <c r="AP352">
        <v>3.9928593041635999E-2</v>
      </c>
      <c r="AQ352">
        <f>(Table2[[#This Row],[Sharpe Ratio]]-AVERAGE(Table2[Sharpe Ratio]))/_xlfn.STDEV.P(Table2[Sharpe Ratio])</f>
        <v>-0.27873758721255359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232</v>
      </c>
      <c r="AT352">
        <f>_xlfn.RANK.AVG(Table2[[#This Row],[6M Return vs Nifty Z-Score]],Table2[6M Return vs Nifty Z-Score])</f>
        <v>423</v>
      </c>
      <c r="AU352">
        <f>_xlfn.RANK.AVG(Table2[[#This Row],[Sharpe Ratio Z-Score]],Table2[Sharpe Ratio Z-Score])</f>
        <v>418</v>
      </c>
      <c r="AV352">
        <f>(Table2[[#This Row],[Rank 1Y]]+Table2[[#This Row],[Rank 6M]]+Table2[[#This Row],[Rank Sharpe]])/3</f>
        <v>357.66666666666669</v>
      </c>
    </row>
    <row r="353" spans="1:48" hidden="1" x14ac:dyDescent="0.3">
      <c r="A353" t="s">
        <v>1233</v>
      </c>
      <c r="B353" t="s">
        <v>1234</v>
      </c>
      <c r="C353" t="s">
        <v>3159</v>
      </c>
      <c r="D353" t="s">
        <v>267</v>
      </c>
      <c r="E353">
        <v>9610.6720420000001</v>
      </c>
      <c r="F353">
        <v>719.75</v>
      </c>
      <c r="G353">
        <v>-12.961811104812099</v>
      </c>
      <c r="H353">
        <f>(Table2[[#This Row],[1Y Return vs Nifty]]-AVERAGE(Table2[1Y Return vs Nifty]))/_xlfn.STDEV.P(Table2[1Y Return vs Nifty])</f>
        <v>-0.63272147351356101</v>
      </c>
      <c r="I353">
        <v>2.11349365637856</v>
      </c>
      <c r="J353">
        <f>(Table2[[#This Row],[1M Return vs Nifty]]-AVERAGE(Table2[1M Return vs Nifty]))/_xlfn.STDEV.P(Table2[1M Return vs Nifty])</f>
        <v>0.38777309594473636</v>
      </c>
      <c r="K353">
        <v>14.043604699328901</v>
      </c>
      <c r="L353">
        <f>(Table2[[#This Row],[6M Return vs Nifty]]-AVERAGE(Table2[6M Return vs Nifty]))/_xlfn.STDEV.P(Table2[6M Return vs Nifty])</f>
        <v>0.22258693425181145</v>
      </c>
      <c r="M353">
        <v>5.4291074251522398</v>
      </c>
      <c r="N353">
        <f>(Table2[[#This Row],[1W Return vs Nifty]]-AVERAGE(Table2[1W Return vs Nifty]))/_xlfn.STDEV.P(Table2[1W Return vs Nifty])</f>
        <v>0.93578243818661655</v>
      </c>
      <c r="O353">
        <v>668.19</v>
      </c>
      <c r="P353">
        <v>674.88983740523304</v>
      </c>
      <c r="Q353">
        <v>646.27679601815396</v>
      </c>
      <c r="R353">
        <v>76.268654814265602</v>
      </c>
      <c r="S353" s="1">
        <f>(Table2[[#This Row],[Close Price]]-Table2[[#This Row],[20D EMA]])/Table2[[#This Row],[20D EMA]]</f>
        <v>7.7163680988940178E-2</v>
      </c>
      <c r="T353" s="1">
        <f>(Table2[[#This Row],[Close Price]]-Table2[[#This Row],[50D EMA]])/Table2[[#This Row],[50D EMA]]</f>
        <v>6.6470348356765935E-2</v>
      </c>
      <c r="U353" s="1">
        <f>(Table2[[#This Row],[Close Price]]-Table2[[#This Row],[200D EMA]])/Table2[[#This Row],[200D EMA]]</f>
        <v>0.11368689767995659</v>
      </c>
      <c r="V353">
        <v>1.63670538382451</v>
      </c>
      <c r="W353">
        <v>685.25</v>
      </c>
      <c r="X353">
        <v>751.7</v>
      </c>
      <c r="Y353">
        <v>659.65</v>
      </c>
      <c r="Z353">
        <v>751.7</v>
      </c>
      <c r="AA353">
        <v>659.65</v>
      </c>
      <c r="AB353">
        <v>751.7</v>
      </c>
      <c r="AC353" s="1">
        <f>(Table2[[#This Row],[Close Price]]/Table2[[#This Row],[Day Low]])-1</f>
        <v>5.0346588836191142E-2</v>
      </c>
      <c r="AD353" s="1">
        <f>(Table2[[#This Row],[Day High]]/Table2[[#This Row],[Close Price]])-1</f>
        <v>4.4390413337964674E-2</v>
      </c>
      <c r="AE353" s="1">
        <f>(Table2[[#This Row],[Close Price]]/Table2[[#This Row],[Current Week Low]])-1</f>
        <v>9.1108921397710985E-2</v>
      </c>
      <c r="AF353" s="1">
        <f>(Table2[[#This Row],[Current Week High]]/Table2[[#This Row],[Close Price]])-1</f>
        <v>4.4390413337964674E-2</v>
      </c>
      <c r="AG353" s="1">
        <f>(Table2[[#This Row],[Close Price]]/Table2[[#This Row],[Current Month Low]])-1</f>
        <v>9.1108921397710985E-2</v>
      </c>
      <c r="AH353" s="1">
        <f>(Table2[[#This Row],[Current Month High]]/Table2[[#This Row],[Close Price]])-1</f>
        <v>4.4390413337964674E-2</v>
      </c>
      <c r="AI353">
        <v>18.7912469607502</v>
      </c>
      <c r="AJ353">
        <v>30.4840464104423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11.81</v>
      </c>
      <c r="AM353" t="s">
        <v>3217</v>
      </c>
      <c r="AN353">
        <v>7.0000000000000007E-2</v>
      </c>
      <c r="AO353" t="s">
        <v>3217</v>
      </c>
      <c r="AP353">
        <v>7.4804224216190998E-2</v>
      </c>
      <c r="AQ353">
        <f>(Table2[[#This Row],[Sharpe Ratio]]-AVERAGE(Table2[Sharpe Ratio]))/_xlfn.STDEV.P(Table2[Sharpe Ratio])</f>
        <v>0.13733017647038051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544</v>
      </c>
      <c r="AT353">
        <f>_xlfn.RANK.AVG(Table2[[#This Row],[6M Return vs Nifty Z-Score]],Table2[6M Return vs Nifty Z-Score])</f>
        <v>233</v>
      </c>
      <c r="AU353">
        <f>_xlfn.RANK.AVG(Table2[[#This Row],[Sharpe Ratio Z-Score]],Table2[Sharpe Ratio Z-Score])</f>
        <v>307</v>
      </c>
      <c r="AV353">
        <f>(Table2[[#This Row],[Rank 1Y]]+Table2[[#This Row],[Rank 6M]]+Table2[[#This Row],[Rank Sharpe]])/3</f>
        <v>361.33333333333331</v>
      </c>
    </row>
    <row r="354" spans="1:48" hidden="1" x14ac:dyDescent="0.3">
      <c r="A354" t="s">
        <v>584</v>
      </c>
      <c r="B354" t="s">
        <v>585</v>
      </c>
      <c r="C354" t="s">
        <v>3163</v>
      </c>
      <c r="D354" t="s">
        <v>199</v>
      </c>
      <c r="E354">
        <v>33483.384337919997</v>
      </c>
      <c r="F354">
        <v>2380.4</v>
      </c>
      <c r="G354">
        <v>12.3055416432626</v>
      </c>
      <c r="H354">
        <f>(Table2[[#This Row],[1Y Return vs Nifty]]-AVERAGE(Table2[1Y Return vs Nifty]))/_xlfn.STDEV.P(Table2[1Y Return vs Nifty])</f>
        <v>-0.19878497504555973</v>
      </c>
      <c r="I354">
        <v>6.7717175435477799</v>
      </c>
      <c r="J354">
        <f>(Table2[[#This Row],[1M Return vs Nifty]]-AVERAGE(Table2[1M Return vs Nifty]))/_xlfn.STDEV.P(Table2[1M Return vs Nifty])</f>
        <v>0.89036994280294812</v>
      </c>
      <c r="K354">
        <v>11.7397234863276</v>
      </c>
      <c r="L354">
        <f>(Table2[[#This Row],[6M Return vs Nifty]]-AVERAGE(Table2[6M Return vs Nifty]))/_xlfn.STDEV.P(Table2[6M Return vs Nifty])</f>
        <v>0.1468943574962199</v>
      </c>
      <c r="M354">
        <v>1.5947405859955099</v>
      </c>
      <c r="N354">
        <f>(Table2[[#This Row],[1W Return vs Nifty]]-AVERAGE(Table2[1W Return vs Nifty]))/_xlfn.STDEV.P(Table2[1W Return vs Nifty])</f>
        <v>1.9136850357341674E-2</v>
      </c>
      <c r="O354">
        <v>2375.09</v>
      </c>
      <c r="P354">
        <v>2400.36436518049</v>
      </c>
      <c r="Q354">
        <v>2251.6467735634101</v>
      </c>
      <c r="R354">
        <v>51.937713041101603</v>
      </c>
      <c r="S354" s="1">
        <f>(Table2[[#This Row],[Close Price]]-Table2[[#This Row],[20D EMA]])/Table2[[#This Row],[20D EMA]]</f>
        <v>2.2357047522409447E-3</v>
      </c>
      <c r="T354" s="1">
        <f>(Table2[[#This Row],[Close Price]]-Table2[[#This Row],[50D EMA]])/Table2[[#This Row],[50D EMA]]</f>
        <v>-8.3172227808792579E-3</v>
      </c>
      <c r="U354" s="1">
        <f>(Table2[[#This Row],[Close Price]]-Table2[[#This Row],[200D EMA]])/Table2[[#This Row],[200D EMA]]</f>
        <v>5.7181804867567125E-2</v>
      </c>
      <c r="V354">
        <v>0.95586324392442301</v>
      </c>
      <c r="W354">
        <v>2351</v>
      </c>
      <c r="X354">
        <v>2418.9</v>
      </c>
      <c r="Y354">
        <v>2351</v>
      </c>
      <c r="Z354">
        <v>2429.3000000000002</v>
      </c>
      <c r="AA354">
        <v>2351</v>
      </c>
      <c r="AB354">
        <v>2429.3000000000002</v>
      </c>
      <c r="AC354" s="1">
        <f>(Table2[[#This Row],[Close Price]]/Table2[[#This Row],[Day Low]])-1</f>
        <v>1.2505316886431306E-2</v>
      </c>
      <c r="AD354" s="1">
        <f>(Table2[[#This Row],[Day High]]/Table2[[#This Row],[Close Price]])-1</f>
        <v>1.6173752310536083E-2</v>
      </c>
      <c r="AE354" s="1">
        <f>(Table2[[#This Row],[Close Price]]/Table2[[#This Row],[Current Week Low]])-1</f>
        <v>1.2505316886431306E-2</v>
      </c>
      <c r="AF354" s="1">
        <f>(Table2[[#This Row],[Current Week High]]/Table2[[#This Row],[Close Price]])-1</f>
        <v>2.0542765921693906E-2</v>
      </c>
      <c r="AG354" s="1">
        <f>(Table2[[#This Row],[Close Price]]/Table2[[#This Row],[Current Month Low]])-1</f>
        <v>1.2505316886431306E-2</v>
      </c>
      <c r="AH354" s="1">
        <f>(Table2[[#This Row],[Current Month High]]/Table2[[#This Row],[Close Price]])-1</f>
        <v>2.0542765921693906E-2</v>
      </c>
      <c r="AI354">
        <v>28.604436229205099</v>
      </c>
      <c r="AJ354">
        <v>51.391229688046501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-0.23</v>
      </c>
      <c r="AM354" t="s">
        <v>3216</v>
      </c>
      <c r="AN354">
        <v>0</v>
      </c>
      <c r="AO354" t="s">
        <v>3218</v>
      </c>
      <c r="AP354">
        <v>1.6596472361306E-2</v>
      </c>
      <c r="AQ354">
        <f>(Table2[[#This Row],[Sharpe Ratio]]-AVERAGE(Table2[Sharpe Ratio]))/_xlfn.STDEV.P(Table2[Sharpe Ratio])</f>
        <v>-0.55709077958511022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359</v>
      </c>
      <c r="AT354">
        <f>_xlfn.RANK.AVG(Table2[[#This Row],[6M Return vs Nifty Z-Score]],Table2[6M Return vs Nifty Z-Score])</f>
        <v>250</v>
      </c>
      <c r="AU354">
        <f>_xlfn.RANK.AVG(Table2[[#This Row],[Sharpe Ratio Z-Score]],Table2[Sharpe Ratio Z-Score])</f>
        <v>479</v>
      </c>
      <c r="AV354">
        <f>(Table2[[#This Row],[Rank 1Y]]+Table2[[#This Row],[Rank 6M]]+Table2[[#This Row],[Rank Sharpe]])/3</f>
        <v>362.66666666666669</v>
      </c>
    </row>
    <row r="355" spans="1:48" hidden="1" x14ac:dyDescent="0.3">
      <c r="A355" t="s">
        <v>828</v>
      </c>
      <c r="B355" t="s">
        <v>829</v>
      </c>
      <c r="C355" t="s">
        <v>3161</v>
      </c>
      <c r="D355" t="s">
        <v>51</v>
      </c>
      <c r="E355">
        <v>19231.073700299999</v>
      </c>
      <c r="F355">
        <v>1838.25</v>
      </c>
      <c r="G355">
        <v>35.2190238942798</v>
      </c>
      <c r="H355">
        <f>(Table2[[#This Row],[1Y Return vs Nifty]]-AVERAGE(Table2[1Y Return vs Nifty]))/_xlfn.STDEV.P(Table2[1Y Return vs Nifty])</f>
        <v>0.19472661894098203</v>
      </c>
      <c r="I355">
        <v>-3.6645280928004298</v>
      </c>
      <c r="J355">
        <f>(Table2[[#This Row],[1M Return vs Nifty]]-AVERAGE(Table2[1M Return vs Nifty]))/_xlfn.STDEV.P(Table2[1M Return vs Nifty])</f>
        <v>-0.23564380769840004</v>
      </c>
      <c r="K355">
        <v>7.3559763225489796</v>
      </c>
      <c r="L355">
        <f>(Table2[[#This Row],[6M Return vs Nifty]]-AVERAGE(Table2[6M Return vs Nifty]))/_xlfn.STDEV.P(Table2[6M Return vs Nifty])</f>
        <v>2.8690853602677609E-3</v>
      </c>
      <c r="M355">
        <v>-1.1183855743217299</v>
      </c>
      <c r="N355">
        <f>(Table2[[#This Row],[1W Return vs Nifty]]-AVERAGE(Table2[1W Return vs Nifty]))/_xlfn.STDEV.P(Table2[1W Return vs Nifty])</f>
        <v>-0.62946439944533139</v>
      </c>
      <c r="O355">
        <v>1871.63</v>
      </c>
      <c r="P355">
        <v>1875.0266431730699</v>
      </c>
      <c r="Q355">
        <v>1643.73969454501</v>
      </c>
      <c r="R355">
        <v>45.921370278628501</v>
      </c>
      <c r="S355" s="1">
        <f>(Table2[[#This Row],[Close Price]]-Table2[[#This Row],[20D EMA]])/Table2[[#This Row],[20D EMA]]</f>
        <v>-1.7834721606300449E-2</v>
      </c>
      <c r="T355" s="1">
        <f>(Table2[[#This Row],[Close Price]]-Table2[[#This Row],[50D EMA]])/Table2[[#This Row],[50D EMA]]</f>
        <v>-1.9613930984379808E-2</v>
      </c>
      <c r="U355" s="1">
        <f>(Table2[[#This Row],[Close Price]]-Table2[[#This Row],[200D EMA]])/Table2[[#This Row],[200D EMA]]</f>
        <v>0.1183340075685346</v>
      </c>
      <c r="V355">
        <v>0.26428865098840898</v>
      </c>
      <c r="W355">
        <v>1810.05</v>
      </c>
      <c r="X355">
        <v>1842.95</v>
      </c>
      <c r="Y355">
        <v>1795</v>
      </c>
      <c r="Z355">
        <v>1875.3</v>
      </c>
      <c r="AA355">
        <v>1795</v>
      </c>
      <c r="AB355">
        <v>1875.3</v>
      </c>
      <c r="AC355" s="1">
        <f>(Table2[[#This Row],[Close Price]]/Table2[[#This Row],[Day Low]])-1</f>
        <v>1.557968011933375E-2</v>
      </c>
      <c r="AD355" s="1">
        <f>(Table2[[#This Row],[Day High]]/Table2[[#This Row],[Close Price]])-1</f>
        <v>2.556779545763721E-3</v>
      </c>
      <c r="AE355" s="1">
        <f>(Table2[[#This Row],[Close Price]]/Table2[[#This Row],[Current Week Low]])-1</f>
        <v>2.4094707520891268E-2</v>
      </c>
      <c r="AF355" s="1">
        <f>(Table2[[#This Row],[Current Week High]]/Table2[[#This Row],[Close Price]])-1</f>
        <v>2.0155038759689825E-2</v>
      </c>
      <c r="AG355" s="1">
        <f>(Table2[[#This Row],[Close Price]]/Table2[[#This Row],[Current Month Low]])-1</f>
        <v>2.4094707520891268E-2</v>
      </c>
      <c r="AH355" s="1">
        <f>(Table2[[#This Row],[Current Month High]]/Table2[[#This Row],[Close Price]])-1</f>
        <v>2.0155038759689825E-2</v>
      </c>
      <c r="AI355">
        <v>44.9204406364749</v>
      </c>
      <c r="AJ355">
        <v>62.239089184060703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-5.98</v>
      </c>
      <c r="AM355" t="s">
        <v>3216</v>
      </c>
      <c r="AN355">
        <v>0.08</v>
      </c>
      <c r="AO355" t="s">
        <v>3217</v>
      </c>
      <c r="AQ355">
        <f>(Table2[[#This Row],[Sharpe Ratio]]-AVERAGE(Table2[Sharpe Ratio]))/_xlfn.STDEV.P(Table2[Sharpe Ratio])</f>
        <v>-0.75508740094610904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239</v>
      </c>
      <c r="AT355">
        <f>_xlfn.RANK.AVG(Table2[[#This Row],[6M Return vs Nifty Z-Score]],Table2[6M Return vs Nifty Z-Score])</f>
        <v>303</v>
      </c>
      <c r="AU355">
        <f>_xlfn.RANK.AVG(Table2[[#This Row],[Sharpe Ratio Z-Score]],Table2[Sharpe Ratio Z-Score])</f>
        <v>547.5</v>
      </c>
      <c r="AV355">
        <f>(Table2[[#This Row],[Rank 1Y]]+Table2[[#This Row],[Rank 6M]]+Table2[[#This Row],[Rank Sharpe]])/3</f>
        <v>363.16666666666669</v>
      </c>
    </row>
    <row r="356" spans="1:48" hidden="1" x14ac:dyDescent="0.3">
      <c r="A356" t="s">
        <v>318</v>
      </c>
      <c r="B356" t="s">
        <v>319</v>
      </c>
      <c r="C356" t="s">
        <v>3162</v>
      </c>
      <c r="D356" t="s">
        <v>102</v>
      </c>
      <c r="E356">
        <v>84318.022153169994</v>
      </c>
      <c r="F356">
        <v>83.94</v>
      </c>
      <c r="G356">
        <v>40.4175689490962</v>
      </c>
      <c r="H356">
        <f>(Table2[[#This Row],[1Y Return vs Nifty]]-AVERAGE(Table2[1Y Return vs Nifty]))/_xlfn.STDEV.P(Table2[1Y Return vs Nifty])</f>
        <v>0.28400539937780722</v>
      </c>
      <c r="I356">
        <v>-11.710312150299499</v>
      </c>
      <c r="J356">
        <f>(Table2[[#This Row],[1M Return vs Nifty]]-AVERAGE(Table2[1M Return vs Nifty]))/_xlfn.STDEV.P(Table2[1M Return vs Nifty])</f>
        <v>-1.1037398451042988</v>
      </c>
      <c r="K356">
        <v>-26.599516219241099</v>
      </c>
      <c r="L356">
        <f>(Table2[[#This Row],[6M Return vs Nifty]]-AVERAGE(Table2[6M Return vs Nifty]))/_xlfn.STDEV.P(Table2[6M Return vs Nifty])</f>
        <v>-1.1127173914898778</v>
      </c>
      <c r="M356">
        <v>-1.02293205714137</v>
      </c>
      <c r="N356">
        <f>(Table2[[#This Row],[1W Return vs Nifty]]-AVERAGE(Table2[1W Return vs Nifty]))/_xlfn.STDEV.P(Table2[1W Return vs Nifty])</f>
        <v>-0.60664523554253547</v>
      </c>
      <c r="O356">
        <v>84.06</v>
      </c>
      <c r="P356">
        <v>88.874730444585595</v>
      </c>
      <c r="Q356">
        <v>88.553353660365701</v>
      </c>
      <c r="R356">
        <v>54.137232237380402</v>
      </c>
      <c r="S356" s="1">
        <f>(Table2[[#This Row],[Close Price]]-Table2[[#This Row],[20D EMA]])/Table2[[#This Row],[20D EMA]]</f>
        <v>-1.4275517487509462E-3</v>
      </c>
      <c r="T356" s="1">
        <f>(Table2[[#This Row],[Close Price]]-Table2[[#This Row],[50D EMA]])/Table2[[#This Row],[50D EMA]]</f>
        <v>-5.5524561592481647E-2</v>
      </c>
      <c r="U356" s="1">
        <f>(Table2[[#This Row],[Close Price]]-Table2[[#This Row],[200D EMA]])/Table2[[#This Row],[200D EMA]]</f>
        <v>-5.2096882497071673E-2</v>
      </c>
      <c r="V356">
        <v>1.12377907158587</v>
      </c>
      <c r="W356">
        <v>80.67</v>
      </c>
      <c r="X356">
        <v>84.64</v>
      </c>
      <c r="Y356">
        <v>79.5</v>
      </c>
      <c r="Z356">
        <v>84.64</v>
      </c>
      <c r="AA356">
        <v>79.5</v>
      </c>
      <c r="AB356">
        <v>84.64</v>
      </c>
      <c r="AC356" s="1">
        <f>(Table2[[#This Row],[Close Price]]/Table2[[#This Row],[Day Low]])-1</f>
        <v>4.0535515061361105E-2</v>
      </c>
      <c r="AD356" s="1">
        <f>(Table2[[#This Row],[Day High]]/Table2[[#This Row],[Close Price]])-1</f>
        <v>8.339289969025554E-3</v>
      </c>
      <c r="AE356" s="1">
        <f>(Table2[[#This Row],[Close Price]]/Table2[[#This Row],[Current Week Low]])-1</f>
        <v>5.5849056603773484E-2</v>
      </c>
      <c r="AF356" s="1">
        <f>(Table2[[#This Row],[Current Week High]]/Table2[[#This Row],[Close Price]])-1</f>
        <v>8.339289969025554E-3</v>
      </c>
      <c r="AG356" s="1">
        <f>(Table2[[#This Row],[Close Price]]/Table2[[#This Row],[Current Month Low]])-1</f>
        <v>5.5849056603773484E-2</v>
      </c>
      <c r="AH356" s="1">
        <f>(Table2[[#This Row],[Current Month High]]/Table2[[#This Row],[Close Price]])-1</f>
        <v>8.339289969025554E-3</v>
      </c>
      <c r="AI356">
        <v>41.053133190373998</v>
      </c>
      <c r="AJ356">
        <v>68.048048048048003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2.2999999999999998</v>
      </c>
      <c r="AM356" t="s">
        <v>3217</v>
      </c>
      <c r="AN356">
        <v>-0.05</v>
      </c>
      <c r="AO356" t="s">
        <v>3216</v>
      </c>
      <c r="AP356">
        <v>0.116665894775083</v>
      </c>
      <c r="AQ356">
        <f>(Table2[[#This Row],[Sharpe Ratio]]-AVERAGE(Table2[Sharpe Ratio]))/_xlfn.STDEV.P(Table2[Sharpe Ratio])</f>
        <v>0.63674168722684954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219</v>
      </c>
      <c r="AT356">
        <f>_xlfn.RANK.AVG(Table2[[#This Row],[6M Return vs Nifty Z-Score]],Table2[6M Return vs Nifty Z-Score])</f>
        <v>688</v>
      </c>
      <c r="AU356">
        <f>_xlfn.RANK.AVG(Table2[[#This Row],[Sharpe Ratio Z-Score]],Table2[Sharpe Ratio Z-Score])</f>
        <v>184</v>
      </c>
      <c r="AV356">
        <f>(Table2[[#This Row],[Rank 1Y]]+Table2[[#This Row],[Rank 6M]]+Table2[[#This Row],[Rank Sharpe]])/3</f>
        <v>363.66666666666669</v>
      </c>
    </row>
    <row r="357" spans="1:48" hidden="1" x14ac:dyDescent="0.3">
      <c r="A357" t="s">
        <v>100</v>
      </c>
      <c r="B357" t="s">
        <v>101</v>
      </c>
      <c r="C357" t="s">
        <v>3162</v>
      </c>
      <c r="D357" t="s">
        <v>102</v>
      </c>
      <c r="E357">
        <v>272635.74995097</v>
      </c>
      <c r="F357">
        <v>1721.15</v>
      </c>
      <c r="G357">
        <v>59.638973107089697</v>
      </c>
      <c r="H357">
        <f>(Table2[[#This Row],[1Y Return vs Nifty]]-AVERAGE(Table2[1Y Return vs Nifty]))/_xlfn.STDEV.P(Table2[1Y Return vs Nifty])</f>
        <v>0.6141099773729648</v>
      </c>
      <c r="I357">
        <v>-6.6357324068672101</v>
      </c>
      <c r="J357">
        <f>(Table2[[#This Row],[1M Return vs Nifty]]-AVERAGE(Table2[1M Return vs Nifty]))/_xlfn.STDEV.P(Table2[1M Return vs Nifty])</f>
        <v>-0.55622048151065029</v>
      </c>
      <c r="K357">
        <v>-11.6713267108008</v>
      </c>
      <c r="L357">
        <f>(Table2[[#This Row],[6M Return vs Nifty]]-AVERAGE(Table2[6M Return vs Nifty]))/_xlfn.STDEV.P(Table2[6M Return vs Nifty])</f>
        <v>-0.62226105901359263</v>
      </c>
      <c r="M357">
        <v>1.2133788266181</v>
      </c>
      <c r="N357">
        <f>(Table2[[#This Row],[1W Return vs Nifty]]-AVERAGE(Table2[1W Return vs Nifty]))/_xlfn.STDEV.P(Table2[1W Return vs Nifty])</f>
        <v>-7.2031675963679834E-2</v>
      </c>
      <c r="O357">
        <v>1697.55</v>
      </c>
      <c r="P357">
        <v>1768.17466875322</v>
      </c>
      <c r="Q357">
        <v>1732.04865097384</v>
      </c>
      <c r="R357">
        <v>61.168171530812501</v>
      </c>
      <c r="S357" s="1">
        <f>(Table2[[#This Row],[Close Price]]-Table2[[#This Row],[20D EMA]])/Table2[[#This Row],[20D EMA]]</f>
        <v>1.3902388736708867E-2</v>
      </c>
      <c r="T357" s="1">
        <f>(Table2[[#This Row],[Close Price]]-Table2[[#This Row],[50D EMA]])/Table2[[#This Row],[50D EMA]]</f>
        <v>-2.6595035877523369E-2</v>
      </c>
      <c r="U357" s="1">
        <f>(Table2[[#This Row],[Close Price]]-Table2[[#This Row],[200D EMA]])/Table2[[#This Row],[200D EMA]]</f>
        <v>-6.2923469082188941E-3</v>
      </c>
      <c r="V357">
        <v>0.55606406367050498</v>
      </c>
      <c r="W357">
        <v>1636.7</v>
      </c>
      <c r="X357">
        <v>1733.95</v>
      </c>
      <c r="Y357">
        <v>1594</v>
      </c>
      <c r="Z357">
        <v>1733.95</v>
      </c>
      <c r="AA357">
        <v>1594</v>
      </c>
      <c r="AB357">
        <v>1733.95</v>
      </c>
      <c r="AC357" s="1">
        <f>(Table2[[#This Row],[Close Price]]/Table2[[#This Row],[Day Low]])-1</f>
        <v>5.1597727133867011E-2</v>
      </c>
      <c r="AD357" s="1">
        <f>(Table2[[#This Row],[Day High]]/Table2[[#This Row],[Close Price]])-1</f>
        <v>7.4368881271242859E-3</v>
      </c>
      <c r="AE357" s="1">
        <f>(Table2[[#This Row],[Close Price]]/Table2[[#This Row],[Current Week Low]])-1</f>
        <v>7.9767879548306109E-2</v>
      </c>
      <c r="AF357" s="1">
        <f>(Table2[[#This Row],[Current Week High]]/Table2[[#This Row],[Close Price]])-1</f>
        <v>7.4368881271242859E-3</v>
      </c>
      <c r="AG357" s="1">
        <f>(Table2[[#This Row],[Close Price]]/Table2[[#This Row],[Current Month Low]])-1</f>
        <v>7.9767879548306109E-2</v>
      </c>
      <c r="AH357" s="1">
        <f>(Table2[[#This Row],[Current Month High]]/Table2[[#This Row],[Close Price]])-1</f>
        <v>7.4368881271242859E-3</v>
      </c>
      <c r="AI357">
        <v>26.3167068529762</v>
      </c>
      <c r="AJ357">
        <v>89.553964757709196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0.6</v>
      </c>
      <c r="AM357" t="s">
        <v>3217</v>
      </c>
      <c r="AN357">
        <v>-0.02</v>
      </c>
      <c r="AO357" t="s">
        <v>3216</v>
      </c>
      <c r="AP357">
        <v>4.4348251016724002E-2</v>
      </c>
      <c r="AQ357">
        <f>(Table2[[#This Row],[Sharpe Ratio]]-AVERAGE(Table2[Sharpe Ratio]))/_xlfn.STDEV.P(Table2[Sharpe Ratio])</f>
        <v>-0.22601087953708243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140</v>
      </c>
      <c r="AT357">
        <f>_xlfn.RANK.AVG(Table2[[#This Row],[6M Return vs Nifty Z-Score]],Table2[6M Return vs Nifty Z-Score])</f>
        <v>548</v>
      </c>
      <c r="AU357">
        <f>_xlfn.RANK.AVG(Table2[[#This Row],[Sharpe Ratio Z-Score]],Table2[Sharpe Ratio Z-Score])</f>
        <v>406</v>
      </c>
      <c r="AV357">
        <f>(Table2[[#This Row],[Rank 1Y]]+Table2[[#This Row],[Rank 6M]]+Table2[[#This Row],[Rank Sharpe]])/3</f>
        <v>364.66666666666669</v>
      </c>
    </row>
    <row r="358" spans="1:48" hidden="1" x14ac:dyDescent="0.3">
      <c r="A358" t="s">
        <v>510</v>
      </c>
      <c r="B358" t="s">
        <v>511</v>
      </c>
      <c r="C358" t="s">
        <v>3167</v>
      </c>
      <c r="D358" t="s">
        <v>512</v>
      </c>
      <c r="E358">
        <v>41258.148543800002</v>
      </c>
      <c r="F358">
        <v>3751.4</v>
      </c>
      <c r="G358">
        <v>-4.3234392796384604</v>
      </c>
      <c r="H358">
        <f>(Table2[[#This Row],[1Y Return vs Nifty]]-AVERAGE(Table2[1Y Return vs Nifty]))/_xlfn.STDEV.P(Table2[1Y Return vs Nifty])</f>
        <v>-0.48436779120839313</v>
      </c>
      <c r="I358">
        <v>-5.5888739109414498</v>
      </c>
      <c r="J358">
        <f>(Table2[[#This Row],[1M Return vs Nifty]]-AVERAGE(Table2[1M Return vs Nifty]))/_xlfn.STDEV.P(Table2[1M Return vs Nifty])</f>
        <v>-0.44327018287681752</v>
      </c>
      <c r="K358">
        <v>-1.1139073397172501</v>
      </c>
      <c r="L358">
        <f>(Table2[[#This Row],[6M Return vs Nifty]]-AVERAGE(Table2[6M Return vs Nifty]))/_xlfn.STDEV.P(Table2[6M Return vs Nifty])</f>
        <v>-0.27540364658403116</v>
      </c>
      <c r="M358">
        <v>3.9620800050668801</v>
      </c>
      <c r="N358">
        <f>(Table2[[#This Row],[1W Return vs Nifty]]-AVERAGE(Table2[1W Return vs Nifty]))/_xlfn.STDEV.P(Table2[1W Return vs Nifty])</f>
        <v>0.58507415484939918</v>
      </c>
      <c r="O358">
        <v>3751.03</v>
      </c>
      <c r="P358">
        <v>3829.8991300039202</v>
      </c>
      <c r="Q358">
        <v>3612.66995742062</v>
      </c>
      <c r="R358">
        <v>53.765315136798101</v>
      </c>
      <c r="S358" s="1">
        <f>(Table2[[#This Row],[Close Price]]-Table2[[#This Row],[20D EMA]])/Table2[[#This Row],[20D EMA]]</f>
        <v>9.8639573663737921E-5</v>
      </c>
      <c r="T358" s="1">
        <f>(Table2[[#This Row],[Close Price]]-Table2[[#This Row],[50D EMA]])/Table2[[#This Row],[50D EMA]]</f>
        <v>-2.0496396207656708E-2</v>
      </c>
      <c r="U358" s="1">
        <f>(Table2[[#This Row],[Close Price]]-Table2[[#This Row],[200D EMA]])/Table2[[#This Row],[200D EMA]]</f>
        <v>3.8400973300763627E-2</v>
      </c>
      <c r="V358">
        <v>1.47266583247323</v>
      </c>
      <c r="W358">
        <v>3686.2</v>
      </c>
      <c r="X358">
        <v>3774.2</v>
      </c>
      <c r="Y358">
        <v>3653.1</v>
      </c>
      <c r="Z358">
        <v>3796</v>
      </c>
      <c r="AA358">
        <v>3653.1</v>
      </c>
      <c r="AB358">
        <v>3825</v>
      </c>
      <c r="AC358" s="1">
        <f>(Table2[[#This Row],[Close Price]]/Table2[[#This Row],[Day Low]])-1</f>
        <v>1.7687591557701721E-2</v>
      </c>
      <c r="AD358" s="1">
        <f>(Table2[[#This Row],[Day High]]/Table2[[#This Row],[Close Price]])-1</f>
        <v>6.0777309804338486E-3</v>
      </c>
      <c r="AE358" s="1">
        <f>(Table2[[#This Row],[Close Price]]/Table2[[#This Row],[Current Week Low]])-1</f>
        <v>2.6908652924913179E-2</v>
      </c>
      <c r="AF358" s="1">
        <f>(Table2[[#This Row],[Current Week High]]/Table2[[#This Row],[Close Price]])-1</f>
        <v>1.1888894812603246E-2</v>
      </c>
      <c r="AG358" s="1">
        <f>(Table2[[#This Row],[Close Price]]/Table2[[#This Row],[Current Month Low]])-1</f>
        <v>2.6908652924913179E-2</v>
      </c>
      <c r="AH358" s="1">
        <f>(Table2[[#This Row],[Current Month High]]/Table2[[#This Row],[Close Price]])-1</f>
        <v>1.9619342112278115E-2</v>
      </c>
      <c r="AI358">
        <v>17.822679532974298</v>
      </c>
      <c r="AJ358">
        <v>41.647787343301601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0.21</v>
      </c>
      <c r="AM358" t="s">
        <v>3217</v>
      </c>
      <c r="AN358">
        <v>0.06</v>
      </c>
      <c r="AO358" t="s">
        <v>3217</v>
      </c>
      <c r="AP358">
        <v>0.110238576850636</v>
      </c>
      <c r="AQ358">
        <f>(Table2[[#This Row],[Sharpe Ratio]]-AVERAGE(Table2[Sharpe Ratio]))/_xlfn.STDEV.P(Table2[Sharpe Ratio])</f>
        <v>0.56006351094039475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483</v>
      </c>
      <c r="AT358">
        <f>_xlfn.RANK.AVG(Table2[[#This Row],[6M Return vs Nifty Z-Score]],Table2[6M Return vs Nifty Z-Score])</f>
        <v>408</v>
      </c>
      <c r="AU358">
        <f>_xlfn.RANK.AVG(Table2[[#This Row],[Sharpe Ratio Z-Score]],Table2[Sharpe Ratio Z-Score])</f>
        <v>203</v>
      </c>
      <c r="AV358">
        <f>(Table2[[#This Row],[Rank 1Y]]+Table2[[#This Row],[Rank 6M]]+Table2[[#This Row],[Rank Sharpe]])/3</f>
        <v>364.66666666666669</v>
      </c>
    </row>
    <row r="359" spans="1:48" x14ac:dyDescent="0.3">
      <c r="A359" t="s">
        <v>174</v>
      </c>
      <c r="B359" t="s">
        <v>175</v>
      </c>
      <c r="C359" t="s">
        <v>3164</v>
      </c>
      <c r="D359" t="s">
        <v>176</v>
      </c>
      <c r="E359">
        <v>151453.04093741899</v>
      </c>
      <c r="F359">
        <v>708.2</v>
      </c>
      <c r="G359">
        <v>18.604880910917998</v>
      </c>
      <c r="H359">
        <f>(Table2[[#This Row],[1Y Return vs Nifty]]-AVERAGE(Table2[1Y Return vs Nifty]))/_xlfn.STDEV.P(Table2[1Y Return vs Nifty])</f>
        <v>-9.0601373394743612E-2</v>
      </c>
      <c r="I359">
        <v>-5.0394831746070299</v>
      </c>
      <c r="J359">
        <f>(Table2[[#This Row],[1M Return vs Nifty]]-AVERAGE(Table2[1M Return vs Nifty]))/_xlfn.STDEV.P(Table2[1M Return vs Nifty])</f>
        <v>-0.3839939311416119</v>
      </c>
      <c r="K359">
        <v>1.7682895098670699</v>
      </c>
      <c r="L359">
        <f>(Table2[[#This Row],[6M Return vs Nifty]]-AVERAGE(Table2[6M Return vs Nifty]))/_xlfn.STDEV.P(Table2[6M Return vs Nifty])</f>
        <v>-0.18071087117931153</v>
      </c>
      <c r="M359">
        <v>0.50589147968078996</v>
      </c>
      <c r="N359">
        <f>(Table2[[#This Row],[1W Return vs Nifty]]-AVERAGE(Table2[1W Return vs Nifty]))/_xlfn.STDEV.P(Table2[1W Return vs Nifty])</f>
        <v>-0.24116394270259964</v>
      </c>
      <c r="O359">
        <v>704.52</v>
      </c>
      <c r="P359">
        <v>702.13136769549897</v>
      </c>
      <c r="Q359">
        <v>645.03367448890504</v>
      </c>
      <c r="R359">
        <v>54.833507986916402</v>
      </c>
      <c r="S359" s="1">
        <f>(Table2[[#This Row],[Close Price]]-Table2[[#This Row],[20D EMA]])/Table2[[#This Row],[20D EMA]]</f>
        <v>5.2234145233635149E-3</v>
      </c>
      <c r="T359" s="1">
        <f>(Table2[[#This Row],[Close Price]]-Table2[[#This Row],[50D EMA]])/Table2[[#This Row],[50D EMA]]</f>
        <v>8.6431579384058082E-3</v>
      </c>
      <c r="U359" s="1">
        <f>(Table2[[#This Row],[Close Price]]-Table2[[#This Row],[200D EMA]])/Table2[[#This Row],[200D EMA]]</f>
        <v>9.7927174982213289E-2</v>
      </c>
      <c r="V359">
        <v>0.86209519118328903</v>
      </c>
      <c r="W359">
        <v>687.85</v>
      </c>
      <c r="X359">
        <v>714.25</v>
      </c>
      <c r="Y359">
        <v>661.6</v>
      </c>
      <c r="Z359">
        <v>714.25</v>
      </c>
      <c r="AA359">
        <v>661.6</v>
      </c>
      <c r="AB359">
        <v>714.25</v>
      </c>
      <c r="AC359" s="1">
        <f>(Table2[[#This Row],[Close Price]]/Table2[[#This Row],[Day Low]])-1</f>
        <v>2.9584938576724618E-2</v>
      </c>
      <c r="AD359" s="1">
        <f>(Table2[[#This Row],[Day High]]/Table2[[#This Row],[Close Price]])-1</f>
        <v>8.5427845241456968E-3</v>
      </c>
      <c r="AE359" s="1">
        <f>(Table2[[#This Row],[Close Price]]/Table2[[#This Row],[Current Week Low]])-1</f>
        <v>7.0435308343409941E-2</v>
      </c>
      <c r="AF359" s="1">
        <f>(Table2[[#This Row],[Current Week High]]/Table2[[#This Row],[Close Price]])-1</f>
        <v>8.5427845241456968E-3</v>
      </c>
      <c r="AG359" s="1">
        <f>(Table2[[#This Row],[Close Price]]/Table2[[#This Row],[Current Month Low]])-1</f>
        <v>7.0435308343409941E-2</v>
      </c>
      <c r="AH359" s="1">
        <f>(Table2[[#This Row],[Current Month High]]/Table2[[#This Row],[Close Price]])-1</f>
        <v>8.5427845241456968E-3</v>
      </c>
      <c r="AI359">
        <v>9.1005365715899291</v>
      </c>
      <c r="AJ359">
        <v>48.1125169925755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-4.25</v>
      </c>
      <c r="AM359" t="s">
        <v>3216</v>
      </c>
      <c r="AN359">
        <v>0</v>
      </c>
      <c r="AO359" t="s">
        <v>3218</v>
      </c>
      <c r="AP359">
        <v>4.4752307099719002E-2</v>
      </c>
      <c r="AQ359">
        <f>(Table2[[#This Row],[Sharpe Ratio]]-AVERAGE(Table2[Sharpe Ratio]))/_xlfn.STDEV.P(Table2[Sharpe Ratio])</f>
        <v>-0.22119047327653937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-1.1176605916948059</v>
      </c>
      <c r="AS359">
        <f>_xlfn.RANK.AVG(Table2[[#This Row],[1Y Return vs Nifty Z-Score]],Table2[1Y Return vs Nifty Z-Score])</f>
        <v>320</v>
      </c>
      <c r="AT359">
        <f>_xlfn.RANK.AVG(Table2[[#This Row],[6M Return vs Nifty Z-Score]],Table2[6M Return vs Nifty Z-Score])</f>
        <v>376</v>
      </c>
      <c r="AU359">
        <f>_xlfn.RANK.AVG(Table2[[#This Row],[Sharpe Ratio Z-Score]],Table2[Sharpe Ratio Z-Score])</f>
        <v>404</v>
      </c>
      <c r="AV359">
        <f>(Table2[[#This Row],[Rank 1Y]]+Table2[[#This Row],[Rank 6M]]+Table2[[#This Row],[Rank Sharpe]])/3</f>
        <v>366.66666666666669</v>
      </c>
    </row>
    <row r="360" spans="1:48" hidden="1" x14ac:dyDescent="0.3">
      <c r="A360" t="s">
        <v>312</v>
      </c>
      <c r="B360" t="s">
        <v>313</v>
      </c>
      <c r="C360" t="s">
        <v>3166</v>
      </c>
      <c r="D360" t="s">
        <v>46</v>
      </c>
      <c r="E360">
        <v>86182.361720223998</v>
      </c>
      <c r="F360">
        <v>81.62</v>
      </c>
      <c r="G360">
        <v>18.3301268926276</v>
      </c>
      <c r="H360">
        <f>(Table2[[#This Row],[1Y Return vs Nifty]]-AVERAGE(Table2[1Y Return vs Nifty]))/_xlfn.STDEV.P(Table2[1Y Return vs Nifty])</f>
        <v>-9.5319944343812787E-2</v>
      </c>
      <c r="I360">
        <v>-10.8752684041302</v>
      </c>
      <c r="J360">
        <f>(Table2[[#This Row],[1M Return vs Nifty]]-AVERAGE(Table2[1M Return vs Nifty]))/_xlfn.STDEV.P(Table2[1M Return vs Nifty])</f>
        <v>-1.013643197974613</v>
      </c>
      <c r="K360">
        <v>-11.112637438244599</v>
      </c>
      <c r="L360">
        <f>(Table2[[#This Row],[6M Return vs Nifty]]-AVERAGE(Table2[6M Return vs Nifty]))/_xlfn.STDEV.P(Table2[6M Return vs Nifty])</f>
        <v>-0.60390567228321701</v>
      </c>
      <c r="M360">
        <v>-1.6974619104252699</v>
      </c>
      <c r="N360">
        <f>(Table2[[#This Row],[1W Return vs Nifty]]-AVERAGE(Table2[1W Return vs Nifty]))/_xlfn.STDEV.P(Table2[1W Return vs Nifty])</f>
        <v>-0.76789866793655104</v>
      </c>
      <c r="O360">
        <v>82.65</v>
      </c>
      <c r="P360">
        <v>87.147892039180306</v>
      </c>
      <c r="Q360">
        <v>85.219475675455399</v>
      </c>
      <c r="R360">
        <v>51.504621877822203</v>
      </c>
      <c r="S360" s="1">
        <f>(Table2[[#This Row],[Close Price]]-Table2[[#This Row],[20D EMA]])/Table2[[#This Row],[20D EMA]]</f>
        <v>-1.2462189957652765E-2</v>
      </c>
      <c r="T360" s="1">
        <f>(Table2[[#This Row],[Close Price]]-Table2[[#This Row],[50D EMA]])/Table2[[#This Row],[50D EMA]]</f>
        <v>-6.3431161785244897E-2</v>
      </c>
      <c r="U360" s="1">
        <f>(Table2[[#This Row],[Close Price]]-Table2[[#This Row],[200D EMA]])/Table2[[#This Row],[200D EMA]]</f>
        <v>-4.2237712059663639E-2</v>
      </c>
      <c r="V360">
        <v>0.765424538758391</v>
      </c>
      <c r="W360">
        <v>78.930000000000007</v>
      </c>
      <c r="X360">
        <v>81.92</v>
      </c>
      <c r="Y360">
        <v>76.12</v>
      </c>
      <c r="Z360">
        <v>81.92</v>
      </c>
      <c r="AA360">
        <v>76.12</v>
      </c>
      <c r="AB360">
        <v>81.92</v>
      </c>
      <c r="AC360" s="1">
        <f>(Table2[[#This Row],[Close Price]]/Table2[[#This Row],[Day Low]])-1</f>
        <v>3.4080831116178878E-2</v>
      </c>
      <c r="AD360" s="1">
        <f>(Table2[[#This Row],[Day High]]/Table2[[#This Row],[Close Price]])-1</f>
        <v>3.6755697133055154E-3</v>
      </c>
      <c r="AE360" s="1">
        <f>(Table2[[#This Row],[Close Price]]/Table2[[#This Row],[Current Week Low]])-1</f>
        <v>7.225433526011571E-2</v>
      </c>
      <c r="AF360" s="1">
        <f>(Table2[[#This Row],[Current Week High]]/Table2[[#This Row],[Close Price]])-1</f>
        <v>3.6755697133055154E-3</v>
      </c>
      <c r="AG360" s="1">
        <f>(Table2[[#This Row],[Close Price]]/Table2[[#This Row],[Current Month Low]])-1</f>
        <v>7.225433526011571E-2</v>
      </c>
      <c r="AH360" s="1">
        <f>(Table2[[#This Row],[Current Month High]]/Table2[[#This Row],[Close Price]])-1</f>
        <v>3.6755697133055154E-3</v>
      </c>
      <c r="AI360">
        <v>27.1134525851507</v>
      </c>
      <c r="AJ360">
        <v>47.063063063062998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-1.62</v>
      </c>
      <c r="AM360" t="s">
        <v>3216</v>
      </c>
      <c r="AN360">
        <v>-0.11</v>
      </c>
      <c r="AO360" t="s">
        <v>3216</v>
      </c>
      <c r="AP360">
        <v>9.7202981596186996E-2</v>
      </c>
      <c r="AQ360">
        <f>(Table2[[#This Row],[Sharpe Ratio]]-AVERAGE(Table2[Sharpe Ratio]))/_xlfn.STDEV.P(Table2[Sharpe Ratio])</f>
        <v>0.40454830496036515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321</v>
      </c>
      <c r="AT360">
        <f>_xlfn.RANK.AVG(Table2[[#This Row],[6M Return vs Nifty Z-Score]],Table2[6M Return vs Nifty Z-Score])</f>
        <v>539</v>
      </c>
      <c r="AU360">
        <f>_xlfn.RANK.AVG(Table2[[#This Row],[Sharpe Ratio Z-Score]],Table2[Sharpe Ratio Z-Score])</f>
        <v>240</v>
      </c>
      <c r="AV360">
        <f>(Table2[[#This Row],[Rank 1Y]]+Table2[[#This Row],[Rank 6M]]+Table2[[#This Row],[Rank Sharpe]])/3</f>
        <v>366.66666666666669</v>
      </c>
    </row>
    <row r="361" spans="1:48" hidden="1" x14ac:dyDescent="0.3">
      <c r="A361" t="s">
        <v>103</v>
      </c>
      <c r="B361" t="s">
        <v>104</v>
      </c>
      <c r="C361" t="s">
        <v>3155</v>
      </c>
      <c r="D361" t="s">
        <v>105</v>
      </c>
      <c r="E361">
        <v>268571.70049065998</v>
      </c>
      <c r="F361">
        <v>435.8</v>
      </c>
      <c r="G361">
        <v>11.541723712881399</v>
      </c>
      <c r="H361">
        <f>(Table2[[#This Row],[1Y Return vs Nifty]]-AVERAGE(Table2[1Y Return vs Nifty]))/_xlfn.STDEV.P(Table2[1Y Return vs Nifty])</f>
        <v>-0.21190263250185776</v>
      </c>
      <c r="I361">
        <v>-10.7945372397513</v>
      </c>
      <c r="J361">
        <f>(Table2[[#This Row],[1M Return vs Nifty]]-AVERAGE(Table2[1M Return vs Nifty]))/_xlfn.STDEV.P(Table2[1M Return vs Nifty])</f>
        <v>-1.0049327474589584</v>
      </c>
      <c r="K361">
        <v>-14.480112087678901</v>
      </c>
      <c r="L361">
        <f>(Table2[[#This Row],[6M Return vs Nifty]]-AVERAGE(Table2[6M Return vs Nifty]))/_xlfn.STDEV.P(Table2[6M Return vs Nifty])</f>
        <v>-0.71454194638294</v>
      </c>
      <c r="M361">
        <v>-3.51241856172707</v>
      </c>
      <c r="N361">
        <f>(Table2[[#This Row],[1W Return vs Nifty]]-AVERAGE(Table2[1W Return vs Nifty]))/_xlfn.STDEV.P(Table2[1W Return vs Nifty])</f>
        <v>-1.2017830812711585</v>
      </c>
      <c r="O361">
        <v>462.99</v>
      </c>
      <c r="P361">
        <v>480.567722153933</v>
      </c>
      <c r="Q361">
        <v>456.70819226194999</v>
      </c>
      <c r="R361">
        <v>25.5709711621686</v>
      </c>
      <c r="S361" s="1">
        <f>(Table2[[#This Row],[Close Price]]-Table2[[#This Row],[20D EMA]])/Table2[[#This Row],[20D EMA]]</f>
        <v>-5.872697034493185E-2</v>
      </c>
      <c r="T361" s="1">
        <f>(Table2[[#This Row],[Close Price]]-Table2[[#This Row],[50D EMA]])/Table2[[#This Row],[50D EMA]]</f>
        <v>-9.3155907253365686E-2</v>
      </c>
      <c r="U361" s="1">
        <f>(Table2[[#This Row],[Close Price]]-Table2[[#This Row],[200D EMA]])/Table2[[#This Row],[200D EMA]]</f>
        <v>-4.5780199734095979E-2</v>
      </c>
      <c r="V361">
        <v>1.11127211283844</v>
      </c>
      <c r="W361">
        <v>431.2</v>
      </c>
      <c r="X361">
        <v>438.9</v>
      </c>
      <c r="Y361">
        <v>427</v>
      </c>
      <c r="Z361">
        <v>458.15</v>
      </c>
      <c r="AA361">
        <v>427</v>
      </c>
      <c r="AB361">
        <v>459.55</v>
      </c>
      <c r="AC361" s="1">
        <f>(Table2[[#This Row],[Close Price]]/Table2[[#This Row],[Day Low]])-1</f>
        <v>1.066790352504654E-2</v>
      </c>
      <c r="AD361" s="1">
        <f>(Table2[[#This Row],[Day High]]/Table2[[#This Row],[Close Price]])-1</f>
        <v>7.1133547498851701E-3</v>
      </c>
      <c r="AE361" s="1">
        <f>(Table2[[#This Row],[Close Price]]/Table2[[#This Row],[Current Week Low]])-1</f>
        <v>2.0608899297423822E-2</v>
      </c>
      <c r="AF361" s="1">
        <f>(Table2[[#This Row],[Current Week High]]/Table2[[#This Row],[Close Price]])-1</f>
        <v>5.1284993116108124E-2</v>
      </c>
      <c r="AG361" s="1">
        <f>(Table2[[#This Row],[Close Price]]/Table2[[#This Row],[Current Month Low]])-1</f>
        <v>2.0608899297423822E-2</v>
      </c>
      <c r="AH361" s="1">
        <f>(Table2[[#This Row],[Current Month High]]/Table2[[#This Row],[Close Price]])-1</f>
        <v>5.4497475906378989E-2</v>
      </c>
      <c r="AI361">
        <v>24.7246443322624</v>
      </c>
      <c r="AJ361">
        <v>39.233226837060698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-10.220000000000001</v>
      </c>
      <c r="AM361" t="s">
        <v>3216</v>
      </c>
      <c r="AN361">
        <v>-0.21</v>
      </c>
      <c r="AO361" t="s">
        <v>3216</v>
      </c>
      <c r="AP361">
        <v>0.12644479123351601</v>
      </c>
      <c r="AQ361">
        <f>(Table2[[#This Row],[Sharpe Ratio]]-AVERAGE(Table2[Sharpe Ratio]))/_xlfn.STDEV.P(Table2[Sharpe Ratio])</f>
        <v>0.75340433801539397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367</v>
      </c>
      <c r="AT361">
        <f>_xlfn.RANK.AVG(Table2[[#This Row],[6M Return vs Nifty Z-Score]],Table2[6M Return vs Nifty Z-Score])</f>
        <v>578</v>
      </c>
      <c r="AU361">
        <f>_xlfn.RANK.AVG(Table2[[#This Row],[Sharpe Ratio Z-Score]],Table2[Sharpe Ratio Z-Score])</f>
        <v>157</v>
      </c>
      <c r="AV361">
        <f>(Table2[[#This Row],[Rank 1Y]]+Table2[[#This Row],[Rank 6M]]+Table2[[#This Row],[Rank Sharpe]])/3</f>
        <v>367.33333333333331</v>
      </c>
    </row>
    <row r="362" spans="1:48" x14ac:dyDescent="0.3">
      <c r="A362" t="s">
        <v>506</v>
      </c>
      <c r="B362" t="s">
        <v>507</v>
      </c>
      <c r="C362" t="s">
        <v>3157</v>
      </c>
      <c r="D362" t="s">
        <v>40</v>
      </c>
      <c r="E362">
        <v>42395.624043495001</v>
      </c>
      <c r="F362">
        <v>1228.45</v>
      </c>
      <c r="G362">
        <v>9.5727944195661294</v>
      </c>
      <c r="H362">
        <f>(Table2[[#This Row],[1Y Return vs Nifty]]-AVERAGE(Table2[1Y Return vs Nifty]))/_xlfn.STDEV.P(Table2[1Y Return vs Nifty])</f>
        <v>-0.24571663319242898</v>
      </c>
      <c r="I362">
        <v>8.5528143447840392</v>
      </c>
      <c r="J362">
        <f>(Table2[[#This Row],[1M Return vs Nifty]]-AVERAGE(Table2[1M Return vs Nifty]))/_xlfn.STDEV.P(Table2[1M Return vs Nifty])</f>
        <v>1.0825405335545626</v>
      </c>
      <c r="K362">
        <v>15.2600937669063</v>
      </c>
      <c r="L362">
        <f>(Table2[[#This Row],[6M Return vs Nifty]]-AVERAGE(Table2[6M Return vs Nifty]))/_xlfn.STDEV.P(Table2[6M Return vs Nifty])</f>
        <v>0.26255392195947508</v>
      </c>
      <c r="M362">
        <v>-2.5398750210331098</v>
      </c>
      <c r="N362">
        <f>(Table2[[#This Row],[1W Return vs Nifty]]-AVERAGE(Table2[1W Return vs Nifty]))/_xlfn.STDEV.P(Table2[1W Return vs Nifty])</f>
        <v>-0.96928635288169718</v>
      </c>
      <c r="O362">
        <v>1233.74</v>
      </c>
      <c r="P362">
        <v>1184.7870724290101</v>
      </c>
      <c r="Q362">
        <v>1059.7158001898399</v>
      </c>
      <c r="R362">
        <v>43.356913315975703</v>
      </c>
      <c r="S362" s="1">
        <f>(Table2[[#This Row],[Close Price]]-Table2[[#This Row],[20D EMA]])/Table2[[#This Row],[20D EMA]]</f>
        <v>-4.2877753821712545E-3</v>
      </c>
      <c r="T362" s="1">
        <f>(Table2[[#This Row],[Close Price]]-Table2[[#This Row],[50D EMA]])/Table2[[#This Row],[50D EMA]]</f>
        <v>3.6852974333585274E-2</v>
      </c>
      <c r="U362" s="1">
        <f>(Table2[[#This Row],[Close Price]]-Table2[[#This Row],[200D EMA]])/Table2[[#This Row],[200D EMA]]</f>
        <v>0.15922589790577124</v>
      </c>
      <c r="V362">
        <v>1.0835782830629399</v>
      </c>
      <c r="W362">
        <v>1225.0999999999999</v>
      </c>
      <c r="X362">
        <v>1262.3</v>
      </c>
      <c r="Y362">
        <v>1225.0999999999999</v>
      </c>
      <c r="Z362">
        <v>1296.0999999999999</v>
      </c>
      <c r="AA362">
        <v>1225.0999999999999</v>
      </c>
      <c r="AB362">
        <v>1299</v>
      </c>
      <c r="AC362" s="1">
        <f>(Table2[[#This Row],[Close Price]]/Table2[[#This Row],[Day Low]])-1</f>
        <v>2.7344706554568443E-3</v>
      </c>
      <c r="AD362" s="1">
        <f>(Table2[[#This Row],[Day High]]/Table2[[#This Row],[Close Price]])-1</f>
        <v>2.7555049045545177E-2</v>
      </c>
      <c r="AE362" s="1">
        <f>(Table2[[#This Row],[Close Price]]/Table2[[#This Row],[Current Week Low]])-1</f>
        <v>2.7344706554568443E-3</v>
      </c>
      <c r="AF362" s="1">
        <f>(Table2[[#This Row],[Current Week High]]/Table2[[#This Row],[Close Price]])-1</f>
        <v>5.5069396393829573E-2</v>
      </c>
      <c r="AG362" s="1">
        <f>(Table2[[#This Row],[Close Price]]/Table2[[#This Row],[Current Month Low]])-1</f>
        <v>2.7344706554568443E-3</v>
      </c>
      <c r="AH362" s="1">
        <f>(Table2[[#This Row],[Current Month High]]/Table2[[#This Row],[Close Price]])-1</f>
        <v>5.7430094834954648E-2</v>
      </c>
      <c r="AI362">
        <v>6.3494647726810101</v>
      </c>
      <c r="AJ362">
        <v>43.804506877377797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2.95</v>
      </c>
      <c r="AM362" t="s">
        <v>3217</v>
      </c>
      <c r="AN362">
        <v>0.16</v>
      </c>
      <c r="AO362" t="s">
        <v>3217</v>
      </c>
      <c r="AP362">
        <v>9.6591976206259998E-3</v>
      </c>
      <c r="AQ362">
        <f>(Table2[[#This Row],[Sharpe Ratio]]-AVERAGE(Table2[Sharpe Ratio]))/_xlfn.STDEV.P(Table2[Sharpe Ratio])</f>
        <v>-0.63985276238514377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-0.5097612929452322</v>
      </c>
      <c r="AS362">
        <f>_xlfn.RANK.AVG(Table2[[#This Row],[1Y Return vs Nifty Z-Score]],Table2[1Y Return vs Nifty Z-Score])</f>
        <v>381</v>
      </c>
      <c r="AT362">
        <f>_xlfn.RANK.AVG(Table2[[#This Row],[6M Return vs Nifty Z-Score]],Table2[6M Return vs Nifty Z-Score])</f>
        <v>222</v>
      </c>
      <c r="AU362">
        <f>_xlfn.RANK.AVG(Table2[[#This Row],[Sharpe Ratio Z-Score]],Table2[Sharpe Ratio Z-Score])</f>
        <v>499</v>
      </c>
      <c r="AV362">
        <f>(Table2[[#This Row],[Rank 1Y]]+Table2[[#This Row],[Rank 6M]]+Table2[[#This Row],[Rank Sharpe]])/3</f>
        <v>367.33333333333331</v>
      </c>
    </row>
    <row r="363" spans="1:48" hidden="1" x14ac:dyDescent="0.3">
      <c r="A363" t="s">
        <v>210</v>
      </c>
      <c r="B363" t="s">
        <v>211</v>
      </c>
      <c r="C363" t="s">
        <v>3170</v>
      </c>
      <c r="D363" t="s">
        <v>136</v>
      </c>
      <c r="E363">
        <v>121425.540087039</v>
      </c>
      <c r="F363">
        <v>1218.55</v>
      </c>
      <c r="G363">
        <v>15.3233134164809</v>
      </c>
      <c r="H363">
        <f>(Table2[[#This Row],[1Y Return vs Nifty]]-AVERAGE(Table2[1Y Return vs Nifty]))/_xlfn.STDEV.P(Table2[1Y Return vs Nifty])</f>
        <v>-0.14695836188578967</v>
      </c>
      <c r="I363">
        <v>-2.10822248314815</v>
      </c>
      <c r="J363">
        <f>(Table2[[#This Row],[1M Return vs Nifty]]-AVERAGE(Table2[1M Return vs Nifty]))/_xlfn.STDEV.P(Table2[1M Return vs Nifty])</f>
        <v>-6.7726955459183488E-2</v>
      </c>
      <c r="K363">
        <v>-4.6337647061256897</v>
      </c>
      <c r="L363">
        <f>(Table2[[#This Row],[6M Return vs Nifty]]-AVERAGE(Table2[6M Return vs Nifty]))/_xlfn.STDEV.P(Table2[6M Return vs Nifty])</f>
        <v>-0.39104635957292111</v>
      </c>
      <c r="M363">
        <v>-1.1574901752357301</v>
      </c>
      <c r="N363">
        <f>(Table2[[#This Row],[1W Return vs Nifty]]-AVERAGE(Table2[1W Return vs Nifty]))/_xlfn.STDEV.P(Table2[1W Return vs Nifty])</f>
        <v>-0.63881276421982069</v>
      </c>
      <c r="O363">
        <v>1178.44</v>
      </c>
      <c r="P363">
        <v>1213.71552923234</v>
      </c>
      <c r="Q363">
        <v>1191.8259547735199</v>
      </c>
      <c r="R363">
        <v>61.654051632630399</v>
      </c>
      <c r="S363" s="1">
        <f>(Table2[[#This Row],[Close Price]]-Table2[[#This Row],[20D EMA]])/Table2[[#This Row],[20D EMA]]</f>
        <v>3.4036522860731049E-2</v>
      </c>
      <c r="T363" s="1">
        <f>(Table2[[#This Row],[Close Price]]-Table2[[#This Row],[50D EMA]])/Table2[[#This Row],[50D EMA]]</f>
        <v>3.983199235093964E-3</v>
      </c>
      <c r="U363" s="1">
        <f>(Table2[[#This Row],[Close Price]]-Table2[[#This Row],[200D EMA]])/Table2[[#This Row],[200D EMA]]</f>
        <v>2.2422775002880636E-2</v>
      </c>
      <c r="V363">
        <v>1.0317273062154899</v>
      </c>
      <c r="W363">
        <v>1166.0999999999999</v>
      </c>
      <c r="X363">
        <v>1224.7</v>
      </c>
      <c r="Y363">
        <v>1152.05</v>
      </c>
      <c r="Z363">
        <v>1285.45</v>
      </c>
      <c r="AA363">
        <v>1152.05</v>
      </c>
      <c r="AB363">
        <v>1285.45</v>
      </c>
      <c r="AC363" s="1">
        <f>(Table2[[#This Row],[Close Price]]/Table2[[#This Row],[Day Low]])-1</f>
        <v>4.4978989795043445E-2</v>
      </c>
      <c r="AD363" s="1">
        <f>(Table2[[#This Row],[Day High]]/Table2[[#This Row],[Close Price]])-1</f>
        <v>5.0469820688523459E-3</v>
      </c>
      <c r="AE363" s="1">
        <f>(Table2[[#This Row],[Close Price]]/Table2[[#This Row],[Current Week Low]])-1</f>
        <v>5.7723189097695471E-2</v>
      </c>
      <c r="AF363" s="1">
        <f>(Table2[[#This Row],[Current Week High]]/Table2[[#This Row],[Close Price]])-1</f>
        <v>5.4901317139222972E-2</v>
      </c>
      <c r="AG363" s="1">
        <f>(Table2[[#This Row],[Close Price]]/Table2[[#This Row],[Current Month Low]])-1</f>
        <v>5.7723189097695471E-2</v>
      </c>
      <c r="AH363" s="1">
        <f>(Table2[[#This Row],[Current Month High]]/Table2[[#This Row],[Close Price]])-1</f>
        <v>5.4901317139222972E-2</v>
      </c>
      <c r="AI363">
        <v>35.402732756144601</v>
      </c>
      <c r="AJ363">
        <v>48.260128969461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7.15</v>
      </c>
      <c r="AM363" t="s">
        <v>3217</v>
      </c>
      <c r="AN363">
        <v>0.01</v>
      </c>
      <c r="AO363" t="s">
        <v>3217</v>
      </c>
      <c r="AP363">
        <v>7.2932475135968997E-2</v>
      </c>
      <c r="AQ363">
        <f>(Table2[[#This Row],[Sharpe Ratio]]-AVERAGE(Table2[Sharpe Ratio]))/_xlfn.STDEV.P(Table2[Sharpe Ratio])</f>
        <v>0.11500013031047775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338</v>
      </c>
      <c r="AT363">
        <f>_xlfn.RANK.AVG(Table2[[#This Row],[6M Return vs Nifty Z-Score]],Table2[6M Return vs Nifty Z-Score])</f>
        <v>453</v>
      </c>
      <c r="AU363">
        <f>_xlfn.RANK.AVG(Table2[[#This Row],[Sharpe Ratio Z-Score]],Table2[Sharpe Ratio Z-Score])</f>
        <v>313</v>
      </c>
      <c r="AV363">
        <f>(Table2[[#This Row],[Rank 1Y]]+Table2[[#This Row],[Rank 6M]]+Table2[[#This Row],[Rank Sharpe]])/3</f>
        <v>368</v>
      </c>
    </row>
    <row r="364" spans="1:48" hidden="1" x14ac:dyDescent="0.3">
      <c r="A364" t="s">
        <v>1277</v>
      </c>
      <c r="B364" t="s">
        <v>1278</v>
      </c>
      <c r="C364" t="s">
        <v>3169</v>
      </c>
      <c r="D364" t="s">
        <v>916</v>
      </c>
      <c r="E364">
        <v>9273.965525308</v>
      </c>
      <c r="F364">
        <v>199.21</v>
      </c>
      <c r="G364">
        <v>11.7315415969789</v>
      </c>
      <c r="H364">
        <f>(Table2[[#This Row],[1Y Return vs Nifty]]-AVERAGE(Table2[1Y Return vs Nifty]))/_xlfn.STDEV.P(Table2[1Y Return vs Nifty])</f>
        <v>-0.20864273785467707</v>
      </c>
      <c r="I364">
        <v>-2.7334075734722298</v>
      </c>
      <c r="J364">
        <f>(Table2[[#This Row],[1M Return vs Nifty]]-AVERAGE(Table2[1M Return vs Nifty]))/_xlfn.STDEV.P(Table2[1M Return vs Nifty])</f>
        <v>-0.13518100290527918</v>
      </c>
      <c r="K364">
        <v>-10.501423390636001</v>
      </c>
      <c r="L364">
        <f>(Table2[[#This Row],[6M Return vs Nifty]]-AVERAGE(Table2[6M Return vs Nifty]))/_xlfn.STDEV.P(Table2[6M Return vs Nifty])</f>
        <v>-0.58382461690951548</v>
      </c>
      <c r="M364">
        <v>-0.88128537082219005</v>
      </c>
      <c r="N364">
        <f>(Table2[[#This Row],[1W Return vs Nifty]]-AVERAGE(Table2[1W Return vs Nifty]))/_xlfn.STDEV.P(Table2[1W Return vs Nifty])</f>
        <v>-0.57278311032301188</v>
      </c>
      <c r="O364">
        <v>192.2</v>
      </c>
      <c r="P364">
        <v>199.91453923026901</v>
      </c>
      <c r="Q364">
        <v>194.01062431745501</v>
      </c>
      <c r="R364">
        <v>62.821093594948401</v>
      </c>
      <c r="S364" s="1">
        <f>(Table2[[#This Row],[Close Price]]-Table2[[#This Row],[20D EMA]])/Table2[[#This Row],[20D EMA]]</f>
        <v>3.6472424557752445E-2</v>
      </c>
      <c r="T364" s="1">
        <f>(Table2[[#This Row],[Close Price]]-Table2[[#This Row],[50D EMA]])/Table2[[#This Row],[50D EMA]]</f>
        <v>-3.5242020564471882E-3</v>
      </c>
      <c r="U364" s="1">
        <f>(Table2[[#This Row],[Close Price]]-Table2[[#This Row],[200D EMA]])/Table2[[#This Row],[200D EMA]]</f>
        <v>2.6799437921695361E-2</v>
      </c>
      <c r="V364">
        <v>0.55040955500868505</v>
      </c>
      <c r="W364">
        <v>188.2</v>
      </c>
      <c r="X364">
        <v>200</v>
      </c>
      <c r="Y364">
        <v>186.1</v>
      </c>
      <c r="Z364">
        <v>200</v>
      </c>
      <c r="AA364">
        <v>186.1</v>
      </c>
      <c r="AB364">
        <v>200</v>
      </c>
      <c r="AC364" s="1">
        <f>(Table2[[#This Row],[Close Price]]/Table2[[#This Row],[Day Low]])-1</f>
        <v>5.850159404888422E-2</v>
      </c>
      <c r="AD364" s="1">
        <f>(Table2[[#This Row],[Day High]]/Table2[[#This Row],[Close Price]])-1</f>
        <v>3.9656643742782549E-3</v>
      </c>
      <c r="AE364" s="1">
        <f>(Table2[[#This Row],[Close Price]]/Table2[[#This Row],[Current Week Low]])-1</f>
        <v>7.0445996775927E-2</v>
      </c>
      <c r="AF364" s="1">
        <f>(Table2[[#This Row],[Current Week High]]/Table2[[#This Row],[Close Price]])-1</f>
        <v>3.9656643742782549E-3</v>
      </c>
      <c r="AG364" s="1">
        <f>(Table2[[#This Row],[Close Price]]/Table2[[#This Row],[Current Month Low]])-1</f>
        <v>7.0445996775927E-2</v>
      </c>
      <c r="AH364" s="1">
        <f>(Table2[[#This Row],[Current Month High]]/Table2[[#This Row],[Close Price]])-1</f>
        <v>3.9656643742782549E-3</v>
      </c>
      <c r="AI364">
        <v>32.523467697404698</v>
      </c>
      <c r="AJ364">
        <v>47.891610987379302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4.9000000000000004</v>
      </c>
      <c r="AM364" t="s">
        <v>3217</v>
      </c>
      <c r="AN364">
        <v>-0.08</v>
      </c>
      <c r="AO364" t="s">
        <v>3216</v>
      </c>
      <c r="AP364">
        <v>0.108534435073621</v>
      </c>
      <c r="AQ364">
        <f>(Table2[[#This Row],[Sharpe Ratio]]-AVERAGE(Table2[Sharpe Ratio]))/_xlfn.STDEV.P(Table2[Sharpe Ratio])</f>
        <v>0.53973302703854065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364</v>
      </c>
      <c r="AT364">
        <f>_xlfn.RANK.AVG(Table2[[#This Row],[6M Return vs Nifty Z-Score]],Table2[6M Return vs Nifty Z-Score])</f>
        <v>528</v>
      </c>
      <c r="AU364">
        <f>_xlfn.RANK.AVG(Table2[[#This Row],[Sharpe Ratio Z-Score]],Table2[Sharpe Ratio Z-Score])</f>
        <v>214</v>
      </c>
      <c r="AV364">
        <f>(Table2[[#This Row],[Rank 1Y]]+Table2[[#This Row],[Rank 6M]]+Table2[[#This Row],[Rank Sharpe]])/3</f>
        <v>368.66666666666669</v>
      </c>
    </row>
    <row r="365" spans="1:48" hidden="1" x14ac:dyDescent="0.3">
      <c r="A365" t="s">
        <v>35</v>
      </c>
      <c r="B365" t="s">
        <v>36</v>
      </c>
      <c r="C365" t="s">
        <v>3159</v>
      </c>
      <c r="D365" t="s">
        <v>37</v>
      </c>
      <c r="E365">
        <v>601841.29852551001</v>
      </c>
      <c r="F365">
        <v>481.1</v>
      </c>
      <c r="G365">
        <v>-15.621264064297399</v>
      </c>
      <c r="H365">
        <f>(Table2[[#This Row],[1Y Return vs Nifty]]-AVERAGE(Table2[1Y Return vs Nifty]))/_xlfn.STDEV.P(Table2[1Y Return vs Nifty])</f>
        <v>-0.67839439052174866</v>
      </c>
      <c r="I365">
        <v>-3.6020189104036602</v>
      </c>
      <c r="J365">
        <f>(Table2[[#This Row],[1M Return vs Nifty]]-AVERAGE(Table2[1M Return vs Nifty]))/_xlfn.STDEV.P(Table2[1M Return vs Nifty])</f>
        <v>-0.22889940924669891</v>
      </c>
      <c r="K365">
        <v>1.5654688819142</v>
      </c>
      <c r="L365">
        <f>(Table2[[#This Row],[6M Return vs Nifty]]-AVERAGE(Table2[6M Return vs Nifty]))/_xlfn.STDEV.P(Table2[6M Return vs Nifty])</f>
        <v>-0.18737441609747185</v>
      </c>
      <c r="M365">
        <v>-1.9035600830705</v>
      </c>
      <c r="N365">
        <f>(Table2[[#This Row],[1W Return vs Nifty]]-AVERAGE(Table2[1W Return vs Nifty]))/_xlfn.STDEV.P(Table2[1W Return vs Nifty])</f>
        <v>-0.81716859659483088</v>
      </c>
      <c r="O365">
        <v>488.63</v>
      </c>
      <c r="P365">
        <v>492.51919361923598</v>
      </c>
      <c r="Q365">
        <v>467.44450270474903</v>
      </c>
      <c r="R365">
        <v>39.077067101250101</v>
      </c>
      <c r="S365" s="1">
        <f>(Table2[[#This Row],[Close Price]]-Table2[[#This Row],[20D EMA]])/Table2[[#This Row],[20D EMA]]</f>
        <v>-1.5410433252153926E-2</v>
      </c>
      <c r="T365" s="1">
        <f>(Table2[[#This Row],[Close Price]]-Table2[[#This Row],[50D EMA]])/Table2[[#This Row],[50D EMA]]</f>
        <v>-2.3185276365217299E-2</v>
      </c>
      <c r="U365" s="1">
        <f>(Table2[[#This Row],[Close Price]]-Table2[[#This Row],[200D EMA]])/Table2[[#This Row],[200D EMA]]</f>
        <v>2.9213087791677781E-2</v>
      </c>
      <c r="V365">
        <v>0.88968389205237597</v>
      </c>
      <c r="W365">
        <v>478</v>
      </c>
      <c r="X365">
        <v>484.4</v>
      </c>
      <c r="Y365">
        <v>476.95</v>
      </c>
      <c r="Z365">
        <v>493.45</v>
      </c>
      <c r="AA365">
        <v>476.95</v>
      </c>
      <c r="AB365">
        <v>493.45</v>
      </c>
      <c r="AC365" s="1">
        <f>(Table2[[#This Row],[Close Price]]/Table2[[#This Row],[Day Low]])-1</f>
        <v>6.4853556485355845E-3</v>
      </c>
      <c r="AD365" s="1">
        <f>(Table2[[#This Row],[Day High]]/Table2[[#This Row],[Close Price]])-1</f>
        <v>6.8592808147993622E-3</v>
      </c>
      <c r="AE365" s="1">
        <f>(Table2[[#This Row],[Close Price]]/Table2[[#This Row],[Current Week Low]])-1</f>
        <v>8.7011217108712291E-3</v>
      </c>
      <c r="AF365" s="1">
        <f>(Table2[[#This Row],[Current Week High]]/Table2[[#This Row],[Close Price]])-1</f>
        <v>2.5670338806900839E-2</v>
      </c>
      <c r="AG365" s="1">
        <f>(Table2[[#This Row],[Close Price]]/Table2[[#This Row],[Current Month Low]])-1</f>
        <v>8.7011217108712291E-3</v>
      </c>
      <c r="AH365" s="1">
        <f>(Table2[[#This Row],[Current Month High]]/Table2[[#This Row],[Close Price]])-1</f>
        <v>2.5670338806900839E-2</v>
      </c>
      <c r="AI365">
        <v>9.8524215339846197</v>
      </c>
      <c r="AJ365">
        <v>20.4707649931138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-0.53</v>
      </c>
      <c r="AM365" t="s">
        <v>3216</v>
      </c>
      <c r="AN365">
        <v>0.02</v>
      </c>
      <c r="AO365" t="s">
        <v>3217</v>
      </c>
      <c r="AP365">
        <v>0.12461568273639</v>
      </c>
      <c r="AQ365">
        <f>(Table2[[#This Row],[Sharpe Ratio]]-AVERAGE(Table2[Sharpe Ratio]))/_xlfn.STDEV.P(Table2[Sharpe Ratio])</f>
        <v>0.73158299582595376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565</v>
      </c>
      <c r="AT365">
        <f>_xlfn.RANK.AVG(Table2[[#This Row],[6M Return vs Nifty Z-Score]],Table2[6M Return vs Nifty Z-Score])</f>
        <v>382</v>
      </c>
      <c r="AU365">
        <f>_xlfn.RANK.AVG(Table2[[#This Row],[Sharpe Ratio Z-Score]],Table2[Sharpe Ratio Z-Score])</f>
        <v>160</v>
      </c>
      <c r="AV365">
        <f>(Table2[[#This Row],[Rank 1Y]]+Table2[[#This Row],[Rank 6M]]+Table2[[#This Row],[Rank Sharpe]])/3</f>
        <v>369</v>
      </c>
    </row>
    <row r="366" spans="1:48" hidden="1" x14ac:dyDescent="0.3">
      <c r="A366" t="s">
        <v>1237</v>
      </c>
      <c r="B366" t="s">
        <v>1238</v>
      </c>
      <c r="C366" t="s">
        <v>3175</v>
      </c>
      <c r="D366" t="s">
        <v>1049</v>
      </c>
      <c r="E366">
        <v>9597.1830030500005</v>
      </c>
      <c r="F366">
        <v>498.95</v>
      </c>
      <c r="G366">
        <v>18.6190070526231</v>
      </c>
      <c r="H366">
        <f>(Table2[[#This Row],[1Y Return vs Nifty]]-AVERAGE(Table2[1Y Return vs Nifty]))/_xlfn.STDEV.P(Table2[1Y Return vs Nifty])</f>
        <v>-9.0358773842289825E-2</v>
      </c>
      <c r="I366">
        <v>-14.538929689486</v>
      </c>
      <c r="J366">
        <f>(Table2[[#This Row],[1M Return vs Nifty]]-AVERAGE(Table2[1M Return vs Nifty]))/_xlfn.STDEV.P(Table2[1M Return vs Nifty])</f>
        <v>-1.4089321867774471</v>
      </c>
      <c r="K366">
        <v>7.2502110239803503</v>
      </c>
      <c r="L366">
        <f>(Table2[[#This Row],[6M Return vs Nifty]]-AVERAGE(Table2[6M Return vs Nifty]))/_xlfn.STDEV.P(Table2[6M Return vs Nifty])</f>
        <v>-6.0576739464270036E-4</v>
      </c>
      <c r="M366">
        <v>2.9470421164835998</v>
      </c>
      <c r="N366">
        <f>(Table2[[#This Row],[1W Return vs Nifty]]-AVERAGE(Table2[1W Return vs Nifty]))/_xlfn.STDEV.P(Table2[1W Return vs Nifty])</f>
        <v>0.34241870713693379</v>
      </c>
      <c r="O366">
        <v>527.39</v>
      </c>
      <c r="P366">
        <v>535.10264210932496</v>
      </c>
      <c r="Q366">
        <v>486.38142618732797</v>
      </c>
      <c r="R366">
        <v>37.713586406039703</v>
      </c>
      <c r="S366" s="1">
        <f>(Table2[[#This Row],[Close Price]]-Table2[[#This Row],[20D EMA]])/Table2[[#This Row],[20D EMA]]</f>
        <v>-5.3925937162251844E-2</v>
      </c>
      <c r="T366" s="1">
        <f>(Table2[[#This Row],[Close Price]]-Table2[[#This Row],[50D EMA]])/Table2[[#This Row],[50D EMA]]</f>
        <v>-6.7562069898990995E-2</v>
      </c>
      <c r="U366" s="1">
        <f>(Table2[[#This Row],[Close Price]]-Table2[[#This Row],[200D EMA]])/Table2[[#This Row],[200D EMA]]</f>
        <v>2.584098227433396E-2</v>
      </c>
      <c r="V366">
        <v>0.71564129090475204</v>
      </c>
      <c r="W366">
        <v>494</v>
      </c>
      <c r="X366">
        <v>517.6</v>
      </c>
      <c r="Y366">
        <v>494</v>
      </c>
      <c r="Z366">
        <v>543.29999999999995</v>
      </c>
      <c r="AA366">
        <v>494</v>
      </c>
      <c r="AB366">
        <v>550</v>
      </c>
      <c r="AC366" s="1">
        <f>(Table2[[#This Row],[Close Price]]/Table2[[#This Row],[Day Low]])-1</f>
        <v>1.0020242914979827E-2</v>
      </c>
      <c r="AD366" s="1">
        <f>(Table2[[#This Row],[Day High]]/Table2[[#This Row],[Close Price]])-1</f>
        <v>3.7378494839162224E-2</v>
      </c>
      <c r="AE366" s="1">
        <f>(Table2[[#This Row],[Close Price]]/Table2[[#This Row],[Current Week Low]])-1</f>
        <v>1.0020242914979827E-2</v>
      </c>
      <c r="AF366" s="1">
        <f>(Table2[[#This Row],[Current Week High]]/Table2[[#This Row],[Close Price]])-1</f>
        <v>8.8886661990179361E-2</v>
      </c>
      <c r="AG366" s="1">
        <f>(Table2[[#This Row],[Close Price]]/Table2[[#This Row],[Current Month Low]])-1</f>
        <v>1.0020242914979827E-2</v>
      </c>
      <c r="AH366" s="1">
        <f>(Table2[[#This Row],[Current Month High]]/Table2[[#This Row],[Close Price]])-1</f>
        <v>0.10231486120853805</v>
      </c>
      <c r="AI366">
        <v>38.069946888465701</v>
      </c>
      <c r="AJ366">
        <v>53.122602424428401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-1.51</v>
      </c>
      <c r="AM366" t="s">
        <v>3216</v>
      </c>
      <c r="AN366">
        <v>-0.03</v>
      </c>
      <c r="AO366" t="s">
        <v>3216</v>
      </c>
      <c r="AP366">
        <v>1.2984562675799E-2</v>
      </c>
      <c r="AQ366">
        <f>(Table2[[#This Row],[Sharpe Ratio]]-AVERAGE(Table2[Sharpe Ratio]))/_xlfn.STDEV.P(Table2[Sharpe Ratio])</f>
        <v>-0.60018101580053562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319</v>
      </c>
      <c r="AT366">
        <f>_xlfn.RANK.AVG(Table2[[#This Row],[6M Return vs Nifty Z-Score]],Table2[6M Return vs Nifty Z-Score])</f>
        <v>305</v>
      </c>
      <c r="AU366">
        <f>_xlfn.RANK.AVG(Table2[[#This Row],[Sharpe Ratio Z-Score]],Table2[Sharpe Ratio Z-Score])</f>
        <v>488</v>
      </c>
      <c r="AV366">
        <f>(Table2[[#This Row],[Rank 1Y]]+Table2[[#This Row],[Rank 6M]]+Table2[[#This Row],[Rank Sharpe]])/3</f>
        <v>370.66666666666669</v>
      </c>
    </row>
    <row r="367" spans="1:48" hidden="1" x14ac:dyDescent="0.3">
      <c r="A367" t="s">
        <v>206</v>
      </c>
      <c r="B367" t="s">
        <v>207</v>
      </c>
      <c r="C367" t="s">
        <v>3161</v>
      </c>
      <c r="D367" t="s">
        <v>51</v>
      </c>
      <c r="E367">
        <v>128734.75175082</v>
      </c>
      <c r="F367">
        <v>1594.05</v>
      </c>
      <c r="G367">
        <v>6.2551338562982401</v>
      </c>
      <c r="H367">
        <f>(Table2[[#This Row],[1Y Return vs Nifty]]-AVERAGE(Table2[1Y Return vs Nifty]))/_xlfn.STDEV.P(Table2[1Y Return vs Nifty])</f>
        <v>-0.30269347688016124</v>
      </c>
      <c r="I367">
        <v>0.77776973811065098</v>
      </c>
      <c r="J367">
        <f>(Table2[[#This Row],[1M Return vs Nifty]]-AVERAGE(Table2[1M Return vs Nifty]))/_xlfn.STDEV.P(Table2[1M Return vs Nifty])</f>
        <v>0.24365580019953095</v>
      </c>
      <c r="K367">
        <v>2.8930691017831398</v>
      </c>
      <c r="L367">
        <f>(Table2[[#This Row],[6M Return vs Nifty]]-AVERAGE(Table2[6M Return vs Nifty]))/_xlfn.STDEV.P(Table2[6M Return vs Nifty])</f>
        <v>-0.14375694095331687</v>
      </c>
      <c r="M367">
        <v>10.9896823792555</v>
      </c>
      <c r="N367">
        <f>(Table2[[#This Row],[1W Return vs Nifty]]-AVERAGE(Table2[1W Return vs Nifty]))/_xlfn.STDEV.P(Table2[1W Return vs Nifty])</f>
        <v>2.265096171400963</v>
      </c>
      <c r="O367">
        <v>1555.47</v>
      </c>
      <c r="P367">
        <v>1572.82280468506</v>
      </c>
      <c r="Q367">
        <v>1486.9378293991299</v>
      </c>
      <c r="R367">
        <v>62.389662045062401</v>
      </c>
      <c r="S367" s="1">
        <f>(Table2[[#This Row],[Close Price]]-Table2[[#This Row],[20D EMA]])/Table2[[#This Row],[20D EMA]]</f>
        <v>2.4802792725028402E-2</v>
      </c>
      <c r="T367" s="1">
        <f>(Table2[[#This Row],[Close Price]]-Table2[[#This Row],[50D EMA]])/Table2[[#This Row],[50D EMA]]</f>
        <v>1.3496240804564439E-2</v>
      </c>
      <c r="U367" s="1">
        <f>(Table2[[#This Row],[Close Price]]-Table2[[#This Row],[200D EMA]])/Table2[[#This Row],[200D EMA]]</f>
        <v>7.2035406244357891E-2</v>
      </c>
      <c r="V367">
        <v>1.89787839110826</v>
      </c>
      <c r="W367">
        <v>1581</v>
      </c>
      <c r="X367">
        <v>1612.35</v>
      </c>
      <c r="Y367">
        <v>1563</v>
      </c>
      <c r="Z367">
        <v>1612.35</v>
      </c>
      <c r="AA367">
        <v>1551.75</v>
      </c>
      <c r="AB367">
        <v>1612.35</v>
      </c>
      <c r="AC367" s="1">
        <f>(Table2[[#This Row],[Close Price]]/Table2[[#This Row],[Day Low]])-1</f>
        <v>8.2542694497154123E-3</v>
      </c>
      <c r="AD367" s="1">
        <f>(Table2[[#This Row],[Day High]]/Table2[[#This Row],[Close Price]])-1</f>
        <v>1.1480191963865627E-2</v>
      </c>
      <c r="AE367" s="1">
        <f>(Table2[[#This Row],[Close Price]]/Table2[[#This Row],[Current Week Low]])-1</f>
        <v>1.9865642994241872E-2</v>
      </c>
      <c r="AF367" s="1">
        <f>(Table2[[#This Row],[Current Week High]]/Table2[[#This Row],[Close Price]])-1</f>
        <v>1.1480191963865627E-2</v>
      </c>
      <c r="AG367" s="1">
        <f>(Table2[[#This Row],[Close Price]]/Table2[[#This Row],[Current Month Low]])-1</f>
        <v>2.7259545674238828E-2</v>
      </c>
      <c r="AH367" s="1">
        <f>(Table2[[#This Row],[Current Month High]]/Table2[[#This Row],[Close Price]])-1</f>
        <v>1.1480191963865627E-2</v>
      </c>
      <c r="AI367">
        <v>6.7751952573633201</v>
      </c>
      <c r="AJ367">
        <v>36.881198746296803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4.6100000000000003</v>
      </c>
      <c r="AM367" t="s">
        <v>3217</v>
      </c>
      <c r="AN367">
        <v>0</v>
      </c>
      <c r="AO367" t="s">
        <v>3218</v>
      </c>
      <c r="AP367">
        <v>6.5634152304004004E-2</v>
      </c>
      <c r="AQ367">
        <f>(Table2[[#This Row],[Sharpe Ratio]]-AVERAGE(Table2[Sharpe Ratio]))/_xlfn.STDEV.P(Table2[Sharpe Ratio])</f>
        <v>2.7930828420760213E-2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410</v>
      </c>
      <c r="AT367">
        <f>_xlfn.RANK.AVG(Table2[[#This Row],[6M Return vs Nifty Z-Score]],Table2[6M Return vs Nifty Z-Score])</f>
        <v>361</v>
      </c>
      <c r="AU367">
        <f>_xlfn.RANK.AVG(Table2[[#This Row],[Sharpe Ratio Z-Score]],Table2[Sharpe Ratio Z-Score])</f>
        <v>345</v>
      </c>
      <c r="AV367">
        <f>(Table2[[#This Row],[Rank 1Y]]+Table2[[#This Row],[Rank 6M]]+Table2[[#This Row],[Rank Sharpe]])/3</f>
        <v>372</v>
      </c>
    </row>
    <row r="368" spans="1:48" hidden="1" x14ac:dyDescent="0.3">
      <c r="A368" t="s">
        <v>2008</v>
      </c>
      <c r="B368" t="s">
        <v>2009</v>
      </c>
      <c r="C368" t="s">
        <v>3155</v>
      </c>
      <c r="D368" t="s">
        <v>294</v>
      </c>
      <c r="E368">
        <v>3390.7294929</v>
      </c>
      <c r="F368">
        <v>1995.15</v>
      </c>
      <c r="G368">
        <v>39.7936889342852</v>
      </c>
      <c r="H368">
        <f>(Table2[[#This Row],[1Y Return vs Nifty]]-AVERAGE(Table2[1Y Return vs Nifty]))/_xlfn.STDEV.P(Table2[1Y Return vs Nifty])</f>
        <v>0.27329100789443828</v>
      </c>
      <c r="I368">
        <v>-11.744347073804599</v>
      </c>
      <c r="J368">
        <f>(Table2[[#This Row],[1M Return vs Nifty]]-AVERAGE(Table2[1M Return vs Nifty]))/_xlfn.STDEV.P(Table2[1M Return vs Nifty])</f>
        <v>-1.1074120269596708</v>
      </c>
      <c r="K368">
        <v>0.99355845842221702</v>
      </c>
      <c r="L368">
        <f>(Table2[[#This Row],[6M Return vs Nifty]]-AVERAGE(Table2[6M Return vs Nifty]))/_xlfn.STDEV.P(Table2[6M Return vs Nifty])</f>
        <v>-0.20616417547534191</v>
      </c>
      <c r="M368">
        <v>0.361492252996786</v>
      </c>
      <c r="N368">
        <f>(Table2[[#This Row],[1W Return vs Nifty]]-AVERAGE(Table2[1W Return vs Nifty]))/_xlfn.STDEV.P(Table2[1W Return vs Nifty])</f>
        <v>-0.27568409155068463</v>
      </c>
      <c r="O368">
        <v>1990.24</v>
      </c>
      <c r="P368">
        <v>2128.2563493060002</v>
      </c>
      <c r="Q368">
        <v>1982.9539856016299</v>
      </c>
      <c r="R368">
        <v>56.947078669706798</v>
      </c>
      <c r="S368" s="1">
        <f>(Table2[[#This Row],[Close Price]]-Table2[[#This Row],[20D EMA]])/Table2[[#This Row],[20D EMA]]</f>
        <v>2.4670391510572E-3</v>
      </c>
      <c r="T368" s="1">
        <f>(Table2[[#This Row],[Close Price]]-Table2[[#This Row],[50D EMA]])/Table2[[#This Row],[50D EMA]]</f>
        <v>-6.2542442008644561E-2</v>
      </c>
      <c r="U368" s="1">
        <f>(Table2[[#This Row],[Close Price]]-Table2[[#This Row],[200D EMA]])/Table2[[#This Row],[200D EMA]]</f>
        <v>6.1504273356448418E-3</v>
      </c>
      <c r="V368">
        <v>0.53553599208892</v>
      </c>
      <c r="W368">
        <v>1907.25</v>
      </c>
      <c r="X368">
        <v>2000</v>
      </c>
      <c r="Y368">
        <v>1885.05</v>
      </c>
      <c r="Z368">
        <v>2000</v>
      </c>
      <c r="AA368">
        <v>1885.05</v>
      </c>
      <c r="AB368">
        <v>2000</v>
      </c>
      <c r="AC368" s="1">
        <f>(Table2[[#This Row],[Close Price]]/Table2[[#This Row],[Day Low]])-1</f>
        <v>4.6087298466378268E-2</v>
      </c>
      <c r="AD368" s="1">
        <f>(Table2[[#This Row],[Day High]]/Table2[[#This Row],[Close Price]])-1</f>
        <v>2.4308949201814478E-3</v>
      </c>
      <c r="AE368" s="1">
        <f>(Table2[[#This Row],[Close Price]]/Table2[[#This Row],[Current Week Low]])-1</f>
        <v>5.8406938807989306E-2</v>
      </c>
      <c r="AF368" s="1">
        <f>(Table2[[#This Row],[Current Week High]]/Table2[[#This Row],[Close Price]])-1</f>
        <v>2.4308949201814478E-3</v>
      </c>
      <c r="AG368" s="1">
        <f>(Table2[[#This Row],[Close Price]]/Table2[[#This Row],[Current Month Low]])-1</f>
        <v>5.8406938807989306E-2</v>
      </c>
      <c r="AH368" s="1">
        <f>(Table2[[#This Row],[Current Month High]]/Table2[[#This Row],[Close Price]])-1</f>
        <v>2.4308949201814478E-3</v>
      </c>
      <c r="AI368">
        <v>40.340325288825298</v>
      </c>
      <c r="AJ368">
        <v>71.995689655172399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-0.3</v>
      </c>
      <c r="AM368" t="s">
        <v>3216</v>
      </c>
      <c r="AN368">
        <v>-0.14000000000000001</v>
      </c>
      <c r="AO368" t="s">
        <v>3216</v>
      </c>
      <c r="AP368">
        <v>7.345748680345E-3</v>
      </c>
      <c r="AQ368">
        <f>(Table2[[#This Row],[Sharpe Ratio]]-AVERAGE(Table2[Sharpe Ratio]))/_xlfn.STDEV.P(Table2[Sharpe Ratio])</f>
        <v>-0.66745230666750333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221</v>
      </c>
      <c r="AT368">
        <f>_xlfn.RANK.AVG(Table2[[#This Row],[6M Return vs Nifty Z-Score]],Table2[6M Return vs Nifty Z-Score])</f>
        <v>388</v>
      </c>
      <c r="AU368">
        <f>_xlfn.RANK.AVG(Table2[[#This Row],[Sharpe Ratio Z-Score]],Table2[Sharpe Ratio Z-Score])</f>
        <v>508</v>
      </c>
      <c r="AV368">
        <f>(Table2[[#This Row],[Rank 1Y]]+Table2[[#This Row],[Rank 6M]]+Table2[[#This Row],[Rank Sharpe]])/3</f>
        <v>372.33333333333331</v>
      </c>
    </row>
    <row r="369" spans="1:48" x14ac:dyDescent="0.3">
      <c r="A369" t="s">
        <v>649</v>
      </c>
      <c r="B369" t="s">
        <v>650</v>
      </c>
      <c r="C369" t="s">
        <v>3161</v>
      </c>
      <c r="D369" t="s">
        <v>51</v>
      </c>
      <c r="E369">
        <v>29209.980712559998</v>
      </c>
      <c r="F369">
        <v>1880.7</v>
      </c>
      <c r="G369">
        <v>6.9132436196435902</v>
      </c>
      <c r="H369">
        <f>(Table2[[#This Row],[1Y Return vs Nifty]]-AVERAGE(Table2[1Y Return vs Nifty]))/_xlfn.STDEV.P(Table2[1Y Return vs Nifty])</f>
        <v>-0.29139123049285631</v>
      </c>
      <c r="I369">
        <v>9.6601372146316002</v>
      </c>
      <c r="J369">
        <f>(Table2[[#This Row],[1M Return vs Nifty]]-AVERAGE(Table2[1M Return vs Nifty]))/_xlfn.STDEV.P(Table2[1M Return vs Nifty])</f>
        <v>1.2020146070039552</v>
      </c>
      <c r="K369">
        <v>-7.6146490077450002</v>
      </c>
      <c r="L369">
        <f>(Table2[[#This Row],[6M Return vs Nifty]]-AVERAGE(Table2[6M Return vs Nifty]))/_xlfn.STDEV.P(Table2[6M Return vs Nifty])</f>
        <v>-0.48898144951009925</v>
      </c>
      <c r="M369">
        <v>-0.65572775519654602</v>
      </c>
      <c r="N369">
        <f>(Table2[[#This Row],[1W Return vs Nifty]]-AVERAGE(Table2[1W Return vs Nifty]))/_xlfn.STDEV.P(Table2[1W Return vs Nifty])</f>
        <v>-0.5188611978306723</v>
      </c>
      <c r="O369">
        <v>1880.55</v>
      </c>
      <c r="P369">
        <v>1875.1645079304401</v>
      </c>
      <c r="Q369">
        <v>1767.5762450777599</v>
      </c>
      <c r="R369">
        <v>49.1766458278423</v>
      </c>
      <c r="S369" s="1">
        <f>(Table2[[#This Row],[Close Price]]-Table2[[#This Row],[20D EMA]])/Table2[[#This Row],[20D EMA]]</f>
        <v>7.9763898859424611E-5</v>
      </c>
      <c r="T369" s="1">
        <f>(Table2[[#This Row],[Close Price]]-Table2[[#This Row],[50D EMA]])/Table2[[#This Row],[50D EMA]]</f>
        <v>2.9520034355115317E-3</v>
      </c>
      <c r="U369" s="1">
        <f>(Table2[[#This Row],[Close Price]]-Table2[[#This Row],[200D EMA]])/Table2[[#This Row],[200D EMA]]</f>
        <v>6.3999363669465653E-2</v>
      </c>
      <c r="V369">
        <v>0.68388885087274598</v>
      </c>
      <c r="W369">
        <v>1830</v>
      </c>
      <c r="X369">
        <v>1890</v>
      </c>
      <c r="Y369">
        <v>1830</v>
      </c>
      <c r="Z369">
        <v>1945</v>
      </c>
      <c r="AA369">
        <v>1830</v>
      </c>
      <c r="AB369">
        <v>1984</v>
      </c>
      <c r="AC369" s="1">
        <f>(Table2[[#This Row],[Close Price]]/Table2[[#This Row],[Day Low]])-1</f>
        <v>2.7704918032786852E-2</v>
      </c>
      <c r="AD369" s="1">
        <f>(Table2[[#This Row],[Day High]]/Table2[[#This Row],[Close Price]])-1</f>
        <v>4.9449672994097416E-3</v>
      </c>
      <c r="AE369" s="1">
        <f>(Table2[[#This Row],[Close Price]]/Table2[[#This Row],[Current Week Low]])-1</f>
        <v>2.7704918032786852E-2</v>
      </c>
      <c r="AF369" s="1">
        <f>(Table2[[#This Row],[Current Week High]]/Table2[[#This Row],[Close Price]])-1</f>
        <v>3.418939756473649E-2</v>
      </c>
      <c r="AG369" s="1">
        <f>(Table2[[#This Row],[Close Price]]/Table2[[#This Row],[Current Month Low]])-1</f>
        <v>2.7704918032786852E-2</v>
      </c>
      <c r="AH369" s="1">
        <f>(Table2[[#This Row],[Current Month High]]/Table2[[#This Row],[Close Price]])-1</f>
        <v>5.4926357207422782E-2</v>
      </c>
      <c r="AI369">
        <v>7.9385335247514197</v>
      </c>
      <c r="AJ369">
        <v>37.177242888402603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-1.33</v>
      </c>
      <c r="AM369" t="s">
        <v>3216</v>
      </c>
      <c r="AN369">
        <v>-0.05</v>
      </c>
      <c r="AO369" t="s">
        <v>3216</v>
      </c>
      <c r="AP369">
        <v>0.103873989195371</v>
      </c>
      <c r="AQ369">
        <f>(Table2[[#This Row],[Sharpe Ratio]]-AVERAGE(Table2[Sharpe Ratio]))/_xlfn.STDEV.P(Table2[Sharpe Ratio])</f>
        <v>0.48413370943411693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0.3869144386044443</v>
      </c>
      <c r="AS369">
        <f>_xlfn.RANK.AVG(Table2[[#This Row],[1Y Return vs Nifty Z-Score]],Table2[1Y Return vs Nifty Z-Score])</f>
        <v>401</v>
      </c>
      <c r="AT369">
        <f>_xlfn.RANK.AVG(Table2[[#This Row],[6M Return vs Nifty Z-Score]],Table2[6M Return vs Nifty Z-Score])</f>
        <v>492</v>
      </c>
      <c r="AU369">
        <f>_xlfn.RANK.AVG(Table2[[#This Row],[Sharpe Ratio Z-Score]],Table2[Sharpe Ratio Z-Score])</f>
        <v>226</v>
      </c>
      <c r="AV369">
        <f>(Table2[[#This Row],[Rank 1Y]]+Table2[[#This Row],[Rank 6M]]+Table2[[#This Row],[Rank Sharpe]])/3</f>
        <v>373</v>
      </c>
    </row>
    <row r="370" spans="1:48" hidden="1" x14ac:dyDescent="0.3">
      <c r="A370" t="s">
        <v>824</v>
      </c>
      <c r="B370" t="s">
        <v>825</v>
      </c>
      <c r="C370" t="s">
        <v>3163</v>
      </c>
      <c r="D370" t="s">
        <v>199</v>
      </c>
      <c r="E370">
        <v>19287.880936179899</v>
      </c>
      <c r="F370">
        <v>1631.15</v>
      </c>
      <c r="G370">
        <v>9.1228520573644296</v>
      </c>
      <c r="H370">
        <f>(Table2[[#This Row],[1Y Return vs Nifty]]-AVERAGE(Table2[1Y Return vs Nifty]))/_xlfn.STDEV.P(Table2[1Y Return vs Nifty])</f>
        <v>-0.25344385397067626</v>
      </c>
      <c r="I370">
        <v>-8.47735324817498</v>
      </c>
      <c r="J370">
        <f>(Table2[[#This Row],[1M Return vs Nifty]]-AVERAGE(Table2[1M Return vs Nifty]))/_xlfn.STDEV.P(Table2[1M Return vs Nifty])</f>
        <v>-0.75492128472861919</v>
      </c>
      <c r="K370">
        <v>-24.1467381967419</v>
      </c>
      <c r="L370">
        <f>(Table2[[#This Row],[6M Return vs Nifty]]-AVERAGE(Table2[6M Return vs Nifty]))/_xlfn.STDEV.P(Table2[6M Return vs Nifty])</f>
        <v>-1.0321329031556941</v>
      </c>
      <c r="M370">
        <v>1.4376542807614101</v>
      </c>
      <c r="N370">
        <f>(Table2[[#This Row],[1W Return vs Nifty]]-AVERAGE(Table2[1W Return vs Nifty]))/_xlfn.STDEV.P(Table2[1W Return vs Nifty])</f>
        <v>-1.8416277614343939E-2</v>
      </c>
      <c r="O370">
        <v>1655.52</v>
      </c>
      <c r="P370">
        <v>1758.1481060097001</v>
      </c>
      <c r="Q370">
        <v>1794.2703308603</v>
      </c>
      <c r="R370">
        <v>50.406151053187997</v>
      </c>
      <c r="S370" s="1">
        <f>(Table2[[#This Row],[Close Price]]-Table2[[#This Row],[20D EMA]])/Table2[[#This Row],[20D EMA]]</f>
        <v>-1.4720450372088462E-2</v>
      </c>
      <c r="T370" s="1">
        <f>(Table2[[#This Row],[Close Price]]-Table2[[#This Row],[50D EMA]])/Table2[[#This Row],[50D EMA]]</f>
        <v>-7.2234020316943259E-2</v>
      </c>
      <c r="U370" s="1">
        <f>(Table2[[#This Row],[Close Price]]-Table2[[#This Row],[200D EMA]])/Table2[[#This Row],[200D EMA]]</f>
        <v>-9.0911791860309288E-2</v>
      </c>
      <c r="V370">
        <v>0.94484971725473899</v>
      </c>
      <c r="W370">
        <v>1593.05</v>
      </c>
      <c r="X370">
        <v>1638.05</v>
      </c>
      <c r="Y370">
        <v>1574.95</v>
      </c>
      <c r="Z370">
        <v>1638.05</v>
      </c>
      <c r="AA370">
        <v>1574.95</v>
      </c>
      <c r="AB370">
        <v>1644</v>
      </c>
      <c r="AC370" s="1">
        <f>(Table2[[#This Row],[Close Price]]/Table2[[#This Row],[Day Low]])-1</f>
        <v>2.3916386805185041E-2</v>
      </c>
      <c r="AD370" s="1">
        <f>(Table2[[#This Row],[Day High]]/Table2[[#This Row],[Close Price]])-1</f>
        <v>4.2301443766665781E-3</v>
      </c>
      <c r="AE370" s="1">
        <f>(Table2[[#This Row],[Close Price]]/Table2[[#This Row],[Current Week Low]])-1</f>
        <v>3.5683672497539565E-2</v>
      </c>
      <c r="AF370" s="1">
        <f>(Table2[[#This Row],[Current Week High]]/Table2[[#This Row],[Close Price]])-1</f>
        <v>4.2301443766665781E-3</v>
      </c>
      <c r="AG370" s="1">
        <f>(Table2[[#This Row],[Close Price]]/Table2[[#This Row],[Current Month Low]])-1</f>
        <v>3.5683672497539565E-2</v>
      </c>
      <c r="AH370" s="1">
        <f>(Table2[[#This Row],[Current Month High]]/Table2[[#This Row],[Close Price]])-1</f>
        <v>7.8778775710388604E-3</v>
      </c>
      <c r="AI370">
        <v>48.873494160561499</v>
      </c>
      <c r="AJ370">
        <v>38.467741935483801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-6.56</v>
      </c>
      <c r="AM370" t="s">
        <v>3216</v>
      </c>
      <c r="AN370">
        <v>-0.1</v>
      </c>
      <c r="AO370" t="s">
        <v>3216</v>
      </c>
      <c r="AP370">
        <v>0.17434771476510699</v>
      </c>
      <c r="AQ370">
        <f>(Table2[[#This Row],[Sharpe Ratio]]-AVERAGE(Table2[Sharpe Ratio]))/_xlfn.STDEV.P(Table2[Sharpe Ratio])</f>
        <v>1.3248882537589768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383</v>
      </c>
      <c r="AT370">
        <f>_xlfn.RANK.AVG(Table2[[#This Row],[6M Return vs Nifty Z-Score]],Table2[6M Return vs Nifty Z-Score])</f>
        <v>670</v>
      </c>
      <c r="AU370">
        <f>_xlfn.RANK.AVG(Table2[[#This Row],[Sharpe Ratio Z-Score]],Table2[Sharpe Ratio Z-Score])</f>
        <v>68</v>
      </c>
      <c r="AV370">
        <f>(Table2[[#This Row],[Rank 1Y]]+Table2[[#This Row],[Rank 6M]]+Table2[[#This Row],[Rank Sharpe]])/3</f>
        <v>373.66666666666669</v>
      </c>
    </row>
    <row r="371" spans="1:48" x14ac:dyDescent="0.3">
      <c r="A371" t="s">
        <v>628</v>
      </c>
      <c r="B371" t="s">
        <v>629</v>
      </c>
      <c r="C371" t="s">
        <v>3171</v>
      </c>
      <c r="D371" t="s">
        <v>396</v>
      </c>
      <c r="E371">
        <v>30145.582340379999</v>
      </c>
      <c r="F371">
        <v>6707.65</v>
      </c>
      <c r="G371">
        <v>1.80773242641569</v>
      </c>
      <c r="H371">
        <f>(Table2[[#This Row],[1Y Return vs Nifty]]-AVERAGE(Table2[1Y Return vs Nifty]))/_xlfn.STDEV.P(Table2[1Y Return vs Nifty])</f>
        <v>-0.37907226586555937</v>
      </c>
      <c r="I371">
        <v>2.90989395288091</v>
      </c>
      <c r="J371">
        <f>(Table2[[#This Row],[1M Return vs Nifty]]-AVERAGE(Table2[1M Return vs Nifty]))/_xlfn.STDEV.P(Table2[1M Return vs Nifty])</f>
        <v>0.47370032648458643</v>
      </c>
      <c r="K371">
        <v>14.374514975273801</v>
      </c>
      <c r="L371">
        <f>(Table2[[#This Row],[6M Return vs Nifty]]-AVERAGE(Table2[6M Return vs Nifty]))/_xlfn.STDEV.P(Table2[6M Return vs Nifty])</f>
        <v>0.23345878446692891</v>
      </c>
      <c r="M371">
        <v>4.17798148163806</v>
      </c>
      <c r="N371">
        <f>(Table2[[#This Row],[1W Return vs Nifty]]-AVERAGE(Table2[1W Return vs Nifty]))/_xlfn.STDEV.P(Table2[1W Return vs Nifty])</f>
        <v>0.63668766607732374</v>
      </c>
      <c r="O371">
        <v>6570.53</v>
      </c>
      <c r="P371">
        <v>6507.6657328871097</v>
      </c>
      <c r="Q371">
        <v>6083.4155159673901</v>
      </c>
      <c r="R371">
        <v>61.0107330463103</v>
      </c>
      <c r="S371" s="1">
        <f>(Table2[[#This Row],[Close Price]]-Table2[[#This Row],[20D EMA]])/Table2[[#This Row],[20D EMA]]</f>
        <v>2.0868940557306623E-2</v>
      </c>
      <c r="T371" s="1">
        <f>(Table2[[#This Row],[Close Price]]-Table2[[#This Row],[50D EMA]])/Table2[[#This Row],[50D EMA]]</f>
        <v>3.0730568428284564E-2</v>
      </c>
      <c r="U371" s="1">
        <f>(Table2[[#This Row],[Close Price]]-Table2[[#This Row],[200D EMA]])/Table2[[#This Row],[200D EMA]]</f>
        <v>0.1026125015452513</v>
      </c>
      <c r="V371">
        <v>0.59425286062337901</v>
      </c>
      <c r="W371">
        <v>6652.15</v>
      </c>
      <c r="X371">
        <v>6862.25</v>
      </c>
      <c r="Y371">
        <v>6548.6</v>
      </c>
      <c r="Z371">
        <v>6862.25</v>
      </c>
      <c r="AA371">
        <v>6548.6</v>
      </c>
      <c r="AB371">
        <v>6862.25</v>
      </c>
      <c r="AC371" s="1">
        <f>(Table2[[#This Row],[Close Price]]/Table2[[#This Row],[Day Low]])-1</f>
        <v>8.3431672466796059E-3</v>
      </c>
      <c r="AD371" s="1">
        <f>(Table2[[#This Row],[Day High]]/Table2[[#This Row],[Close Price]])-1</f>
        <v>2.3048310511132764E-2</v>
      </c>
      <c r="AE371" s="1">
        <f>(Table2[[#This Row],[Close Price]]/Table2[[#This Row],[Current Week Low]])-1</f>
        <v>2.4287633998106406E-2</v>
      </c>
      <c r="AF371" s="1">
        <f>(Table2[[#This Row],[Current Week High]]/Table2[[#This Row],[Close Price]])-1</f>
        <v>2.3048310511132764E-2</v>
      </c>
      <c r="AG371" s="1">
        <f>(Table2[[#This Row],[Close Price]]/Table2[[#This Row],[Current Month Low]])-1</f>
        <v>2.4287633998106406E-2</v>
      </c>
      <c r="AH371" s="1">
        <f>(Table2[[#This Row],[Current Month High]]/Table2[[#This Row],[Close Price]])-1</f>
        <v>2.3048310511132764E-2</v>
      </c>
      <c r="AI371">
        <v>7.2931652665240598</v>
      </c>
      <c r="AJ371">
        <v>36.857300252999202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0.69</v>
      </c>
      <c r="AM371" t="s">
        <v>3217</v>
      </c>
      <c r="AN371">
        <v>0.11</v>
      </c>
      <c r="AO371" t="s">
        <v>3217</v>
      </c>
      <c r="AP371">
        <v>2.7871729852464999E-2</v>
      </c>
      <c r="AQ371">
        <f>(Table2[[#This Row],[Sharpe Ratio]]-AVERAGE(Table2[Sharpe Ratio]))/_xlfn.STDEV.P(Table2[Sharpe Ratio])</f>
        <v>-0.42257647801403242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0.5421980331492473</v>
      </c>
      <c r="AS371">
        <f>_xlfn.RANK.AVG(Table2[[#This Row],[1Y Return vs Nifty Z-Score]],Table2[1Y Return vs Nifty Z-Score])</f>
        <v>445</v>
      </c>
      <c r="AT371">
        <f>_xlfn.RANK.AVG(Table2[[#This Row],[6M Return vs Nifty Z-Score]],Table2[6M Return vs Nifty Z-Score])</f>
        <v>228</v>
      </c>
      <c r="AU371">
        <f>_xlfn.RANK.AVG(Table2[[#This Row],[Sharpe Ratio Z-Score]],Table2[Sharpe Ratio Z-Score])</f>
        <v>453</v>
      </c>
      <c r="AV371">
        <f>(Table2[[#This Row],[Rank 1Y]]+Table2[[#This Row],[Rank 6M]]+Table2[[#This Row],[Rank Sharpe]])/3</f>
        <v>375.33333333333331</v>
      </c>
    </row>
    <row r="372" spans="1:48" hidden="1" x14ac:dyDescent="0.3">
      <c r="A372" t="s">
        <v>1556</v>
      </c>
      <c r="B372" t="s">
        <v>1557</v>
      </c>
      <c r="C372" t="s">
        <v>590</v>
      </c>
      <c r="D372" t="s">
        <v>467</v>
      </c>
      <c r="E372">
        <v>6420.5468562400001</v>
      </c>
      <c r="F372">
        <v>898.4</v>
      </c>
      <c r="G372">
        <v>-14.5829927357217</v>
      </c>
      <c r="H372">
        <f>(Table2[[#This Row],[1Y Return vs Nifty]]-AVERAGE(Table2[1Y Return vs Nifty]))/_xlfn.STDEV.P(Table2[1Y Return vs Nifty])</f>
        <v>-0.66056332490621084</v>
      </c>
      <c r="I372">
        <v>-4.2606423896158496</v>
      </c>
      <c r="J372">
        <f>(Table2[[#This Row],[1M Return vs Nifty]]-AVERAGE(Table2[1M Return vs Nifty]))/_xlfn.STDEV.P(Table2[1M Return vs Nifty])</f>
        <v>-0.29996127572989023</v>
      </c>
      <c r="K372">
        <v>-2.93334917936654</v>
      </c>
      <c r="L372">
        <f>(Table2[[#This Row],[6M Return vs Nifty]]-AVERAGE(Table2[6M Return vs Nifty]))/_xlfn.STDEV.P(Table2[6M Return vs Nifty])</f>
        <v>-0.33518027062298539</v>
      </c>
      <c r="M372">
        <v>2.65435398082125</v>
      </c>
      <c r="N372">
        <f>(Table2[[#This Row],[1W Return vs Nifty]]-AVERAGE(Table2[1W Return vs Nifty]))/_xlfn.STDEV.P(Table2[1W Return vs Nifty])</f>
        <v>0.27244854011351122</v>
      </c>
      <c r="O372">
        <v>887.43</v>
      </c>
      <c r="P372">
        <v>905.89730444460395</v>
      </c>
      <c r="Q372">
        <v>869.04280928385799</v>
      </c>
      <c r="R372">
        <v>57.817245881952097</v>
      </c>
      <c r="S372" s="1">
        <f>(Table2[[#This Row],[Close Price]]-Table2[[#This Row],[20D EMA]])/Table2[[#This Row],[20D EMA]]</f>
        <v>1.2361538374857766E-2</v>
      </c>
      <c r="T372" s="1">
        <f>(Table2[[#This Row],[Close Price]]-Table2[[#This Row],[50D EMA]])/Table2[[#This Row],[50D EMA]]</f>
        <v>-8.2761085697241228E-3</v>
      </c>
      <c r="U372" s="1">
        <f>(Table2[[#This Row],[Close Price]]-Table2[[#This Row],[200D EMA]])/Table2[[#This Row],[200D EMA]]</f>
        <v>3.3781063950502073E-2</v>
      </c>
      <c r="V372">
        <v>0.25998401717696501</v>
      </c>
      <c r="W372">
        <v>870.15</v>
      </c>
      <c r="X372">
        <v>910</v>
      </c>
      <c r="Y372">
        <v>856.9</v>
      </c>
      <c r="Z372">
        <v>910</v>
      </c>
      <c r="AA372">
        <v>856.9</v>
      </c>
      <c r="AB372">
        <v>912.95</v>
      </c>
      <c r="AC372" s="1">
        <f>(Table2[[#This Row],[Close Price]]/Table2[[#This Row],[Day Low]])-1</f>
        <v>3.2465666839050833E-2</v>
      </c>
      <c r="AD372" s="1">
        <f>(Table2[[#This Row],[Day High]]/Table2[[#This Row],[Close Price]])-1</f>
        <v>1.2911843276936841E-2</v>
      </c>
      <c r="AE372" s="1">
        <f>(Table2[[#This Row],[Close Price]]/Table2[[#This Row],[Current Week Low]])-1</f>
        <v>4.843038861010629E-2</v>
      </c>
      <c r="AF372" s="1">
        <f>(Table2[[#This Row],[Current Week High]]/Table2[[#This Row],[Close Price]])-1</f>
        <v>1.2911843276936841E-2</v>
      </c>
      <c r="AG372" s="1">
        <f>(Table2[[#This Row],[Close Price]]/Table2[[#This Row],[Current Month Low]])-1</f>
        <v>4.843038861010629E-2</v>
      </c>
      <c r="AH372" s="1">
        <f>(Table2[[#This Row],[Current Month High]]/Table2[[#This Row],[Close Price]])-1</f>
        <v>1.6195458593054379E-2</v>
      </c>
      <c r="AI372">
        <v>25.5565449688334</v>
      </c>
      <c r="AJ372">
        <v>30.8286005533711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0.39</v>
      </c>
      <c r="AM372" t="s">
        <v>3217</v>
      </c>
      <c r="AN372">
        <v>0</v>
      </c>
      <c r="AO372" t="s">
        <v>3218</v>
      </c>
      <c r="AP372">
        <v>0.13480414086678</v>
      </c>
      <c r="AQ372">
        <f>(Table2[[#This Row],[Sharpe Ratio]]-AVERAGE(Table2[Sharpe Ratio]))/_xlfn.STDEV.P(Table2[Sharpe Ratio])</f>
        <v>0.85313173478559112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557</v>
      </c>
      <c r="AT372">
        <f>_xlfn.RANK.AVG(Table2[[#This Row],[6M Return vs Nifty Z-Score]],Table2[6M Return vs Nifty Z-Score])</f>
        <v>431</v>
      </c>
      <c r="AU372">
        <f>_xlfn.RANK.AVG(Table2[[#This Row],[Sharpe Ratio Z-Score]],Table2[Sharpe Ratio Z-Score])</f>
        <v>139</v>
      </c>
      <c r="AV372">
        <f>(Table2[[#This Row],[Rank 1Y]]+Table2[[#This Row],[Rank 6M]]+Table2[[#This Row],[Rank Sharpe]])/3</f>
        <v>375.66666666666669</v>
      </c>
    </row>
    <row r="373" spans="1:48" x14ac:dyDescent="0.3">
      <c r="A373" t="s">
        <v>588</v>
      </c>
      <c r="B373" t="s">
        <v>589</v>
      </c>
      <c r="C373" t="s">
        <v>3169</v>
      </c>
      <c r="D373" t="s">
        <v>590</v>
      </c>
      <c r="E373">
        <v>33064.05290468</v>
      </c>
      <c r="F373">
        <v>1361.15</v>
      </c>
      <c r="G373">
        <v>-21.7953881331694</v>
      </c>
      <c r="H373">
        <f>(Table2[[#This Row],[1Y Return vs Nifty]]-AVERAGE(Table2[1Y Return vs Nifty]))/_xlfn.STDEV.P(Table2[1Y Return vs Nifty])</f>
        <v>-0.78442757121407392</v>
      </c>
      <c r="I373">
        <v>9.5819124844919408</v>
      </c>
      <c r="J373">
        <f>(Table2[[#This Row],[1M Return vs Nifty]]-AVERAGE(Table2[1M Return vs Nifty]))/_xlfn.STDEV.P(Table2[1M Return vs Nifty])</f>
        <v>1.193574587016333</v>
      </c>
      <c r="K373">
        <v>37.896609889196</v>
      </c>
      <c r="L373">
        <f>(Table2[[#This Row],[6M Return vs Nifty]]-AVERAGE(Table2[6M Return vs Nifty]))/_xlfn.STDEV.P(Table2[6M Return vs Nifty])</f>
        <v>1.0062625057164931</v>
      </c>
      <c r="M373">
        <v>2.4057450447258999</v>
      </c>
      <c r="N373">
        <f>(Table2[[#This Row],[1W Return vs Nifty]]-AVERAGE(Table2[1W Return vs Nifty]))/_xlfn.STDEV.P(Table2[1W Return vs Nifty])</f>
        <v>0.21301596782033685</v>
      </c>
      <c r="O373">
        <v>1334.28</v>
      </c>
      <c r="P373">
        <v>1291.0053115619401</v>
      </c>
      <c r="Q373">
        <v>1183.5039674770301</v>
      </c>
      <c r="R373">
        <v>54.632737887076999</v>
      </c>
      <c r="S373" s="1">
        <f>(Table2[[#This Row],[Close Price]]-Table2[[#This Row],[20D EMA]])/Table2[[#This Row],[20D EMA]]</f>
        <v>2.0138201876667657E-2</v>
      </c>
      <c r="T373" s="1">
        <f>(Table2[[#This Row],[Close Price]]-Table2[[#This Row],[50D EMA]])/Table2[[#This Row],[50D EMA]]</f>
        <v>5.4333384851216873E-2</v>
      </c>
      <c r="U373" s="1">
        <f>(Table2[[#This Row],[Close Price]]-Table2[[#This Row],[200D EMA]])/Table2[[#This Row],[200D EMA]]</f>
        <v>0.15010176341163625</v>
      </c>
      <c r="V373">
        <v>0.78489747735219495</v>
      </c>
      <c r="W373">
        <v>1354</v>
      </c>
      <c r="X373">
        <v>1392.3</v>
      </c>
      <c r="Y373">
        <v>1328.05</v>
      </c>
      <c r="Z373">
        <v>1404.4</v>
      </c>
      <c r="AA373">
        <v>1328.05</v>
      </c>
      <c r="AB373">
        <v>1417.95</v>
      </c>
      <c r="AC373" s="1">
        <f>(Table2[[#This Row],[Close Price]]/Table2[[#This Row],[Day Low]])-1</f>
        <v>5.2806499261448536E-3</v>
      </c>
      <c r="AD373" s="1">
        <f>(Table2[[#This Row],[Day High]]/Table2[[#This Row],[Close Price]])-1</f>
        <v>2.2885060426844905E-2</v>
      </c>
      <c r="AE373" s="1">
        <f>(Table2[[#This Row],[Close Price]]/Table2[[#This Row],[Current Week Low]])-1</f>
        <v>2.4923760400587414E-2</v>
      </c>
      <c r="AF373" s="1">
        <f>(Table2[[#This Row],[Current Week High]]/Table2[[#This Row],[Close Price]])-1</f>
        <v>3.1774602358299875E-2</v>
      </c>
      <c r="AG373" s="1">
        <f>(Table2[[#This Row],[Close Price]]/Table2[[#This Row],[Current Month Low]])-1</f>
        <v>2.4923760400587414E-2</v>
      </c>
      <c r="AH373" s="1">
        <f>(Table2[[#This Row],[Current Month High]]/Table2[[#This Row],[Close Price]])-1</f>
        <v>4.1729419975755855E-2</v>
      </c>
      <c r="AI373">
        <v>9.3119788414208493</v>
      </c>
      <c r="AJ373">
        <v>53.619998871395502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3.42</v>
      </c>
      <c r="AM373" t="s">
        <v>3217</v>
      </c>
      <c r="AN373">
        <v>0.22</v>
      </c>
      <c r="AO373" t="s">
        <v>3217</v>
      </c>
      <c r="AP373">
        <v>3.4335854011441999E-2</v>
      </c>
      <c r="AQ373">
        <f>(Table2[[#This Row],[Sharpe Ratio]]-AVERAGE(Table2[Sharpe Ratio]))/_xlfn.STDEV.P(Table2[Sharpe Ratio])</f>
        <v>-0.34545920178372763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1.2829662875553616</v>
      </c>
      <c r="AS373">
        <f>_xlfn.RANK.AVG(Table2[[#This Row],[1Y Return vs Nifty Z-Score]],Table2[1Y Return vs Nifty Z-Score])</f>
        <v>597</v>
      </c>
      <c r="AT373">
        <f>_xlfn.RANK.AVG(Table2[[#This Row],[6M Return vs Nifty Z-Score]],Table2[6M Return vs Nifty Z-Score])</f>
        <v>97</v>
      </c>
      <c r="AU373">
        <f>_xlfn.RANK.AVG(Table2[[#This Row],[Sharpe Ratio Z-Score]],Table2[Sharpe Ratio Z-Score])</f>
        <v>435</v>
      </c>
      <c r="AV373">
        <f>(Table2[[#This Row],[Rank 1Y]]+Table2[[#This Row],[Rank 6M]]+Table2[[#This Row],[Rank Sharpe]])/3</f>
        <v>376.33333333333331</v>
      </c>
    </row>
    <row r="374" spans="1:48" hidden="1" x14ac:dyDescent="0.3">
      <c r="A374" t="s">
        <v>1131</v>
      </c>
      <c r="B374" t="s">
        <v>1132</v>
      </c>
      <c r="C374" t="s">
        <v>3160</v>
      </c>
      <c r="D374" t="s">
        <v>46</v>
      </c>
      <c r="E374">
        <v>11102.022993869001</v>
      </c>
      <c r="F374">
        <v>197.53</v>
      </c>
      <c r="G374">
        <v>27.889443078865099</v>
      </c>
      <c r="H374">
        <f>(Table2[[#This Row],[1Y Return vs Nifty]]-AVERAGE(Table2[1Y Return vs Nifty]))/_xlfn.STDEV.P(Table2[1Y Return vs Nifty])</f>
        <v>6.8849853535803446E-2</v>
      </c>
      <c r="I374">
        <v>-4.7014140905933601</v>
      </c>
      <c r="J374">
        <f>(Table2[[#This Row],[1M Return vs Nifty]]-AVERAGE(Table2[1M Return vs Nifty]))/_xlfn.STDEV.P(Table2[1M Return vs Nifty])</f>
        <v>-0.34751812839766749</v>
      </c>
      <c r="K374">
        <v>-24.5005416363264</v>
      </c>
      <c r="L374">
        <f>(Table2[[#This Row],[6M Return vs Nifty]]-AVERAGE(Table2[6M Return vs Nifty]))/_xlfn.STDEV.P(Table2[6M Return vs Nifty])</f>
        <v>-1.0437568939482813</v>
      </c>
      <c r="M374">
        <v>6.5469685766635202</v>
      </c>
      <c r="N374">
        <f>(Table2[[#This Row],[1W Return vs Nifty]]-AVERAGE(Table2[1W Return vs Nifty]))/_xlfn.STDEV.P(Table2[1W Return vs Nifty])</f>
        <v>1.2030188647784759</v>
      </c>
      <c r="O374">
        <v>191.76</v>
      </c>
      <c r="P374">
        <v>202.60712510612601</v>
      </c>
      <c r="Q374">
        <v>210.687718486043</v>
      </c>
      <c r="R374">
        <v>63.591791817780802</v>
      </c>
      <c r="S374" s="1">
        <f>(Table2[[#This Row],[Close Price]]-Table2[[#This Row],[20D EMA]])/Table2[[#This Row],[20D EMA]]</f>
        <v>3.0089695452649199E-2</v>
      </c>
      <c r="T374" s="1">
        <f>(Table2[[#This Row],[Close Price]]-Table2[[#This Row],[50D EMA]])/Table2[[#This Row],[50D EMA]]</f>
        <v>-2.5058966230662404E-2</v>
      </c>
      <c r="U374" s="1">
        <f>(Table2[[#This Row],[Close Price]]-Table2[[#This Row],[200D EMA]])/Table2[[#This Row],[200D EMA]]</f>
        <v>-6.2451283732110979E-2</v>
      </c>
      <c r="V374">
        <v>0.74860393738686104</v>
      </c>
      <c r="W374">
        <v>192.1</v>
      </c>
      <c r="X374">
        <v>198.47</v>
      </c>
      <c r="Y374">
        <v>190.5</v>
      </c>
      <c r="Z374">
        <v>198.47</v>
      </c>
      <c r="AA374">
        <v>190.5</v>
      </c>
      <c r="AB374">
        <v>198.47</v>
      </c>
      <c r="AC374" s="1">
        <f>(Table2[[#This Row],[Close Price]]/Table2[[#This Row],[Day Low]])-1</f>
        <v>2.8266527850078216E-2</v>
      </c>
      <c r="AD374" s="1">
        <f>(Table2[[#This Row],[Day High]]/Table2[[#This Row],[Close Price]])-1</f>
        <v>4.7587708196223932E-3</v>
      </c>
      <c r="AE374" s="1">
        <f>(Table2[[#This Row],[Close Price]]/Table2[[#This Row],[Current Week Low]])-1</f>
        <v>3.6902887139107721E-2</v>
      </c>
      <c r="AF374" s="1">
        <f>(Table2[[#This Row],[Current Week High]]/Table2[[#This Row],[Close Price]])-1</f>
        <v>4.7587708196223932E-3</v>
      </c>
      <c r="AG374" s="1">
        <f>(Table2[[#This Row],[Close Price]]/Table2[[#This Row],[Current Month Low]])-1</f>
        <v>3.6902887139107721E-2</v>
      </c>
      <c r="AH374" s="1">
        <f>(Table2[[#This Row],[Current Month High]]/Table2[[#This Row],[Close Price]])-1</f>
        <v>4.7587708196223932E-3</v>
      </c>
      <c r="AI374">
        <v>53.850048093960297</v>
      </c>
      <c r="AJ374">
        <v>55.168892380204198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6.48</v>
      </c>
      <c r="AM374" t="s">
        <v>3217</v>
      </c>
      <c r="AN374">
        <v>-0.06</v>
      </c>
      <c r="AO374" t="s">
        <v>3216</v>
      </c>
      <c r="AP374">
        <v>0.11422681194117699</v>
      </c>
      <c r="AQ374">
        <f>(Table2[[#This Row],[Sharpe Ratio]]-AVERAGE(Table2[Sharpe Ratio]))/_xlfn.STDEV.P(Table2[Sharpe Ratio])</f>
        <v>0.60764332524849729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267</v>
      </c>
      <c r="AT374">
        <f>_xlfn.RANK.AVG(Table2[[#This Row],[6M Return vs Nifty Z-Score]],Table2[6M Return vs Nifty Z-Score])</f>
        <v>673</v>
      </c>
      <c r="AU374">
        <f>_xlfn.RANK.AVG(Table2[[#This Row],[Sharpe Ratio Z-Score]],Table2[Sharpe Ratio Z-Score])</f>
        <v>189</v>
      </c>
      <c r="AV374">
        <f>(Table2[[#This Row],[Rank 1Y]]+Table2[[#This Row],[Rank 6M]]+Table2[[#This Row],[Rank Sharpe]])/3</f>
        <v>376.33333333333331</v>
      </c>
    </row>
    <row r="375" spans="1:48" hidden="1" x14ac:dyDescent="0.3">
      <c r="A375" t="s">
        <v>1004</v>
      </c>
      <c r="B375" t="s">
        <v>1005</v>
      </c>
      <c r="C375" t="s">
        <v>3167</v>
      </c>
      <c r="D375" t="s">
        <v>264</v>
      </c>
      <c r="E375">
        <v>14269.4756478</v>
      </c>
      <c r="F375">
        <v>819.9</v>
      </c>
      <c r="G375">
        <v>7.7880212460479497</v>
      </c>
      <c r="H375">
        <f>(Table2[[#This Row],[1Y Return vs Nifty]]-AVERAGE(Table2[1Y Return vs Nifty]))/_xlfn.STDEV.P(Table2[1Y Return vs Nifty])</f>
        <v>-0.27636797325159346</v>
      </c>
      <c r="I375">
        <v>-6.0454840734181596</v>
      </c>
      <c r="J375">
        <f>(Table2[[#This Row],[1M Return vs Nifty]]-AVERAGE(Table2[1M Return vs Nifty]))/_xlfn.STDEV.P(Table2[1M Return vs Nifty])</f>
        <v>-0.49253591880168957</v>
      </c>
      <c r="K375">
        <v>-18.6360846957182</v>
      </c>
      <c r="L375">
        <f>(Table2[[#This Row],[6M Return vs Nifty]]-AVERAGE(Table2[6M Return vs Nifty]))/_xlfn.STDEV.P(Table2[6M Return vs Nifty])</f>
        <v>-0.85108382790570625</v>
      </c>
      <c r="M375">
        <v>1.80551097495246</v>
      </c>
      <c r="N375">
        <f>(Table2[[#This Row],[1W Return vs Nifty]]-AVERAGE(Table2[1W Return vs Nifty]))/_xlfn.STDEV.P(Table2[1W Return vs Nifty])</f>
        <v>6.9523721302881716E-2</v>
      </c>
      <c r="O375">
        <v>838.35</v>
      </c>
      <c r="P375">
        <v>870.76097005106203</v>
      </c>
      <c r="Q375">
        <v>843.29478945798303</v>
      </c>
      <c r="R375">
        <v>45.616613965593899</v>
      </c>
      <c r="S375" s="1">
        <f>(Table2[[#This Row],[Close Price]]-Table2[[#This Row],[20D EMA]])/Table2[[#This Row],[20D EMA]]</f>
        <v>-2.2007514761138002E-2</v>
      </c>
      <c r="T375" s="1">
        <f>(Table2[[#This Row],[Close Price]]-Table2[[#This Row],[50D EMA]])/Table2[[#This Row],[50D EMA]]</f>
        <v>-5.8409795340367096E-2</v>
      </c>
      <c r="U375" s="1">
        <f>(Table2[[#This Row],[Close Price]]-Table2[[#This Row],[200D EMA]])/Table2[[#This Row],[200D EMA]]</f>
        <v>-2.7742124996431857E-2</v>
      </c>
      <c r="V375">
        <v>1.38357894318762</v>
      </c>
      <c r="W375">
        <v>793.35</v>
      </c>
      <c r="X375">
        <v>823.3</v>
      </c>
      <c r="Y375">
        <v>777.05</v>
      </c>
      <c r="Z375">
        <v>823.3</v>
      </c>
      <c r="AA375">
        <v>777.05</v>
      </c>
      <c r="AB375">
        <v>823.3</v>
      </c>
      <c r="AC375" s="1">
        <f>(Table2[[#This Row],[Close Price]]/Table2[[#This Row],[Day Low]])-1</f>
        <v>3.3465683494044107E-2</v>
      </c>
      <c r="AD375" s="1">
        <f>(Table2[[#This Row],[Day High]]/Table2[[#This Row],[Close Price]])-1</f>
        <v>4.1468471764849468E-3</v>
      </c>
      <c r="AE375" s="1">
        <f>(Table2[[#This Row],[Close Price]]/Table2[[#This Row],[Current Week Low]])-1</f>
        <v>5.5144456598674507E-2</v>
      </c>
      <c r="AF375" s="1">
        <f>(Table2[[#This Row],[Current Week High]]/Table2[[#This Row],[Close Price]])-1</f>
        <v>4.1468471764849468E-3</v>
      </c>
      <c r="AG375" s="1">
        <f>(Table2[[#This Row],[Close Price]]/Table2[[#This Row],[Current Month Low]])-1</f>
        <v>5.5144456598674507E-2</v>
      </c>
      <c r="AH375" s="1">
        <f>(Table2[[#This Row],[Current Month High]]/Table2[[#This Row],[Close Price]])-1</f>
        <v>4.1468471764849468E-3</v>
      </c>
      <c r="AI375">
        <v>29.284059031589202</v>
      </c>
      <c r="AJ375">
        <v>36.150780471604001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-7.22</v>
      </c>
      <c r="AM375" t="s">
        <v>3216</v>
      </c>
      <c r="AN375">
        <v>-7.0000000000000007E-2</v>
      </c>
      <c r="AO375" t="s">
        <v>3216</v>
      </c>
      <c r="AP375">
        <v>0.14801169420750701</v>
      </c>
      <c r="AQ375">
        <f>(Table2[[#This Row],[Sharpe Ratio]]-AVERAGE(Table2[Sharpe Ratio]))/_xlfn.STDEV.P(Table2[Sharpe Ratio])</f>
        <v>1.010698408050809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392</v>
      </c>
      <c r="AT375">
        <f>_xlfn.RANK.AVG(Table2[[#This Row],[6M Return vs Nifty Z-Score]],Table2[6M Return vs Nifty Z-Score])</f>
        <v>621</v>
      </c>
      <c r="AU375">
        <f>_xlfn.RANK.AVG(Table2[[#This Row],[Sharpe Ratio Z-Score]],Table2[Sharpe Ratio Z-Score])</f>
        <v>118</v>
      </c>
      <c r="AV375">
        <f>(Table2[[#This Row],[Rank 1Y]]+Table2[[#This Row],[Rank 6M]]+Table2[[#This Row],[Rank Sharpe]])/3</f>
        <v>377</v>
      </c>
    </row>
    <row r="376" spans="1:48" x14ac:dyDescent="0.3">
      <c r="A376" t="s">
        <v>334</v>
      </c>
      <c r="B376" t="s">
        <v>335</v>
      </c>
      <c r="C376" t="s">
        <v>3163</v>
      </c>
      <c r="D376" t="s">
        <v>336</v>
      </c>
      <c r="E376">
        <v>79240.008991680006</v>
      </c>
      <c r="F376">
        <v>4096.8</v>
      </c>
      <c r="G376">
        <v>4.2935208866259504</v>
      </c>
      <c r="H376">
        <f>(Table2[[#This Row],[1Y Return vs Nifty]]-AVERAGE(Table2[1Y Return vs Nifty]))/_xlfn.STDEV.P(Table2[1Y Return vs Nifty])</f>
        <v>-0.33638182848137405</v>
      </c>
      <c r="I376">
        <v>4.6264440162159701</v>
      </c>
      <c r="J376">
        <f>(Table2[[#This Row],[1M Return vs Nifty]]-AVERAGE(Table2[1M Return vs Nifty]))/_xlfn.STDEV.P(Table2[1M Return vs Nifty])</f>
        <v>0.65890667770415889</v>
      </c>
      <c r="K376">
        <v>-7.01779214476774</v>
      </c>
      <c r="L376">
        <f>(Table2[[#This Row],[6M Return vs Nifty]]-AVERAGE(Table2[6M Return vs Nifty]))/_xlfn.STDEV.P(Table2[6M Return vs Nifty])</f>
        <v>-0.4693720904606567</v>
      </c>
      <c r="M376">
        <v>-7.7292659138754702</v>
      </c>
      <c r="N376">
        <f>(Table2[[#This Row],[1W Return vs Nifty]]-AVERAGE(Table2[1W Return vs Nifty]))/_xlfn.STDEV.P(Table2[1W Return vs Nifty])</f>
        <v>-2.2098646452006223</v>
      </c>
      <c r="O376">
        <v>4374.0600000000004</v>
      </c>
      <c r="P376">
        <v>4277.3361750168197</v>
      </c>
      <c r="Q376">
        <v>3950.6728775696602</v>
      </c>
      <c r="R376">
        <v>24.749708977852801</v>
      </c>
      <c r="S376" s="1">
        <f>(Table2[[#This Row],[Close Price]]-Table2[[#This Row],[20D EMA]])/Table2[[#This Row],[20D EMA]]</f>
        <v>-6.3387333507084989E-2</v>
      </c>
      <c r="T376" s="1">
        <f>(Table2[[#This Row],[Close Price]]-Table2[[#This Row],[50D EMA]])/Table2[[#This Row],[50D EMA]]</f>
        <v>-4.2207618861313738E-2</v>
      </c>
      <c r="U376" s="1">
        <f>(Table2[[#This Row],[Close Price]]-Table2[[#This Row],[200D EMA]])/Table2[[#This Row],[200D EMA]]</f>
        <v>3.6987907366360644E-2</v>
      </c>
      <c r="V376">
        <v>0.80632783580077505</v>
      </c>
      <c r="W376">
        <v>4080</v>
      </c>
      <c r="X376">
        <v>4217.3999999999996</v>
      </c>
      <c r="Y376">
        <v>4080</v>
      </c>
      <c r="Z376">
        <v>4515</v>
      </c>
      <c r="AA376">
        <v>4080</v>
      </c>
      <c r="AB376">
        <v>4540</v>
      </c>
      <c r="AC376" s="1">
        <f>(Table2[[#This Row],[Close Price]]/Table2[[#This Row],[Day Low]])-1</f>
        <v>4.1176470588235592E-3</v>
      </c>
      <c r="AD376" s="1">
        <f>(Table2[[#This Row],[Day High]]/Table2[[#This Row],[Close Price]])-1</f>
        <v>2.9437609841827639E-2</v>
      </c>
      <c r="AE376" s="1">
        <f>(Table2[[#This Row],[Close Price]]/Table2[[#This Row],[Current Week Low]])-1</f>
        <v>4.1176470588235592E-3</v>
      </c>
      <c r="AF376" s="1">
        <f>(Table2[[#This Row],[Current Week High]]/Table2[[#This Row],[Close Price]])-1</f>
        <v>0.10207967193907441</v>
      </c>
      <c r="AG376" s="1">
        <f>(Table2[[#This Row],[Close Price]]/Table2[[#This Row],[Current Month Low]])-1</f>
        <v>4.1176470588235592E-3</v>
      </c>
      <c r="AH376" s="1">
        <f>(Table2[[#This Row],[Current Month High]]/Table2[[#This Row],[Close Price]])-1</f>
        <v>0.10818199570396403</v>
      </c>
      <c r="AI376">
        <v>17.4282366725248</v>
      </c>
      <c r="AJ376">
        <v>31.738375458228798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-6.62</v>
      </c>
      <c r="AM376" t="s">
        <v>3216</v>
      </c>
      <c r="AN376">
        <v>0.05</v>
      </c>
      <c r="AO376" t="s">
        <v>3217</v>
      </c>
      <c r="AP376">
        <v>0.101481294535268</v>
      </c>
      <c r="AQ376">
        <f>(Table2[[#This Row],[Sharpe Ratio]]-AVERAGE(Table2[Sharpe Ratio]))/_xlfn.STDEV.P(Table2[Sharpe Ratio])</f>
        <v>0.45558876034280182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-1.9011231260956922</v>
      </c>
      <c r="AS376">
        <f>_xlfn.RANK.AVG(Table2[[#This Row],[1Y Return vs Nifty Z-Score]],Table2[1Y Return vs Nifty Z-Score])</f>
        <v>428</v>
      </c>
      <c r="AT376">
        <f>_xlfn.RANK.AVG(Table2[[#This Row],[6M Return vs Nifty Z-Score]],Table2[6M Return vs Nifty Z-Score])</f>
        <v>474</v>
      </c>
      <c r="AU376">
        <f>_xlfn.RANK.AVG(Table2[[#This Row],[Sharpe Ratio Z-Score]],Table2[Sharpe Ratio Z-Score])</f>
        <v>231</v>
      </c>
      <c r="AV376">
        <f>(Table2[[#This Row],[Rank 1Y]]+Table2[[#This Row],[Rank 6M]]+Table2[[#This Row],[Rank Sharpe]])/3</f>
        <v>377.66666666666669</v>
      </c>
    </row>
    <row r="377" spans="1:48" hidden="1" x14ac:dyDescent="0.3">
      <c r="A377" t="s">
        <v>1380</v>
      </c>
      <c r="B377" t="s">
        <v>1381</v>
      </c>
      <c r="C377" t="s">
        <v>3170</v>
      </c>
      <c r="D377" t="s">
        <v>136</v>
      </c>
      <c r="E377">
        <v>8204.7043281899896</v>
      </c>
      <c r="F377">
        <v>560.1</v>
      </c>
      <c r="G377">
        <v>-1.6772115250309501</v>
      </c>
      <c r="H377">
        <f>(Table2[[#This Row],[1Y Return vs Nifty]]-AVERAGE(Table2[1Y Return vs Nifty]))/_xlfn.STDEV.P(Table2[1Y Return vs Nifty])</f>
        <v>-0.43892200124249653</v>
      </c>
      <c r="I377">
        <v>-0.28559717457869599</v>
      </c>
      <c r="J377">
        <f>(Table2[[#This Row],[1M Return vs Nifty]]-AVERAGE(Table2[1M Return vs Nifty]))/_xlfn.STDEV.P(Table2[1M Return vs Nifty])</f>
        <v>0.12892433380455764</v>
      </c>
      <c r="K377">
        <v>22.090490867767901</v>
      </c>
      <c r="L377">
        <f>(Table2[[#This Row],[6M Return vs Nifty]]-AVERAGE(Table2[6M Return vs Nifty]))/_xlfn.STDEV.P(Table2[6M Return vs Nifty])</f>
        <v>0.48696234801483562</v>
      </c>
      <c r="M377">
        <v>0.43367963870830201</v>
      </c>
      <c r="N377">
        <f>(Table2[[#This Row],[1W Return vs Nifty]]-AVERAGE(Table2[1W Return vs Nifty]))/_xlfn.STDEV.P(Table2[1W Return vs Nifty])</f>
        <v>-0.25842694026988966</v>
      </c>
      <c r="O377">
        <v>559.19000000000005</v>
      </c>
      <c r="P377">
        <v>565.64463893181903</v>
      </c>
      <c r="Q377">
        <v>524.00031249150697</v>
      </c>
      <c r="R377">
        <v>53.129945626952001</v>
      </c>
      <c r="S377" s="1">
        <f>(Table2[[#This Row],[Close Price]]-Table2[[#This Row],[20D EMA]])/Table2[[#This Row],[20D EMA]]</f>
        <v>1.6273538511060071E-3</v>
      </c>
      <c r="T377" s="1">
        <f>(Table2[[#This Row],[Close Price]]-Table2[[#This Row],[50D EMA]])/Table2[[#This Row],[50D EMA]]</f>
        <v>-9.8023362199448714E-3</v>
      </c>
      <c r="U377" s="1">
        <f>(Table2[[#This Row],[Close Price]]-Table2[[#This Row],[200D EMA]])/Table2[[#This Row],[200D EMA]]</f>
        <v>6.8892492328576915E-2</v>
      </c>
      <c r="V377">
        <v>0.24389656295925299</v>
      </c>
      <c r="W377">
        <v>555</v>
      </c>
      <c r="X377">
        <v>568.79999999999995</v>
      </c>
      <c r="Y377">
        <v>544.35</v>
      </c>
      <c r="Z377">
        <v>568.79999999999995</v>
      </c>
      <c r="AA377">
        <v>544.35</v>
      </c>
      <c r="AB377">
        <v>570</v>
      </c>
      <c r="AC377" s="1">
        <f>(Table2[[#This Row],[Close Price]]/Table2[[#This Row],[Day Low]])-1</f>
        <v>9.1891891891893174E-3</v>
      </c>
      <c r="AD377" s="1">
        <f>(Table2[[#This Row],[Day High]]/Table2[[#This Row],[Close Price]])-1</f>
        <v>1.553294054633092E-2</v>
      </c>
      <c r="AE377" s="1">
        <f>(Table2[[#This Row],[Close Price]]/Table2[[#This Row],[Current Week Low]])-1</f>
        <v>2.8933590520804575E-2</v>
      </c>
      <c r="AF377" s="1">
        <f>(Table2[[#This Row],[Current Week High]]/Table2[[#This Row],[Close Price]])-1</f>
        <v>1.553294054633092E-2</v>
      </c>
      <c r="AG377" s="1">
        <f>(Table2[[#This Row],[Close Price]]/Table2[[#This Row],[Current Month Low]])-1</f>
        <v>2.8933590520804575E-2</v>
      </c>
      <c r="AH377" s="1">
        <f>(Table2[[#This Row],[Current Month High]]/Table2[[#This Row],[Close Price]])-1</f>
        <v>1.7675415104445591E-2</v>
      </c>
      <c r="AI377">
        <v>24.799143010176699</v>
      </c>
      <c r="AJ377">
        <v>47.375345349296097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-3.22</v>
      </c>
      <c r="AM377" t="s">
        <v>3216</v>
      </c>
      <c r="AN377">
        <v>-0.05</v>
      </c>
      <c r="AO377" t="s">
        <v>3216</v>
      </c>
      <c r="AP377">
        <v>8.6606584725019992E-3</v>
      </c>
      <c r="AQ377">
        <f>(Table2[[#This Row],[Sharpe Ratio]]-AVERAGE(Table2[Sharpe Ratio]))/_xlfn.STDEV.P(Table2[Sharpe Ratio])</f>
        <v>-0.65176537690473224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468</v>
      </c>
      <c r="AT377">
        <f>_xlfn.RANK.AVG(Table2[[#This Row],[6M Return vs Nifty Z-Score]],Table2[6M Return vs Nifty Z-Score])</f>
        <v>165</v>
      </c>
      <c r="AU377">
        <f>_xlfn.RANK.AVG(Table2[[#This Row],[Sharpe Ratio Z-Score]],Table2[Sharpe Ratio Z-Score])</f>
        <v>502</v>
      </c>
      <c r="AV377">
        <f>(Table2[[#This Row],[Rank 1Y]]+Table2[[#This Row],[Rank 6M]]+Table2[[#This Row],[Rank Sharpe]])/3</f>
        <v>378.33333333333331</v>
      </c>
    </row>
    <row r="378" spans="1:48" x14ac:dyDescent="0.3">
      <c r="A378" t="s">
        <v>115</v>
      </c>
      <c r="B378" t="s">
        <v>116</v>
      </c>
      <c r="C378" t="s">
        <v>3164</v>
      </c>
      <c r="D378" t="s">
        <v>117</v>
      </c>
      <c r="E378">
        <v>246067.86914793999</v>
      </c>
      <c r="F378">
        <v>1008.65</v>
      </c>
      <c r="G378">
        <v>7.6431594505488096</v>
      </c>
      <c r="H378">
        <f>(Table2[[#This Row],[1Y Return vs Nifty]]-AVERAGE(Table2[1Y Return vs Nifty]))/_xlfn.STDEV.P(Table2[1Y Return vs Nifty])</f>
        <v>-0.2788558009606309</v>
      </c>
      <c r="I378">
        <v>-1.6622500392000501</v>
      </c>
      <c r="J378">
        <f>(Table2[[#This Row],[1M Return vs Nifty]]-AVERAGE(Table2[1M Return vs Nifty]))/_xlfn.STDEV.P(Table2[1M Return vs Nifty])</f>
        <v>-1.9608971106529916E-2</v>
      </c>
      <c r="K378">
        <v>5.4388879581513097</v>
      </c>
      <c r="L378">
        <f>(Table2[[#This Row],[6M Return vs Nifty]]-AVERAGE(Table2[6M Return vs Nifty]))/_xlfn.STDEV.P(Table2[6M Return vs Nifty])</f>
        <v>-6.0115654195981277E-2</v>
      </c>
      <c r="M378">
        <v>3.3098174792589701</v>
      </c>
      <c r="N378">
        <f>(Table2[[#This Row],[1W Return vs Nifty]]-AVERAGE(Table2[1W Return vs Nifty]))/_xlfn.STDEV.P(Table2[1W Return vs Nifty])</f>
        <v>0.42914396051262294</v>
      </c>
      <c r="O378">
        <v>977.71</v>
      </c>
      <c r="P378">
        <v>969.63003047519601</v>
      </c>
      <c r="Q378">
        <v>908.26708727319397</v>
      </c>
      <c r="R378">
        <v>67.623391582670607</v>
      </c>
      <c r="S378" s="1">
        <f>(Table2[[#This Row],[Close Price]]-Table2[[#This Row],[20D EMA]])/Table2[[#This Row],[20D EMA]]</f>
        <v>3.1645375418068694E-2</v>
      </c>
      <c r="T378" s="1">
        <f>(Table2[[#This Row],[Close Price]]-Table2[[#This Row],[50D EMA]])/Table2[[#This Row],[50D EMA]]</f>
        <v>4.0242121529261085E-2</v>
      </c>
      <c r="U378" s="1">
        <f>(Table2[[#This Row],[Close Price]]-Table2[[#This Row],[200D EMA]])/Table2[[#This Row],[200D EMA]]</f>
        <v>0.11052135889694772</v>
      </c>
      <c r="V378">
        <v>0.78436595645503104</v>
      </c>
      <c r="W378">
        <v>984.7</v>
      </c>
      <c r="X378">
        <v>1015.05</v>
      </c>
      <c r="Y378">
        <v>941.1</v>
      </c>
      <c r="Z378">
        <v>1015.05</v>
      </c>
      <c r="AA378">
        <v>941.1</v>
      </c>
      <c r="AB378">
        <v>1015.05</v>
      </c>
      <c r="AC378" s="1">
        <f>(Table2[[#This Row],[Close Price]]/Table2[[#This Row],[Day Low]])-1</f>
        <v>2.4322128567076273E-2</v>
      </c>
      <c r="AD378" s="1">
        <f>(Table2[[#This Row],[Day High]]/Table2[[#This Row],[Close Price]])-1</f>
        <v>6.3451147573490019E-3</v>
      </c>
      <c r="AE378" s="1">
        <f>(Table2[[#This Row],[Close Price]]/Table2[[#This Row],[Current Week Low]])-1</f>
        <v>7.1777706938688679E-2</v>
      </c>
      <c r="AF378" s="1">
        <f>(Table2[[#This Row],[Current Week High]]/Table2[[#This Row],[Close Price]])-1</f>
        <v>6.3451147573490019E-3</v>
      </c>
      <c r="AG378" s="1">
        <f>(Table2[[#This Row],[Close Price]]/Table2[[#This Row],[Current Month Low]])-1</f>
        <v>7.1777706938688679E-2</v>
      </c>
      <c r="AH378" s="1">
        <f>(Table2[[#This Row],[Current Month High]]/Table2[[#This Row],[Close Price]])-1</f>
        <v>6.3451147573490019E-3</v>
      </c>
      <c r="AI378">
        <v>5.38839042284242</v>
      </c>
      <c r="AJ378">
        <v>35.407437239897902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2.77</v>
      </c>
      <c r="AM378" t="s">
        <v>3217</v>
      </c>
      <c r="AN378">
        <v>0.05</v>
      </c>
      <c r="AO378" t="s">
        <v>3217</v>
      </c>
      <c r="AP378">
        <v>4.5009886385903003E-2</v>
      </c>
      <c r="AQ378">
        <f>(Table2[[#This Row],[Sharpe Ratio]]-AVERAGE(Table2[Sharpe Ratio]))/_xlfn.STDEV.P(Table2[Sharpe Ratio])</f>
        <v>-0.21811754143375128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-0.14755400718427047</v>
      </c>
      <c r="AS378">
        <f>_xlfn.RANK.AVG(Table2[[#This Row],[1Y Return vs Nifty Z-Score]],Table2[1Y Return vs Nifty Z-Score])</f>
        <v>394</v>
      </c>
      <c r="AT378">
        <f>_xlfn.RANK.AVG(Table2[[#This Row],[6M Return vs Nifty Z-Score]],Table2[6M Return vs Nifty Z-Score])</f>
        <v>340</v>
      </c>
      <c r="AU378">
        <f>_xlfn.RANK.AVG(Table2[[#This Row],[Sharpe Ratio Z-Score]],Table2[Sharpe Ratio Z-Score])</f>
        <v>403</v>
      </c>
      <c r="AV378">
        <f>(Table2[[#This Row],[Rank 1Y]]+Table2[[#This Row],[Rank 6M]]+Table2[[#This Row],[Rank Sharpe]])/3</f>
        <v>379</v>
      </c>
    </row>
    <row r="379" spans="1:48" x14ac:dyDescent="0.3">
      <c r="A379" t="s">
        <v>351</v>
      </c>
      <c r="B379" t="s">
        <v>352</v>
      </c>
      <c r="C379" t="s">
        <v>3164</v>
      </c>
      <c r="D379" t="s">
        <v>353</v>
      </c>
      <c r="E379">
        <v>70645.184620100001</v>
      </c>
      <c r="F379">
        <v>241.06</v>
      </c>
      <c r="G379">
        <v>24.203595052708799</v>
      </c>
      <c r="H379">
        <f>(Table2[[#This Row],[1Y Return vs Nifty]]-AVERAGE(Table2[1Y Return vs Nifty]))/_xlfn.STDEV.P(Table2[1Y Return vs Nifty])</f>
        <v>5.5498314756241979E-3</v>
      </c>
      <c r="I379">
        <v>0.42072265510329898</v>
      </c>
      <c r="J379">
        <f>(Table2[[#This Row],[1M Return vs Nifty]]-AVERAGE(Table2[1M Return vs Nifty]))/_xlfn.STDEV.P(Table2[1M Return vs Nifty])</f>
        <v>0.20513237529638215</v>
      </c>
      <c r="K379">
        <v>-19.615504063736701</v>
      </c>
      <c r="L379">
        <f>(Table2[[#This Row],[6M Return vs Nifty]]-AVERAGE(Table2[6M Return vs Nifty]))/_xlfn.STDEV.P(Table2[6M Return vs Nifty])</f>
        <v>-0.88326203886176369</v>
      </c>
      <c r="M379">
        <v>3.4125747131637398</v>
      </c>
      <c r="N379">
        <f>(Table2[[#This Row],[1W Return vs Nifty]]-AVERAGE(Table2[1W Return vs Nifty]))/_xlfn.STDEV.P(Table2[1W Return vs Nifty])</f>
        <v>0.45370915446184429</v>
      </c>
      <c r="O379">
        <v>227.1</v>
      </c>
      <c r="P379">
        <v>226.960364965031</v>
      </c>
      <c r="Q379">
        <v>222.28468637692299</v>
      </c>
      <c r="R379">
        <v>72.115511217367796</v>
      </c>
      <c r="S379" s="1">
        <f>(Table2[[#This Row],[Close Price]]-Table2[[#This Row],[20D EMA]])/Table2[[#This Row],[20D EMA]]</f>
        <v>6.1470717745486604E-2</v>
      </c>
      <c r="T379" s="1">
        <f>(Table2[[#This Row],[Close Price]]-Table2[[#This Row],[50D EMA]])/Table2[[#This Row],[50D EMA]]</f>
        <v>6.21237767093889E-2</v>
      </c>
      <c r="U379" s="1">
        <f>(Table2[[#This Row],[Close Price]]-Table2[[#This Row],[200D EMA]])/Table2[[#This Row],[200D EMA]]</f>
        <v>8.4465169099593965E-2</v>
      </c>
      <c r="V379">
        <v>1.04052277191151</v>
      </c>
      <c r="W379">
        <v>230.3</v>
      </c>
      <c r="X379">
        <v>241.8</v>
      </c>
      <c r="Y379">
        <v>222.15</v>
      </c>
      <c r="Z379">
        <v>241.8</v>
      </c>
      <c r="AA379">
        <v>221.7</v>
      </c>
      <c r="AB379">
        <v>241.8</v>
      </c>
      <c r="AC379" s="1">
        <f>(Table2[[#This Row],[Close Price]]/Table2[[#This Row],[Day Low]])-1</f>
        <v>4.6721667390360322E-2</v>
      </c>
      <c r="AD379" s="1">
        <f>(Table2[[#This Row],[Day High]]/Table2[[#This Row],[Close Price]])-1</f>
        <v>3.0697751597112966E-3</v>
      </c>
      <c r="AE379" s="1">
        <f>(Table2[[#This Row],[Close Price]]/Table2[[#This Row],[Current Week Low]])-1</f>
        <v>8.5122664866081443E-2</v>
      </c>
      <c r="AF379" s="1">
        <f>(Table2[[#This Row],[Current Week High]]/Table2[[#This Row],[Close Price]])-1</f>
        <v>3.0697751597112966E-3</v>
      </c>
      <c r="AG379" s="1">
        <f>(Table2[[#This Row],[Close Price]]/Table2[[#This Row],[Current Month Low]])-1</f>
        <v>8.7325214253495709E-2</v>
      </c>
      <c r="AH379" s="1">
        <f>(Table2[[#This Row],[Current Month High]]/Table2[[#This Row],[Close Price]])-1</f>
        <v>3.0697751597112966E-3</v>
      </c>
      <c r="AI379">
        <v>18.787853646395099</v>
      </c>
      <c r="AJ379">
        <v>51.182188773910298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6.86</v>
      </c>
      <c r="AM379" t="s">
        <v>3217</v>
      </c>
      <c r="AN379">
        <v>0.02</v>
      </c>
      <c r="AO379" t="s">
        <v>3217</v>
      </c>
      <c r="AP379">
        <v>0.10935177684274899</v>
      </c>
      <c r="AQ379">
        <f>(Table2[[#This Row],[Sharpe Ratio]]-AVERAGE(Table2[Sharpe Ratio]))/_xlfn.STDEV.P(Table2[Sharpe Ratio])</f>
        <v>0.54948394911773302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0.33061327148981995</v>
      </c>
      <c r="AS379">
        <f>_xlfn.RANK.AVG(Table2[[#This Row],[1Y Return vs Nifty Z-Score]],Table2[1Y Return vs Nifty Z-Score])</f>
        <v>298</v>
      </c>
      <c r="AT379">
        <f>_xlfn.RANK.AVG(Table2[[#This Row],[6M Return vs Nifty Z-Score]],Table2[6M Return vs Nifty Z-Score])</f>
        <v>629</v>
      </c>
      <c r="AU379">
        <f>_xlfn.RANK.AVG(Table2[[#This Row],[Sharpe Ratio Z-Score]],Table2[Sharpe Ratio Z-Score])</f>
        <v>211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258</v>
      </c>
      <c r="B380" t="s">
        <v>259</v>
      </c>
      <c r="C380" t="s">
        <v>3161</v>
      </c>
      <c r="D380" t="s">
        <v>243</v>
      </c>
      <c r="E380">
        <v>100190.58684417</v>
      </c>
      <c r="F380">
        <v>6968.1</v>
      </c>
      <c r="G380">
        <v>8.7812268741487802</v>
      </c>
      <c r="H380">
        <f>(Table2[[#This Row],[1Y Return vs Nifty]]-AVERAGE(Table2[1Y Return vs Nifty]))/_xlfn.STDEV.P(Table2[1Y Return vs Nifty])</f>
        <v>-0.25931085702679912</v>
      </c>
      <c r="I380">
        <v>4.1173156510577602</v>
      </c>
      <c r="J380">
        <f>(Table2[[#This Row],[1M Return vs Nifty]]-AVERAGE(Table2[1M Return vs Nifty]))/_xlfn.STDEV.P(Table2[1M Return vs Nifty])</f>
        <v>0.60397451532368274</v>
      </c>
      <c r="K380">
        <v>5.9519675904526199</v>
      </c>
      <c r="L380">
        <f>(Table2[[#This Row],[6M Return vs Nifty]]-AVERAGE(Table2[6M Return vs Nifty]))/_xlfn.STDEV.P(Table2[6M Return vs Nifty])</f>
        <v>-4.3258743678834893E-2</v>
      </c>
      <c r="M380">
        <v>-0.44815573825237998</v>
      </c>
      <c r="N380">
        <f>(Table2[[#This Row],[1W Return vs Nifty]]-AVERAGE(Table2[1W Return vs Nifty]))/_xlfn.STDEV.P(Table2[1W Return vs Nifty])</f>
        <v>-0.46923893124270594</v>
      </c>
      <c r="O380">
        <v>6980.39</v>
      </c>
      <c r="P380">
        <v>6922.4853291208901</v>
      </c>
      <c r="Q380">
        <v>6419.64879224785</v>
      </c>
      <c r="R380">
        <v>47.432334856947598</v>
      </c>
      <c r="S380" s="1">
        <f>(Table2[[#This Row],[Close Price]]-Table2[[#This Row],[20D EMA]])/Table2[[#This Row],[20D EMA]]</f>
        <v>-1.7606466114357454E-3</v>
      </c>
      <c r="T380" s="1">
        <f>(Table2[[#This Row],[Close Price]]-Table2[[#This Row],[50D EMA]])/Table2[[#This Row],[50D EMA]]</f>
        <v>6.589348869722054E-3</v>
      </c>
      <c r="U380" s="1">
        <f>(Table2[[#This Row],[Close Price]]-Table2[[#This Row],[200D EMA]])/Table2[[#This Row],[200D EMA]]</f>
        <v>8.5433210678821161E-2</v>
      </c>
      <c r="V380">
        <v>0.60987475862762197</v>
      </c>
      <c r="W380">
        <v>6891</v>
      </c>
      <c r="X380">
        <v>7141.75</v>
      </c>
      <c r="Y380">
        <v>6814.25</v>
      </c>
      <c r="Z380">
        <v>7141.75</v>
      </c>
      <c r="AA380">
        <v>6814.25</v>
      </c>
      <c r="AB380">
        <v>7141.75</v>
      </c>
      <c r="AC380" s="1">
        <f>(Table2[[#This Row],[Close Price]]/Table2[[#This Row],[Day Low]])-1</f>
        <v>1.1188506747932037E-2</v>
      </c>
      <c r="AD380" s="1">
        <f>(Table2[[#This Row],[Day High]]/Table2[[#This Row],[Close Price]])-1</f>
        <v>2.4920710093138787E-2</v>
      </c>
      <c r="AE380" s="1">
        <f>(Table2[[#This Row],[Close Price]]/Table2[[#This Row],[Current Week Low]])-1</f>
        <v>2.2577686465862001E-2</v>
      </c>
      <c r="AF380" s="1">
        <f>(Table2[[#This Row],[Current Week High]]/Table2[[#This Row],[Close Price]])-1</f>
        <v>2.4920710093138787E-2</v>
      </c>
      <c r="AG380" s="1">
        <f>(Table2[[#This Row],[Close Price]]/Table2[[#This Row],[Current Month Low]])-1</f>
        <v>2.2577686465862001E-2</v>
      </c>
      <c r="AH380" s="1">
        <f>(Table2[[#This Row],[Current Month High]]/Table2[[#This Row],[Close Price]])-1</f>
        <v>2.4920710093138787E-2</v>
      </c>
      <c r="AI380">
        <v>5.0063862458919797</v>
      </c>
      <c r="AJ380">
        <v>36.966456672792802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-0.26</v>
      </c>
      <c r="AM380" t="s">
        <v>3216</v>
      </c>
      <c r="AN380">
        <v>0.02</v>
      </c>
      <c r="AO380" t="s">
        <v>3217</v>
      </c>
      <c r="AP380">
        <v>3.7416827772928998E-2</v>
      </c>
      <c r="AQ380">
        <f>(Table2[[#This Row],[Sharpe Ratio]]-AVERAGE(Table2[Sharpe Ratio]))/_xlfn.STDEV.P(Table2[Sharpe Ratio])</f>
        <v>-0.30870305373032825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-0.47653707035498549</v>
      </c>
      <c r="AS380">
        <f>_xlfn.RANK.AVG(Table2[[#This Row],[1Y Return vs Nifty Z-Score]],Table2[1Y Return vs Nifty Z-Score])</f>
        <v>385</v>
      </c>
      <c r="AT380">
        <f>_xlfn.RANK.AVG(Table2[[#This Row],[6M Return vs Nifty Z-Score]],Table2[6M Return vs Nifty Z-Score])</f>
        <v>328</v>
      </c>
      <c r="AU380">
        <f>_xlfn.RANK.AVG(Table2[[#This Row],[Sharpe Ratio Z-Score]],Table2[Sharpe Ratio Z-Score])</f>
        <v>426</v>
      </c>
      <c r="AV380">
        <f>(Table2[[#This Row],[Rank 1Y]]+Table2[[#This Row],[Rank 6M]]+Table2[[#This Row],[Rank Sharpe]])/3</f>
        <v>379.66666666666669</v>
      </c>
    </row>
    <row r="381" spans="1:48" hidden="1" x14ac:dyDescent="0.3">
      <c r="A381" t="s">
        <v>65</v>
      </c>
      <c r="B381" t="s">
        <v>66</v>
      </c>
      <c r="C381" t="s">
        <v>3164</v>
      </c>
      <c r="D381" t="s">
        <v>67</v>
      </c>
      <c r="E381">
        <v>351592.30457162502</v>
      </c>
      <c r="F381">
        <v>3046.25</v>
      </c>
      <c r="G381">
        <v>9.4999588061967</v>
      </c>
      <c r="H381">
        <f>(Table2[[#This Row],[1Y Return vs Nifty]]-AVERAGE(Table2[1Y Return vs Nifty]))/_xlfn.STDEV.P(Table2[1Y Return vs Nifty])</f>
        <v>-0.24696749755263417</v>
      </c>
      <c r="I381">
        <v>-4.4319232568180098</v>
      </c>
      <c r="J381">
        <f>(Table2[[#This Row],[1M Return vs Nifty]]-AVERAGE(Table2[1M Return vs Nifty]))/_xlfn.STDEV.P(Table2[1M Return vs Nifty])</f>
        <v>-0.31844154328853247</v>
      </c>
      <c r="K381">
        <v>-3.1264083510938501</v>
      </c>
      <c r="L381">
        <f>(Table2[[#This Row],[6M Return vs Nifty]]-AVERAGE(Table2[6M Return vs Nifty]))/_xlfn.STDEV.P(Table2[6M Return vs Nifty])</f>
        <v>-0.34152310900018779</v>
      </c>
      <c r="M381">
        <v>2.5111616883828001</v>
      </c>
      <c r="N381">
        <f>(Table2[[#This Row],[1W Return vs Nifty]]-AVERAGE(Table2[1W Return vs Nifty]))/_xlfn.STDEV.P(Table2[1W Return vs Nifty])</f>
        <v>0.23821692154888507</v>
      </c>
      <c r="O381">
        <v>2952.1</v>
      </c>
      <c r="P381">
        <v>3001.8538053634802</v>
      </c>
      <c r="Q381">
        <v>3001.6310857415701</v>
      </c>
      <c r="R381">
        <v>63.974225689284999</v>
      </c>
      <c r="S381" s="1">
        <f>(Table2[[#This Row],[Close Price]]-Table2[[#This Row],[20D EMA]])/Table2[[#This Row],[20D EMA]]</f>
        <v>3.1892551065343347E-2</v>
      </c>
      <c r="T381" s="1">
        <f>(Table2[[#This Row],[Close Price]]-Table2[[#This Row],[50D EMA]])/Table2[[#This Row],[50D EMA]]</f>
        <v>1.4789592536850431E-2</v>
      </c>
      <c r="U381" s="1">
        <f>(Table2[[#This Row],[Close Price]]-Table2[[#This Row],[200D EMA]])/Table2[[#This Row],[200D EMA]]</f>
        <v>1.4864889449732797E-2</v>
      </c>
      <c r="V381">
        <v>0.91282953179818405</v>
      </c>
      <c r="W381">
        <v>2918</v>
      </c>
      <c r="X381">
        <v>3070</v>
      </c>
      <c r="Y381">
        <v>2857.75</v>
      </c>
      <c r="Z381">
        <v>3070</v>
      </c>
      <c r="AA381">
        <v>2857.75</v>
      </c>
      <c r="AB381">
        <v>3070</v>
      </c>
      <c r="AC381" s="1">
        <f>(Table2[[#This Row],[Close Price]]/Table2[[#This Row],[Day Low]])-1</f>
        <v>4.395133653187111E-2</v>
      </c>
      <c r="AD381" s="1">
        <f>(Table2[[#This Row],[Day High]]/Table2[[#This Row],[Close Price]])-1</f>
        <v>7.7964710709890195E-3</v>
      </c>
      <c r="AE381" s="1">
        <f>(Table2[[#This Row],[Close Price]]/Table2[[#This Row],[Current Week Low]])-1</f>
        <v>6.5960983291050601E-2</v>
      </c>
      <c r="AF381" s="1">
        <f>(Table2[[#This Row],[Current Week High]]/Table2[[#This Row],[Close Price]])-1</f>
        <v>7.7964710709890195E-3</v>
      </c>
      <c r="AG381" s="1">
        <f>(Table2[[#This Row],[Close Price]]/Table2[[#This Row],[Current Month Low]])-1</f>
        <v>6.5960983291050601E-2</v>
      </c>
      <c r="AH381" s="1">
        <f>(Table2[[#This Row],[Current Month High]]/Table2[[#This Row],[Close Price]])-1</f>
        <v>7.7964710709890195E-3</v>
      </c>
      <c r="AI381">
        <v>22.9019286007386</v>
      </c>
      <c r="AJ381">
        <v>42.2152194211017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3.7</v>
      </c>
      <c r="AM381" t="s">
        <v>3217</v>
      </c>
      <c r="AN381">
        <v>-0.03</v>
      </c>
      <c r="AO381" t="s">
        <v>3216</v>
      </c>
      <c r="AP381">
        <v>6.6977178685853997E-2</v>
      </c>
      <c r="AQ381">
        <f>(Table2[[#This Row],[Sharpe Ratio]]-AVERAGE(Table2[Sharpe Ratio]))/_xlfn.STDEV.P(Table2[Sharpe Ratio])</f>
        <v>4.3953190294778371E-2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382</v>
      </c>
      <c r="AT381">
        <f>_xlfn.RANK.AVG(Table2[[#This Row],[6M Return vs Nifty Z-Score]],Table2[6M Return vs Nifty Z-Score])</f>
        <v>432</v>
      </c>
      <c r="AU381">
        <f>_xlfn.RANK.AVG(Table2[[#This Row],[Sharpe Ratio Z-Score]],Table2[Sharpe Ratio Z-Score])</f>
        <v>336</v>
      </c>
      <c r="AV381">
        <f>(Table2[[#This Row],[Rank 1Y]]+Table2[[#This Row],[Rank 6M]]+Table2[[#This Row],[Rank Sharpe]])/3</f>
        <v>383.33333333333331</v>
      </c>
    </row>
    <row r="382" spans="1:48" hidden="1" x14ac:dyDescent="0.3">
      <c r="A382" t="s">
        <v>44</v>
      </c>
      <c r="B382" t="s">
        <v>45</v>
      </c>
      <c r="C382" t="s">
        <v>3160</v>
      </c>
      <c r="D382" t="s">
        <v>46</v>
      </c>
      <c r="E382">
        <v>501296.997336075</v>
      </c>
      <c r="F382">
        <v>3645.45</v>
      </c>
      <c r="G382">
        <v>-3.6124477190507802</v>
      </c>
      <c r="H382">
        <f>(Table2[[#This Row],[1Y Return vs Nifty]]-AVERAGE(Table2[1Y Return vs Nifty]))/_xlfn.STDEV.P(Table2[1Y Return vs Nifty])</f>
        <v>-0.4721573633365922</v>
      </c>
      <c r="I382">
        <v>4.11531212463695</v>
      </c>
      <c r="J382">
        <f>(Table2[[#This Row],[1M Return vs Nifty]]-AVERAGE(Table2[1M Return vs Nifty]))/_xlfn.STDEV.P(Table2[1M Return vs Nifty])</f>
        <v>0.60375834579510568</v>
      </c>
      <c r="K382">
        <v>-3.8363960722963002</v>
      </c>
      <c r="L382">
        <f>(Table2[[#This Row],[6M Return vs Nifty]]-AVERAGE(Table2[6M Return vs Nifty]))/_xlfn.STDEV.P(Table2[6M Return vs Nifty])</f>
        <v>-0.36484931166175427</v>
      </c>
      <c r="M382">
        <v>5.33168858113007</v>
      </c>
      <c r="N382">
        <f>(Table2[[#This Row],[1W Return vs Nifty]]-AVERAGE(Table2[1W Return vs Nifty]))/_xlfn.STDEV.P(Table2[1W Return vs Nifty])</f>
        <v>0.91249344230014329</v>
      </c>
      <c r="O382">
        <v>3536.51</v>
      </c>
      <c r="P382">
        <v>3566.5320260948602</v>
      </c>
      <c r="Q382">
        <v>3486.6795627194301</v>
      </c>
      <c r="R382">
        <v>66.675898052101402</v>
      </c>
      <c r="S382" s="1">
        <f>(Table2[[#This Row],[Close Price]]-Table2[[#This Row],[20D EMA]])/Table2[[#This Row],[20D EMA]]</f>
        <v>3.080438058990349E-2</v>
      </c>
      <c r="T382" s="1">
        <f>(Table2[[#This Row],[Close Price]]-Table2[[#This Row],[50D EMA]])/Table2[[#This Row],[50D EMA]]</f>
        <v>2.2127370041185396E-2</v>
      </c>
      <c r="U382" s="1">
        <f>(Table2[[#This Row],[Close Price]]-Table2[[#This Row],[200D EMA]])/Table2[[#This Row],[200D EMA]]</f>
        <v>4.5536285862970712E-2</v>
      </c>
      <c r="V382">
        <v>1.1198150650308001</v>
      </c>
      <c r="W382">
        <v>3557.4</v>
      </c>
      <c r="X382">
        <v>3659.9</v>
      </c>
      <c r="Y382">
        <v>3530.9</v>
      </c>
      <c r="Z382">
        <v>3659.9</v>
      </c>
      <c r="AA382">
        <v>3530.9</v>
      </c>
      <c r="AB382">
        <v>3659.9</v>
      </c>
      <c r="AC382" s="1">
        <f>(Table2[[#This Row],[Close Price]]/Table2[[#This Row],[Day Low]])-1</f>
        <v>2.4751222803170769E-2</v>
      </c>
      <c r="AD382" s="1">
        <f>(Table2[[#This Row],[Day High]]/Table2[[#This Row],[Close Price]])-1</f>
        <v>3.9638453414532204E-3</v>
      </c>
      <c r="AE382" s="1">
        <f>(Table2[[#This Row],[Close Price]]/Table2[[#This Row],[Current Week Low]])-1</f>
        <v>3.244215355858282E-2</v>
      </c>
      <c r="AF382" s="1">
        <f>(Table2[[#This Row],[Current Week High]]/Table2[[#This Row],[Close Price]])-1</f>
        <v>3.9638453414532204E-3</v>
      </c>
      <c r="AG382" s="1">
        <f>(Table2[[#This Row],[Close Price]]/Table2[[#This Row],[Current Month Low]])-1</f>
        <v>3.244215355858282E-2</v>
      </c>
      <c r="AH382" s="1">
        <f>(Table2[[#This Row],[Current Month High]]/Table2[[#This Row],[Close Price]])-1</f>
        <v>3.9638453414532204E-3</v>
      </c>
      <c r="AI382">
        <v>7.52856300319577</v>
      </c>
      <c r="AJ382">
        <v>24.5349730976172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1.67</v>
      </c>
      <c r="AM382" t="s">
        <v>3217</v>
      </c>
      <c r="AN382">
        <v>0.06</v>
      </c>
      <c r="AO382" t="s">
        <v>3217</v>
      </c>
      <c r="AP382">
        <v>0.102501326108327</v>
      </c>
      <c r="AQ382">
        <f>(Table2[[#This Row],[Sharpe Ratio]]-AVERAGE(Table2[Sharpe Ratio]))/_xlfn.STDEV.P(Table2[Sharpe Ratio])</f>
        <v>0.46775778040625199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477</v>
      </c>
      <c r="AT382">
        <f>_xlfn.RANK.AVG(Table2[[#This Row],[6M Return vs Nifty Z-Score]],Table2[6M Return vs Nifty Z-Score])</f>
        <v>445</v>
      </c>
      <c r="AU382">
        <f>_xlfn.RANK.AVG(Table2[[#This Row],[Sharpe Ratio Z-Score]],Table2[Sharpe Ratio Z-Score])</f>
        <v>230</v>
      </c>
      <c r="AV382">
        <f>(Table2[[#This Row],[Rank 1Y]]+Table2[[#This Row],[Rank 6M]]+Table2[[#This Row],[Rank Sharpe]])/3</f>
        <v>384</v>
      </c>
    </row>
    <row r="383" spans="1:48" hidden="1" x14ac:dyDescent="0.3">
      <c r="A383" t="s">
        <v>367</v>
      </c>
      <c r="B383" t="s">
        <v>368</v>
      </c>
      <c r="C383" t="s">
        <v>3171</v>
      </c>
      <c r="D383" t="s">
        <v>294</v>
      </c>
      <c r="E383">
        <v>67725.480747644993</v>
      </c>
      <c r="F383">
        <v>7941.15</v>
      </c>
      <c r="G383">
        <v>3.1835796034801298</v>
      </c>
      <c r="H383">
        <f>(Table2[[#This Row],[1Y Return vs Nifty]]-AVERAGE(Table2[1Y Return vs Nifty]))/_xlfn.STDEV.P(Table2[1Y Return vs Nifty])</f>
        <v>-0.35544373966437592</v>
      </c>
      <c r="I383">
        <v>-0.71459856651537901</v>
      </c>
      <c r="J383">
        <f>(Table2[[#This Row],[1M Return vs Nifty]]-AVERAGE(Table2[1M Return vs Nifty]))/_xlfn.STDEV.P(Table2[1M Return vs Nifty])</f>
        <v>8.2637433022682866E-2</v>
      </c>
      <c r="K383">
        <v>-14.4755379593939</v>
      </c>
      <c r="L383">
        <f>(Table2[[#This Row],[6M Return vs Nifty]]-AVERAGE(Table2[6M Return vs Nifty]))/_xlfn.STDEV.P(Table2[6M Return vs Nifty])</f>
        <v>-0.7143916662581018</v>
      </c>
      <c r="M383">
        <v>3.8583923482533602</v>
      </c>
      <c r="N383">
        <f>(Table2[[#This Row],[1W Return vs Nifty]]-AVERAGE(Table2[1W Return vs Nifty]))/_xlfn.STDEV.P(Table2[1W Return vs Nifty])</f>
        <v>0.56028653355039693</v>
      </c>
      <c r="O383">
        <v>7904.03</v>
      </c>
      <c r="P383">
        <v>7964.1099848266604</v>
      </c>
      <c r="Q383">
        <v>7478.3988303768901</v>
      </c>
      <c r="R383">
        <v>55.457755528552497</v>
      </c>
      <c r="S383" s="1">
        <f>(Table2[[#This Row],[Close Price]]-Table2[[#This Row],[20D EMA]])/Table2[[#This Row],[20D EMA]]</f>
        <v>4.6963384501323875E-3</v>
      </c>
      <c r="T383" s="1">
        <f>(Table2[[#This Row],[Close Price]]-Table2[[#This Row],[50D EMA]])/Table2[[#This Row],[50D EMA]]</f>
        <v>-2.8829316609645561E-3</v>
      </c>
      <c r="U383" s="1">
        <f>(Table2[[#This Row],[Close Price]]-Table2[[#This Row],[200D EMA]])/Table2[[#This Row],[200D EMA]]</f>
        <v>6.1878375320588264E-2</v>
      </c>
      <c r="V383">
        <v>0.46483788651838898</v>
      </c>
      <c r="W383">
        <v>7770.6</v>
      </c>
      <c r="X383">
        <v>8040</v>
      </c>
      <c r="Y383">
        <v>7663.7</v>
      </c>
      <c r="Z383">
        <v>8040</v>
      </c>
      <c r="AA383">
        <v>7663.7</v>
      </c>
      <c r="AB383">
        <v>8040</v>
      </c>
      <c r="AC383" s="1">
        <f>(Table2[[#This Row],[Close Price]]/Table2[[#This Row],[Day Low]])-1</f>
        <v>2.1948112114894558E-2</v>
      </c>
      <c r="AD383" s="1">
        <f>(Table2[[#This Row],[Day High]]/Table2[[#This Row],[Close Price]])-1</f>
        <v>1.2447819270508642E-2</v>
      </c>
      <c r="AE383" s="1">
        <f>(Table2[[#This Row],[Close Price]]/Table2[[#This Row],[Current Week Low]])-1</f>
        <v>3.6203139475710078E-2</v>
      </c>
      <c r="AF383" s="1">
        <f>(Table2[[#This Row],[Current Week High]]/Table2[[#This Row],[Close Price]])-1</f>
        <v>1.2447819270508642E-2</v>
      </c>
      <c r="AG383" s="1">
        <f>(Table2[[#This Row],[Close Price]]/Table2[[#This Row],[Current Month Low]])-1</f>
        <v>3.6203139475710078E-2</v>
      </c>
      <c r="AH383" s="1">
        <f>(Table2[[#This Row],[Current Month High]]/Table2[[#This Row],[Close Price]])-1</f>
        <v>1.2447819270508642E-2</v>
      </c>
      <c r="AI383">
        <v>25.108454065217199</v>
      </c>
      <c r="AJ383">
        <v>49.129577464788703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-2.83</v>
      </c>
      <c r="AM383" t="s">
        <v>3216</v>
      </c>
      <c r="AN383">
        <v>0.18</v>
      </c>
      <c r="AO383" t="s">
        <v>3217</v>
      </c>
      <c r="AP383">
        <v>0.13340233451062</v>
      </c>
      <c r="AQ383">
        <f>(Table2[[#This Row],[Sharpe Ratio]]-AVERAGE(Table2[Sharpe Ratio]))/_xlfn.STDEV.P(Table2[Sharpe Ratio])</f>
        <v>0.83640812531728292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433</v>
      </c>
      <c r="AT383">
        <f>_xlfn.RANK.AVG(Table2[[#This Row],[6M Return vs Nifty Z-Score]],Table2[6M Return vs Nifty Z-Score])</f>
        <v>577</v>
      </c>
      <c r="AU383">
        <f>_xlfn.RANK.AVG(Table2[[#This Row],[Sharpe Ratio Z-Score]],Table2[Sharpe Ratio Z-Score])</f>
        <v>142</v>
      </c>
      <c r="AV383">
        <f>(Table2[[#This Row],[Rank 1Y]]+Table2[[#This Row],[Rank 6M]]+Table2[[#This Row],[Rank Sharpe]])/3</f>
        <v>384</v>
      </c>
    </row>
    <row r="384" spans="1:48" x14ac:dyDescent="0.3">
      <c r="A384" t="s">
        <v>1909</v>
      </c>
      <c r="B384" t="s">
        <v>1910</v>
      </c>
      <c r="C384" t="s">
        <v>3156</v>
      </c>
      <c r="D384" t="s">
        <v>257</v>
      </c>
      <c r="E384">
        <v>3842.6233234199999</v>
      </c>
      <c r="F384">
        <v>1407.55</v>
      </c>
      <c r="G384">
        <v>-0.60724276807289002</v>
      </c>
      <c r="H384">
        <f>(Table2[[#This Row],[1Y Return vs Nifty]]-AVERAGE(Table2[1Y Return vs Nifty]))/_xlfn.STDEV.P(Table2[1Y Return vs Nifty])</f>
        <v>-0.42054657028644121</v>
      </c>
      <c r="I384">
        <v>3.3475800636025599</v>
      </c>
      <c r="J384">
        <f>(Table2[[#This Row],[1M Return vs Nifty]]-AVERAGE(Table2[1M Return vs Nifty]))/_xlfn.STDEV.P(Table2[1M Return vs Nifty])</f>
        <v>0.52092426086186172</v>
      </c>
      <c r="K384">
        <v>-3.24908684429677</v>
      </c>
      <c r="L384">
        <f>(Table2[[#This Row],[6M Return vs Nifty]]-AVERAGE(Table2[6M Return vs Nifty]))/_xlfn.STDEV.P(Table2[6M Return vs Nifty])</f>
        <v>-0.34555363418986351</v>
      </c>
      <c r="M384">
        <v>-2.0070741176718601</v>
      </c>
      <c r="N384">
        <f>(Table2[[#This Row],[1W Return vs Nifty]]-AVERAGE(Table2[1W Return vs Nifty]))/_xlfn.STDEV.P(Table2[1W Return vs Nifty])</f>
        <v>-0.84191471168396803</v>
      </c>
      <c r="O384">
        <v>1414.14</v>
      </c>
      <c r="P384">
        <v>1397.83295421358</v>
      </c>
      <c r="Q384">
        <v>1284.1981811077801</v>
      </c>
      <c r="R384">
        <v>43.904584487656798</v>
      </c>
      <c r="S384" s="1">
        <f>(Table2[[#This Row],[Close Price]]-Table2[[#This Row],[20D EMA]])/Table2[[#This Row],[20D EMA]]</f>
        <v>-4.6600760886476196E-3</v>
      </c>
      <c r="T384" s="1">
        <f>(Table2[[#This Row],[Close Price]]-Table2[[#This Row],[50D EMA]])/Table2[[#This Row],[50D EMA]]</f>
        <v>6.9515071576537087E-3</v>
      </c>
      <c r="U384" s="1">
        <f>(Table2[[#This Row],[Close Price]]-Table2[[#This Row],[200D EMA]])/Table2[[#This Row],[200D EMA]]</f>
        <v>9.6053569228554445E-2</v>
      </c>
      <c r="V384">
        <v>3.2661619446608499</v>
      </c>
      <c r="W384">
        <v>1405</v>
      </c>
      <c r="X384">
        <v>1415</v>
      </c>
      <c r="Y384">
        <v>1401.25</v>
      </c>
      <c r="Z384">
        <v>1429.3</v>
      </c>
      <c r="AA384">
        <v>1401.25</v>
      </c>
      <c r="AB384">
        <v>1429.3</v>
      </c>
      <c r="AC384" s="1">
        <f>(Table2[[#This Row],[Close Price]]/Table2[[#This Row],[Day Low]])-1</f>
        <v>1.814946619216995E-3</v>
      </c>
      <c r="AD384" s="1">
        <f>(Table2[[#This Row],[Day High]]/Table2[[#This Row],[Close Price]])-1</f>
        <v>5.2928847998294781E-3</v>
      </c>
      <c r="AE384" s="1">
        <f>(Table2[[#This Row],[Close Price]]/Table2[[#This Row],[Current Week Low]])-1</f>
        <v>4.4959857270294723E-3</v>
      </c>
      <c r="AF384" s="1">
        <f>(Table2[[#This Row],[Current Week High]]/Table2[[#This Row],[Close Price]])-1</f>
        <v>1.5452381798159998E-2</v>
      </c>
      <c r="AG384" s="1">
        <f>(Table2[[#This Row],[Close Price]]/Table2[[#This Row],[Current Month Low]])-1</f>
        <v>4.4959857270294723E-3</v>
      </c>
      <c r="AH384" s="1">
        <f>(Table2[[#This Row],[Current Month High]]/Table2[[#This Row],[Close Price]])-1</f>
        <v>1.5452381798159998E-2</v>
      </c>
      <c r="AI384">
        <v>10.319349223828601</v>
      </c>
      <c r="AJ384">
        <v>49.405583271414898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0.81</v>
      </c>
      <c r="AM384" t="s">
        <v>3217</v>
      </c>
      <c r="AN384">
        <v>0.02</v>
      </c>
      <c r="AO384" t="s">
        <v>3217</v>
      </c>
      <c r="AP384">
        <v>9.074066672377E-2</v>
      </c>
      <c r="AQ384">
        <f>(Table2[[#This Row],[Sharpe Ratio]]-AVERAGE(Table2[Sharpe Ratio]))/_xlfn.STDEV.P(Table2[Sharpe Ratio])</f>
        <v>0.32745261359569655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-0.75963804170271443</v>
      </c>
      <c r="AS384">
        <f>_xlfn.RANK.AVG(Table2[[#This Row],[1Y Return vs Nifty Z-Score]],Table2[1Y Return vs Nifty Z-Score])</f>
        <v>458</v>
      </c>
      <c r="AT384">
        <f>_xlfn.RANK.AVG(Table2[[#This Row],[6M Return vs Nifty Z-Score]],Table2[6M Return vs Nifty Z-Score])</f>
        <v>434</v>
      </c>
      <c r="AU384">
        <f>_xlfn.RANK.AVG(Table2[[#This Row],[Sharpe Ratio Z-Score]],Table2[Sharpe Ratio Z-Score])</f>
        <v>260</v>
      </c>
      <c r="AV384">
        <f>(Table2[[#This Row],[Rank 1Y]]+Table2[[#This Row],[Rank 6M]]+Table2[[#This Row],[Rank Sharpe]])/3</f>
        <v>384</v>
      </c>
    </row>
    <row r="385" spans="1:48" hidden="1" x14ac:dyDescent="0.3">
      <c r="A385" t="s">
        <v>518</v>
      </c>
      <c r="B385" t="s">
        <v>519</v>
      </c>
      <c r="C385" t="s">
        <v>3156</v>
      </c>
      <c r="D385" t="s">
        <v>21</v>
      </c>
      <c r="E385">
        <v>40399.404112445001</v>
      </c>
      <c r="F385">
        <v>1488.05</v>
      </c>
      <c r="G385">
        <v>-7.4042352822304496</v>
      </c>
      <c r="H385">
        <f>(Table2[[#This Row],[1Y Return vs Nifty]]-AVERAGE(Table2[1Y Return vs Nifty]))/_xlfn.STDEV.P(Table2[1Y Return vs Nifty])</f>
        <v>-0.53727676996798435</v>
      </c>
      <c r="I385">
        <v>-16.2535761950184</v>
      </c>
      <c r="J385">
        <f>(Table2[[#This Row],[1M Return vs Nifty]]-AVERAGE(Table2[1M Return vs Nifty]))/_xlfn.STDEV.P(Table2[1M Return vs Nifty])</f>
        <v>-1.5939331545348669</v>
      </c>
      <c r="K385">
        <v>-10.783859256781801</v>
      </c>
      <c r="L385">
        <f>(Table2[[#This Row],[6M Return vs Nifty]]-AVERAGE(Table2[6M Return vs Nifty]))/_xlfn.STDEV.P(Table2[6M Return vs Nifty])</f>
        <v>-0.59310387069922066</v>
      </c>
      <c r="M385">
        <v>0.90487977531794705</v>
      </c>
      <c r="N385">
        <f>(Table2[[#This Row],[1W Return vs Nifty]]-AVERAGE(Table2[1W Return vs Nifty]))/_xlfn.STDEV.P(Table2[1W Return vs Nifty])</f>
        <v>-0.14578160811310178</v>
      </c>
      <c r="O385">
        <v>1525.9</v>
      </c>
      <c r="P385">
        <v>1623.69986554047</v>
      </c>
      <c r="Q385">
        <v>1578.911693218</v>
      </c>
      <c r="R385">
        <v>50.313032953131703</v>
      </c>
      <c r="S385" s="1">
        <f>(Table2[[#This Row],[Close Price]]-Table2[[#This Row],[20D EMA]])/Table2[[#This Row],[20D EMA]]</f>
        <v>-2.480503309522258E-2</v>
      </c>
      <c r="T385" s="1">
        <f>(Table2[[#This Row],[Close Price]]-Table2[[#This Row],[50D EMA]])/Table2[[#This Row],[50D EMA]]</f>
        <v>-8.3543682191115534E-2</v>
      </c>
      <c r="U385" s="1">
        <f>(Table2[[#This Row],[Close Price]]-Table2[[#This Row],[200D EMA]])/Table2[[#This Row],[200D EMA]]</f>
        <v>-5.754703927286374E-2</v>
      </c>
      <c r="V385">
        <v>2.4774856351836099</v>
      </c>
      <c r="W385">
        <v>1394.8</v>
      </c>
      <c r="X385">
        <v>1503.95</v>
      </c>
      <c r="Y385">
        <v>1378</v>
      </c>
      <c r="Z385">
        <v>1503.95</v>
      </c>
      <c r="AA385">
        <v>1378</v>
      </c>
      <c r="AB385">
        <v>1503.95</v>
      </c>
      <c r="AC385" s="1">
        <f>(Table2[[#This Row],[Close Price]]/Table2[[#This Row],[Day Low]])-1</f>
        <v>6.6855463148838501E-2</v>
      </c>
      <c r="AD385" s="1">
        <f>(Table2[[#This Row],[Day High]]/Table2[[#This Row],[Close Price]])-1</f>
        <v>1.0685124827794823E-2</v>
      </c>
      <c r="AE385" s="1">
        <f>(Table2[[#This Row],[Close Price]]/Table2[[#This Row],[Current Week Low]])-1</f>
        <v>7.9862119013062394E-2</v>
      </c>
      <c r="AF385" s="1">
        <f>(Table2[[#This Row],[Current Week High]]/Table2[[#This Row],[Close Price]])-1</f>
        <v>1.0685124827794823E-2</v>
      </c>
      <c r="AG385" s="1">
        <f>(Table2[[#This Row],[Close Price]]/Table2[[#This Row],[Current Month Low]])-1</f>
        <v>7.9862119013062394E-2</v>
      </c>
      <c r="AH385" s="1">
        <f>(Table2[[#This Row],[Current Month High]]/Table2[[#This Row],[Close Price]])-1</f>
        <v>1.0685124827794823E-2</v>
      </c>
      <c r="AI385">
        <v>29.612580222438702</v>
      </c>
      <c r="AJ385">
        <v>19.282565130260501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-13.79</v>
      </c>
      <c r="AM385" t="s">
        <v>3216</v>
      </c>
      <c r="AN385">
        <v>-0.19</v>
      </c>
      <c r="AO385" t="s">
        <v>3216</v>
      </c>
      <c r="AP385">
        <v>0.14548909841621299</v>
      </c>
      <c r="AQ385">
        <f>(Table2[[#This Row],[Sharpe Ratio]]-AVERAGE(Table2[Sharpe Ratio]))/_xlfn.STDEV.P(Table2[Sharpe Ratio])</f>
        <v>0.98060373293779068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505</v>
      </c>
      <c r="AT385">
        <f>_xlfn.RANK.AVG(Table2[[#This Row],[6M Return vs Nifty Z-Score]],Table2[6M Return vs Nifty Z-Score])</f>
        <v>532</v>
      </c>
      <c r="AU385">
        <f>_xlfn.RANK.AVG(Table2[[#This Row],[Sharpe Ratio Z-Score]],Table2[Sharpe Ratio Z-Score])</f>
        <v>120</v>
      </c>
      <c r="AV385">
        <f>(Table2[[#This Row],[Rank 1Y]]+Table2[[#This Row],[Rank 6M]]+Table2[[#This Row],[Rank Sharpe]])/3</f>
        <v>385.66666666666669</v>
      </c>
    </row>
    <row r="386" spans="1:48" hidden="1" x14ac:dyDescent="0.3">
      <c r="A386" t="s">
        <v>1866</v>
      </c>
      <c r="B386" t="s">
        <v>1867</v>
      </c>
      <c r="C386" t="s">
        <v>3173</v>
      </c>
      <c r="D386" t="s">
        <v>111</v>
      </c>
      <c r="E386">
        <v>4122.04770783</v>
      </c>
      <c r="F386">
        <v>241.05</v>
      </c>
      <c r="G386">
        <v>40.513572438635798</v>
      </c>
      <c r="H386">
        <f>(Table2[[#This Row],[1Y Return vs Nifty]]-AVERAGE(Table2[1Y Return vs Nifty]))/_xlfn.STDEV.P(Table2[1Y Return vs Nifty])</f>
        <v>0.28565414424264857</v>
      </c>
      <c r="I386">
        <v>-7.0202378677390103</v>
      </c>
      <c r="J386">
        <f>(Table2[[#This Row],[1M Return vs Nifty]]-AVERAGE(Table2[1M Return vs Nifty]))/_xlfn.STDEV.P(Table2[1M Return vs Nifty])</f>
        <v>-0.5977065150107207</v>
      </c>
      <c r="K386">
        <v>-20.081798219248299</v>
      </c>
      <c r="L386">
        <f>(Table2[[#This Row],[6M Return vs Nifty]]-AVERAGE(Table2[6M Return vs Nifty]))/_xlfn.STDEV.P(Table2[6M Return vs Nifty])</f>
        <v>-0.8985818417915189</v>
      </c>
      <c r="M386">
        <v>2.7193639714973501</v>
      </c>
      <c r="N386">
        <f>(Table2[[#This Row],[1W Return vs Nifty]]-AVERAGE(Table2[1W Return vs Nifty]))/_xlfn.STDEV.P(Table2[1W Return vs Nifty])</f>
        <v>0.28798985987184061</v>
      </c>
      <c r="O386">
        <v>242.16</v>
      </c>
      <c r="P386">
        <v>254.17708408680099</v>
      </c>
      <c r="Q386">
        <v>250.25415485727399</v>
      </c>
      <c r="R386">
        <v>52.850476266201298</v>
      </c>
      <c r="S386" s="1">
        <f>(Table2[[#This Row],[Close Price]]-Table2[[#This Row],[20D EMA]])/Table2[[#This Row],[20D EMA]]</f>
        <v>-4.5837462834488986E-3</v>
      </c>
      <c r="T386" s="1">
        <f>(Table2[[#This Row],[Close Price]]-Table2[[#This Row],[50D EMA]])/Table2[[#This Row],[50D EMA]]</f>
        <v>-5.1645427179100471E-2</v>
      </c>
      <c r="U386" s="1">
        <f>(Table2[[#This Row],[Close Price]]-Table2[[#This Row],[200D EMA]])/Table2[[#This Row],[200D EMA]]</f>
        <v>-3.6779228950357803E-2</v>
      </c>
      <c r="V386">
        <v>0.69589868897690899</v>
      </c>
      <c r="W386">
        <v>230.55</v>
      </c>
      <c r="X386">
        <v>242.65</v>
      </c>
      <c r="Y386">
        <v>230.55</v>
      </c>
      <c r="Z386">
        <v>243</v>
      </c>
      <c r="AA386">
        <v>230.55</v>
      </c>
      <c r="AB386">
        <v>243.87</v>
      </c>
      <c r="AC386" s="1">
        <f>(Table2[[#This Row],[Close Price]]/Table2[[#This Row],[Day Low]])-1</f>
        <v>4.5543266102797686E-2</v>
      </c>
      <c r="AD386" s="1">
        <f>(Table2[[#This Row],[Day High]]/Table2[[#This Row],[Close Price]])-1</f>
        <v>6.6376270483301525E-3</v>
      </c>
      <c r="AE386" s="1">
        <f>(Table2[[#This Row],[Close Price]]/Table2[[#This Row],[Current Week Low]])-1</f>
        <v>4.5543266102797686E-2</v>
      </c>
      <c r="AF386" s="1">
        <f>(Table2[[#This Row],[Current Week High]]/Table2[[#This Row],[Close Price]])-1</f>
        <v>8.0896079651524566E-3</v>
      </c>
      <c r="AG386" s="1">
        <f>(Table2[[#This Row],[Close Price]]/Table2[[#This Row],[Current Month Low]])-1</f>
        <v>4.5543266102797686E-2</v>
      </c>
      <c r="AH386" s="1">
        <f>(Table2[[#This Row],[Current Month High]]/Table2[[#This Row],[Close Price]])-1</f>
        <v>1.1698817672681994E-2</v>
      </c>
      <c r="AI386">
        <v>32.939224227338698</v>
      </c>
      <c r="AJ386">
        <v>68.096234309623398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-2.4700000000000002</v>
      </c>
      <c r="AM386" t="s">
        <v>3216</v>
      </c>
      <c r="AN386">
        <v>0</v>
      </c>
      <c r="AO386">
        <v>0</v>
      </c>
      <c r="AP386">
        <v>7.4648084996090006E-2</v>
      </c>
      <c r="AQ386">
        <f>(Table2[[#This Row],[Sharpe Ratio]]-AVERAGE(Table2[Sharpe Ratio]))/_xlfn.STDEV.P(Table2[Sharpe Ratio])</f>
        <v>0.13546742893169181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218</v>
      </c>
      <c r="AT386">
        <f>_xlfn.RANK.AVG(Table2[[#This Row],[6M Return vs Nifty Z-Score]],Table2[6M Return vs Nifty Z-Score])</f>
        <v>632</v>
      </c>
      <c r="AU386">
        <f>_xlfn.RANK.AVG(Table2[[#This Row],[Sharpe Ratio Z-Score]],Table2[Sharpe Ratio Z-Score])</f>
        <v>309</v>
      </c>
      <c r="AV386">
        <f>(Table2[[#This Row],[Rank 1Y]]+Table2[[#This Row],[Rank 6M]]+Table2[[#This Row],[Rank Sharpe]])/3</f>
        <v>386.33333333333331</v>
      </c>
    </row>
    <row r="387" spans="1:48" hidden="1" x14ac:dyDescent="0.3">
      <c r="A387" t="s">
        <v>1624</v>
      </c>
      <c r="B387" t="s">
        <v>1625</v>
      </c>
      <c r="C387" t="s">
        <v>3167</v>
      </c>
      <c r="D387" t="s">
        <v>590</v>
      </c>
      <c r="E387">
        <v>5942.5991307000004</v>
      </c>
      <c r="F387">
        <v>338.6</v>
      </c>
      <c r="G387">
        <v>-14.2146642118924</v>
      </c>
      <c r="H387">
        <f>(Table2[[#This Row],[1Y Return vs Nifty]]-AVERAGE(Table2[1Y Return vs Nifty]))/_xlfn.STDEV.P(Table2[1Y Return vs Nifty])</f>
        <v>-0.65423772398117719</v>
      </c>
      <c r="I387">
        <v>-4.12013297030202</v>
      </c>
      <c r="J387">
        <f>(Table2[[#This Row],[1M Return vs Nifty]]-AVERAGE(Table2[1M Return vs Nifty]))/_xlfn.STDEV.P(Table2[1M Return vs Nifty])</f>
        <v>-0.28480107887985767</v>
      </c>
      <c r="K387">
        <v>0.41257808133961699</v>
      </c>
      <c r="L387">
        <f>(Table2[[#This Row],[6M Return vs Nifty]]-AVERAGE(Table2[6M Return vs Nifty]))/_xlfn.STDEV.P(Table2[6M Return vs Nifty])</f>
        <v>-0.22525192250745957</v>
      </c>
      <c r="M387">
        <v>0.51801925107476299</v>
      </c>
      <c r="N387">
        <f>(Table2[[#This Row],[1W Return vs Nifty]]-AVERAGE(Table2[1W Return vs Nifty]))/_xlfn.STDEV.P(Table2[1W Return vs Nifty])</f>
        <v>-0.23826467181777933</v>
      </c>
      <c r="O387">
        <v>339.1</v>
      </c>
      <c r="P387">
        <v>349.21136098450802</v>
      </c>
      <c r="Q387">
        <v>335.75978309767498</v>
      </c>
      <c r="R387">
        <v>53.351049873738198</v>
      </c>
      <c r="S387" s="1">
        <f>(Table2[[#This Row],[Close Price]]-Table2[[#This Row],[20D EMA]])/Table2[[#This Row],[20D EMA]]</f>
        <v>-1.474491300501327E-3</v>
      </c>
      <c r="T387" s="1">
        <f>(Table2[[#This Row],[Close Price]]-Table2[[#This Row],[50D EMA]])/Table2[[#This Row],[50D EMA]]</f>
        <v>-3.0386643076537094E-2</v>
      </c>
      <c r="U387" s="1">
        <f>(Table2[[#This Row],[Close Price]]-Table2[[#This Row],[200D EMA]])/Table2[[#This Row],[200D EMA]]</f>
        <v>8.4590741515305282E-3</v>
      </c>
      <c r="V387">
        <v>0.42220409310262702</v>
      </c>
      <c r="W387">
        <v>329.95</v>
      </c>
      <c r="X387">
        <v>339.9</v>
      </c>
      <c r="Y387">
        <v>319.5</v>
      </c>
      <c r="Z387">
        <v>339.9</v>
      </c>
      <c r="AA387">
        <v>319.5</v>
      </c>
      <c r="AB387">
        <v>339.9</v>
      </c>
      <c r="AC387" s="1">
        <f>(Table2[[#This Row],[Close Price]]/Table2[[#This Row],[Day Low]])-1</f>
        <v>2.6216093347477099E-2</v>
      </c>
      <c r="AD387" s="1">
        <f>(Table2[[#This Row],[Day High]]/Table2[[#This Row],[Close Price]])-1</f>
        <v>3.8393384524511021E-3</v>
      </c>
      <c r="AE387" s="1">
        <f>(Table2[[#This Row],[Close Price]]/Table2[[#This Row],[Current Week Low]])-1</f>
        <v>5.9780907668231631E-2</v>
      </c>
      <c r="AF387" s="1">
        <f>(Table2[[#This Row],[Current Week High]]/Table2[[#This Row],[Close Price]])-1</f>
        <v>3.8393384524511021E-3</v>
      </c>
      <c r="AG387" s="1">
        <f>(Table2[[#This Row],[Close Price]]/Table2[[#This Row],[Current Month Low]])-1</f>
        <v>5.9780907668231631E-2</v>
      </c>
      <c r="AH387" s="1">
        <f>(Table2[[#This Row],[Current Month High]]/Table2[[#This Row],[Close Price]])-1</f>
        <v>3.8393384524511021E-3</v>
      </c>
      <c r="AI387">
        <v>29.444772593030098</v>
      </c>
      <c r="AJ387">
        <v>35.956635213812397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-5.85</v>
      </c>
      <c r="AM387" t="s">
        <v>3216</v>
      </c>
      <c r="AN387">
        <v>-0.09</v>
      </c>
      <c r="AO387" t="s">
        <v>3216</v>
      </c>
      <c r="AP387">
        <v>0.108514206675866</v>
      </c>
      <c r="AQ387">
        <f>(Table2[[#This Row],[Sharpe Ratio]]-AVERAGE(Table2[Sharpe Ratio]))/_xlfn.STDEV.P(Table2[Sharpe Ratio])</f>
        <v>0.53949170139271407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554</v>
      </c>
      <c r="AT387">
        <f>_xlfn.RANK.AVG(Table2[[#This Row],[6M Return vs Nifty Z-Score]],Table2[6M Return vs Nifty Z-Score])</f>
        <v>391</v>
      </c>
      <c r="AU387">
        <f>_xlfn.RANK.AVG(Table2[[#This Row],[Sharpe Ratio Z-Score]],Table2[Sharpe Ratio Z-Score])</f>
        <v>215</v>
      </c>
      <c r="AV387">
        <f>(Table2[[#This Row],[Rank 1Y]]+Table2[[#This Row],[Rank 6M]]+Table2[[#This Row],[Rank Sharpe]])/3</f>
        <v>386.66666666666669</v>
      </c>
    </row>
    <row r="388" spans="1:48" hidden="1" x14ac:dyDescent="0.3">
      <c r="A388" t="s">
        <v>685</v>
      </c>
      <c r="B388" t="s">
        <v>686</v>
      </c>
      <c r="C388" t="s">
        <v>3157</v>
      </c>
      <c r="D388" t="s">
        <v>515</v>
      </c>
      <c r="E388">
        <v>26516.038663520001</v>
      </c>
      <c r="F388">
        <v>2940.35</v>
      </c>
      <c r="G388">
        <v>-14.1785566377677</v>
      </c>
      <c r="H388">
        <f>(Table2[[#This Row],[1Y Return vs Nifty]]-AVERAGE(Table2[1Y Return vs Nifty]))/_xlfn.STDEV.P(Table2[1Y Return vs Nifty])</f>
        <v>-0.65361761967345389</v>
      </c>
      <c r="I388">
        <v>10.615370972913601</v>
      </c>
      <c r="J388">
        <f>(Table2[[#This Row],[1M Return vs Nifty]]-AVERAGE(Table2[1M Return vs Nifty]))/_xlfn.STDEV.P(Table2[1M Return vs Nifty])</f>
        <v>1.3050790982250515</v>
      </c>
      <c r="K388">
        <v>2.6811740933246502</v>
      </c>
      <c r="L388">
        <f>(Table2[[#This Row],[6M Return vs Nifty]]-AVERAGE(Table2[6M Return vs Nifty]))/_xlfn.STDEV.P(Table2[6M Return vs Nifty])</f>
        <v>-0.15071861896924929</v>
      </c>
      <c r="M388">
        <v>-2.3932987065061102</v>
      </c>
      <c r="N388">
        <f>(Table2[[#This Row],[1W Return vs Nifty]]-AVERAGE(Table2[1W Return vs Nifty]))/_xlfn.STDEV.P(Table2[1W Return vs Nifty])</f>
        <v>-0.93424574836275154</v>
      </c>
      <c r="O388">
        <v>2903.11</v>
      </c>
      <c r="P388">
        <v>2751.0913370827502</v>
      </c>
      <c r="Q388">
        <v>2591.4577080505101</v>
      </c>
      <c r="R388">
        <v>50.620175219060101</v>
      </c>
      <c r="S388" s="1">
        <f>(Table2[[#This Row],[Close Price]]-Table2[[#This Row],[20D EMA]])/Table2[[#This Row],[20D EMA]]</f>
        <v>1.2827622790731243E-2</v>
      </c>
      <c r="T388" s="1">
        <f>(Table2[[#This Row],[Close Price]]-Table2[[#This Row],[50D EMA]])/Table2[[#This Row],[50D EMA]]</f>
        <v>6.879403106911712E-2</v>
      </c>
      <c r="U388" s="1">
        <f>(Table2[[#This Row],[Close Price]]-Table2[[#This Row],[200D EMA]])/Table2[[#This Row],[200D EMA]]</f>
        <v>0.13463167500887094</v>
      </c>
      <c r="V388">
        <v>0.68660609656364602</v>
      </c>
      <c r="W388">
        <v>2922.55</v>
      </c>
      <c r="X388">
        <v>2984.8</v>
      </c>
      <c r="Y388">
        <v>2833.05</v>
      </c>
      <c r="Z388">
        <v>3074.9</v>
      </c>
      <c r="AA388">
        <v>2833.05</v>
      </c>
      <c r="AB388">
        <v>3100</v>
      </c>
      <c r="AC388" s="1">
        <f>(Table2[[#This Row],[Close Price]]/Table2[[#This Row],[Day Low]])-1</f>
        <v>6.0905715898786905E-3</v>
      </c>
      <c r="AD388" s="1">
        <f>(Table2[[#This Row],[Day High]]/Table2[[#This Row],[Close Price]])-1</f>
        <v>1.5117247946673018E-2</v>
      </c>
      <c r="AE388" s="1">
        <f>(Table2[[#This Row],[Close Price]]/Table2[[#This Row],[Current Week Low]])-1</f>
        <v>3.7874375672861227E-2</v>
      </c>
      <c r="AF388" s="1">
        <f>(Table2[[#This Row],[Current Week High]]/Table2[[#This Row],[Close Price]])-1</f>
        <v>4.5759858520244334E-2</v>
      </c>
      <c r="AG388" s="1">
        <f>(Table2[[#This Row],[Close Price]]/Table2[[#This Row],[Current Month Low]])-1</f>
        <v>3.7874375672861227E-2</v>
      </c>
      <c r="AH388" s="1">
        <f>(Table2[[#This Row],[Current Month High]]/Table2[[#This Row],[Close Price]])-1</f>
        <v>5.4296257248286794E-2</v>
      </c>
      <c r="AI388">
        <v>32.501232846429801</v>
      </c>
      <c r="AJ388">
        <v>45.202469135802403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-2.52</v>
      </c>
      <c r="AM388" t="s">
        <v>3216</v>
      </c>
      <c r="AN388">
        <v>0.05</v>
      </c>
      <c r="AO388" t="s">
        <v>3217</v>
      </c>
      <c r="AP388">
        <v>9.3929359635986004E-2</v>
      </c>
      <c r="AQ388">
        <f>(Table2[[#This Row],[Sharpe Ratio]]-AVERAGE(Table2[Sharpe Ratio]))/_xlfn.STDEV.P(Table2[Sharpe Ratio])</f>
        <v>0.36549385570016335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-6.8009033080239867E-2</v>
      </c>
      <c r="AS388">
        <f>_xlfn.RANK.AVG(Table2[[#This Row],[1Y Return vs Nifty Z-Score]],Table2[1Y Return vs Nifty Z-Score])</f>
        <v>553</v>
      </c>
      <c r="AT388">
        <f>_xlfn.RANK.AVG(Table2[[#This Row],[6M Return vs Nifty Z-Score]],Table2[6M Return vs Nifty Z-Score])</f>
        <v>362</v>
      </c>
      <c r="AU388">
        <f>_xlfn.RANK.AVG(Table2[[#This Row],[Sharpe Ratio Z-Score]],Table2[Sharpe Ratio Z-Score])</f>
        <v>248</v>
      </c>
      <c r="AV388">
        <f>(Table2[[#This Row],[Rank 1Y]]+Table2[[#This Row],[Rank 6M]]+Table2[[#This Row],[Rank Sharpe]])/3</f>
        <v>387.66666666666669</v>
      </c>
    </row>
    <row r="389" spans="1:48" hidden="1" x14ac:dyDescent="0.3">
      <c r="A389" t="s">
        <v>1609</v>
      </c>
      <c r="B389" t="s">
        <v>1610</v>
      </c>
      <c r="C389" t="s">
        <v>590</v>
      </c>
      <c r="D389" t="s">
        <v>467</v>
      </c>
      <c r="E389">
        <v>6029.522398905</v>
      </c>
      <c r="F389">
        <v>2005.05</v>
      </c>
      <c r="G389">
        <v>18.0455449255657</v>
      </c>
      <c r="H389">
        <f>(Table2[[#This Row],[1Y Return vs Nifty]]-AVERAGE(Table2[1Y Return vs Nifty]))/_xlfn.STDEV.P(Table2[1Y Return vs Nifty])</f>
        <v>-0.10020729853343546</v>
      </c>
      <c r="I389">
        <v>-11.327452932882601</v>
      </c>
      <c r="J389">
        <f>(Table2[[#This Row],[1M Return vs Nifty]]-AVERAGE(Table2[1M Return vs Nifty]))/_xlfn.STDEV.P(Table2[1M Return vs Nifty])</f>
        <v>-1.0624314322574291</v>
      </c>
      <c r="K389">
        <v>27.5531163300383</v>
      </c>
      <c r="L389">
        <f>(Table2[[#This Row],[6M Return vs Nifty]]-AVERAGE(Table2[6M Return vs Nifty]))/_xlfn.STDEV.P(Table2[6M Return vs Nifty])</f>
        <v>0.66643349208102809</v>
      </c>
      <c r="M389">
        <v>0.36902468935068</v>
      </c>
      <c r="N389">
        <f>(Table2[[#This Row],[1W Return vs Nifty]]-AVERAGE(Table2[1W Return vs Nifty]))/_xlfn.STDEV.P(Table2[1W Return vs Nifty])</f>
        <v>-0.27388338367920712</v>
      </c>
      <c r="O389">
        <v>1979.5</v>
      </c>
      <c r="P389">
        <v>2036.7518676837899</v>
      </c>
      <c r="Q389">
        <v>1794.12528868045</v>
      </c>
      <c r="R389">
        <v>57.850765318858798</v>
      </c>
      <c r="S389" s="1">
        <f>(Table2[[#This Row],[Close Price]]-Table2[[#This Row],[20D EMA]])/Table2[[#This Row],[20D EMA]]</f>
        <v>1.2907299823187651E-2</v>
      </c>
      <c r="T389" s="1">
        <f>(Table2[[#This Row],[Close Price]]-Table2[[#This Row],[50D EMA]])/Table2[[#This Row],[50D EMA]]</f>
        <v>-1.5564914011760083E-2</v>
      </c>
      <c r="U389" s="1">
        <f>(Table2[[#This Row],[Close Price]]-Table2[[#This Row],[200D EMA]])/Table2[[#This Row],[200D EMA]]</f>
        <v>0.11756409245793623</v>
      </c>
      <c r="V389">
        <v>0.30286440987621999</v>
      </c>
      <c r="W389">
        <v>1940.4</v>
      </c>
      <c r="X389">
        <v>2028.9</v>
      </c>
      <c r="Y389">
        <v>1875.2</v>
      </c>
      <c r="Z389">
        <v>2028.9</v>
      </c>
      <c r="AA389">
        <v>1875.2</v>
      </c>
      <c r="AB389">
        <v>2028.9</v>
      </c>
      <c r="AC389" s="1">
        <f>(Table2[[#This Row],[Close Price]]/Table2[[#This Row],[Day Low]])-1</f>
        <v>3.3317872603586762E-2</v>
      </c>
      <c r="AD389" s="1">
        <f>(Table2[[#This Row],[Day High]]/Table2[[#This Row],[Close Price]])-1</f>
        <v>1.1894965212837727E-2</v>
      </c>
      <c r="AE389" s="1">
        <f>(Table2[[#This Row],[Close Price]]/Table2[[#This Row],[Current Week Low]])-1</f>
        <v>6.9245947098976135E-2</v>
      </c>
      <c r="AF389" s="1">
        <f>(Table2[[#This Row],[Current Week High]]/Table2[[#This Row],[Close Price]])-1</f>
        <v>1.1894965212837727E-2</v>
      </c>
      <c r="AG389" s="1">
        <f>(Table2[[#This Row],[Close Price]]/Table2[[#This Row],[Current Month Low]])-1</f>
        <v>6.9245947098976135E-2</v>
      </c>
      <c r="AH389" s="1">
        <f>(Table2[[#This Row],[Current Month High]]/Table2[[#This Row],[Close Price]])-1</f>
        <v>1.1894965212837727E-2</v>
      </c>
      <c r="AI389">
        <v>24.3360514700381</v>
      </c>
      <c r="AJ389">
        <v>87.081875437368694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2.97</v>
      </c>
      <c r="AM389" t="s">
        <v>3217</v>
      </c>
      <c r="AN389">
        <v>-0.08</v>
      </c>
      <c r="AO389" t="s">
        <v>3216</v>
      </c>
      <c r="AP389">
        <v>-9.5728013728771003E-2</v>
      </c>
      <c r="AQ389">
        <f>(Table2[[#This Row],[Sharpe Ratio]]-AVERAGE(Table2[Sharpe Ratio]))/_xlfn.STDEV.P(Table2[Sharpe Ratio])</f>
        <v>-1.8971266774423623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324</v>
      </c>
      <c r="AT389">
        <f>_xlfn.RANK.AVG(Table2[[#This Row],[6M Return vs Nifty Z-Score]],Table2[6M Return vs Nifty Z-Score])</f>
        <v>127</v>
      </c>
      <c r="AU389">
        <f>_xlfn.RANK.AVG(Table2[[#This Row],[Sharpe Ratio Z-Score]],Table2[Sharpe Ratio Z-Score])</f>
        <v>716</v>
      </c>
      <c r="AV389">
        <f>(Table2[[#This Row],[Rank 1Y]]+Table2[[#This Row],[Rank 6M]]+Table2[[#This Row],[Rank Sharpe]])/3</f>
        <v>389</v>
      </c>
    </row>
    <row r="390" spans="1:48" hidden="1" x14ac:dyDescent="0.3">
      <c r="A390" t="s">
        <v>1089</v>
      </c>
      <c r="B390" t="s">
        <v>1090</v>
      </c>
      <c r="C390" t="s">
        <v>3163</v>
      </c>
      <c r="D390" t="s">
        <v>264</v>
      </c>
      <c r="E390">
        <v>12004.367921429999</v>
      </c>
      <c r="F390">
        <v>5032.1000000000004</v>
      </c>
      <c r="G390">
        <v>-23.5325415862794</v>
      </c>
      <c r="H390">
        <f>(Table2[[#This Row],[1Y Return vs Nifty]]-AVERAGE(Table2[1Y Return vs Nifty]))/_xlfn.STDEV.P(Table2[1Y Return vs Nifty])</f>
        <v>-0.8142610996513413</v>
      </c>
      <c r="I390">
        <v>-20.033786753929402</v>
      </c>
      <c r="J390">
        <f>(Table2[[#This Row],[1M Return vs Nifty]]-AVERAGE(Table2[1M Return vs Nifty]))/_xlfn.STDEV.P(Table2[1M Return vs Nifty])</f>
        <v>-2.0017971716771088</v>
      </c>
      <c r="K390">
        <v>7.1390829530937001</v>
      </c>
      <c r="L390">
        <f>(Table2[[#This Row],[6M Return vs Nifty]]-AVERAGE(Table2[6M Return vs Nifty]))/_xlfn.STDEV.P(Table2[6M Return vs Nifty])</f>
        <v>-4.2568106809980364E-3</v>
      </c>
      <c r="M390">
        <v>0.661688581130076</v>
      </c>
      <c r="N390">
        <f>(Table2[[#This Row],[1W Return vs Nifty]]-AVERAGE(Table2[1W Return vs Nifty]))/_xlfn.STDEV.P(Table2[1W Return vs Nifty])</f>
        <v>-0.20391901241014862</v>
      </c>
      <c r="O390">
        <v>5435.95</v>
      </c>
      <c r="P390">
        <v>5689.5560353706896</v>
      </c>
      <c r="Q390">
        <v>5227.5355273864998</v>
      </c>
      <c r="R390">
        <v>30.4717899127448</v>
      </c>
      <c r="S390" s="1">
        <f>(Table2[[#This Row],[Close Price]]-Table2[[#This Row],[20D EMA]])/Table2[[#This Row],[20D EMA]]</f>
        <v>-7.4292441983461854E-2</v>
      </c>
      <c r="T390" s="1">
        <f>(Table2[[#This Row],[Close Price]]-Table2[[#This Row],[50D EMA]])/Table2[[#This Row],[50D EMA]]</f>
        <v>-0.11555489238236394</v>
      </c>
      <c r="U390" s="1">
        <f>(Table2[[#This Row],[Close Price]]-Table2[[#This Row],[200D EMA]])/Table2[[#This Row],[200D EMA]]</f>
        <v>-3.7385786545616681E-2</v>
      </c>
      <c r="V390">
        <v>0.64934502235903302</v>
      </c>
      <c r="W390">
        <v>5008</v>
      </c>
      <c r="X390">
        <v>5119</v>
      </c>
      <c r="Y390">
        <v>4930.25</v>
      </c>
      <c r="Z390">
        <v>5279</v>
      </c>
      <c r="AA390">
        <v>4930.25</v>
      </c>
      <c r="AB390">
        <v>5279</v>
      </c>
      <c r="AC390" s="1">
        <f>(Table2[[#This Row],[Close Price]]/Table2[[#This Row],[Day Low]])-1</f>
        <v>4.8123003194888714E-3</v>
      </c>
      <c r="AD390" s="1">
        <f>(Table2[[#This Row],[Day High]]/Table2[[#This Row],[Close Price]])-1</f>
        <v>1.726913217145909E-2</v>
      </c>
      <c r="AE390" s="1">
        <f>(Table2[[#This Row],[Close Price]]/Table2[[#This Row],[Current Week Low]])-1</f>
        <v>2.0658181633791406E-2</v>
      </c>
      <c r="AF390" s="1">
        <f>(Table2[[#This Row],[Current Week High]]/Table2[[#This Row],[Close Price]])-1</f>
        <v>4.9065002682776582E-2</v>
      </c>
      <c r="AG390" s="1">
        <f>(Table2[[#This Row],[Close Price]]/Table2[[#This Row],[Current Month Low]])-1</f>
        <v>2.0658181633791406E-2</v>
      </c>
      <c r="AH390" s="1">
        <f>(Table2[[#This Row],[Current Month High]]/Table2[[#This Row],[Close Price]])-1</f>
        <v>4.9065002682776582E-2</v>
      </c>
      <c r="AI390">
        <v>41.5164642991991</v>
      </c>
      <c r="AJ390">
        <v>33.0521806956544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-14.72</v>
      </c>
      <c r="AM390" t="s">
        <v>3216</v>
      </c>
      <c r="AN390">
        <v>-0.04</v>
      </c>
      <c r="AO390" t="s">
        <v>3216</v>
      </c>
      <c r="AP390">
        <v>9.2573854497092004E-2</v>
      </c>
      <c r="AQ390">
        <f>(Table2[[#This Row],[Sharpe Ratio]]-AVERAGE(Table2[Sharpe Ratio]))/_xlfn.STDEV.P(Table2[Sharpe Ratio])</f>
        <v>0.34932262172370621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606</v>
      </c>
      <c r="AT390">
        <f>_xlfn.RANK.AVG(Table2[[#This Row],[6M Return vs Nifty Z-Score]],Table2[6M Return vs Nifty Z-Score])</f>
        <v>308</v>
      </c>
      <c r="AU390">
        <f>_xlfn.RANK.AVG(Table2[[#This Row],[Sharpe Ratio Z-Score]],Table2[Sharpe Ratio Z-Score])</f>
        <v>254</v>
      </c>
      <c r="AV390">
        <f>(Table2[[#This Row],[Rank 1Y]]+Table2[[#This Row],[Rank 6M]]+Table2[[#This Row],[Rank Sharpe]])/3</f>
        <v>389.33333333333331</v>
      </c>
    </row>
    <row r="391" spans="1:48" hidden="1" x14ac:dyDescent="0.3">
      <c r="A391" t="s">
        <v>134</v>
      </c>
      <c r="B391" t="s">
        <v>135</v>
      </c>
      <c r="C391" t="s">
        <v>3170</v>
      </c>
      <c r="D391" t="s">
        <v>136</v>
      </c>
      <c r="E391">
        <v>205005.31549092001</v>
      </c>
      <c r="F391">
        <v>828.2</v>
      </c>
      <c r="G391">
        <v>13.7685985501258</v>
      </c>
      <c r="H391">
        <f>(Table2[[#This Row],[1Y Return vs Nifty]]-AVERAGE(Table2[1Y Return vs Nifty]))/_xlfn.STDEV.P(Table2[1Y Return vs Nifty])</f>
        <v>-0.17365872626304663</v>
      </c>
      <c r="I391">
        <v>-4.0607927802146699</v>
      </c>
      <c r="J391">
        <f>(Table2[[#This Row],[1M Return vs Nifty]]-AVERAGE(Table2[1M Return vs Nifty]))/_xlfn.STDEV.P(Table2[1M Return vs Nifty])</f>
        <v>-0.27839859734348971</v>
      </c>
      <c r="K391">
        <v>-15.7354429351475</v>
      </c>
      <c r="L391">
        <f>(Table2[[#This Row],[6M Return vs Nifty]]-AVERAGE(Table2[6M Return vs Nifty]))/_xlfn.STDEV.P(Table2[6M Return vs Nifty])</f>
        <v>-0.7557850564831764</v>
      </c>
      <c r="M391">
        <v>-4.4388619272629199</v>
      </c>
      <c r="N391">
        <f>(Table2[[#This Row],[1W Return vs Nifty]]-AVERAGE(Table2[1W Return vs Nifty]))/_xlfn.STDEV.P(Table2[1W Return vs Nifty])</f>
        <v>-1.4232590795298188</v>
      </c>
      <c r="O391">
        <v>828.9</v>
      </c>
      <c r="P391">
        <v>842.27865849257205</v>
      </c>
      <c r="Q391">
        <v>809.86192715546304</v>
      </c>
      <c r="R391">
        <v>52.432452906826498</v>
      </c>
      <c r="S391" s="1">
        <f>(Table2[[#This Row],[Close Price]]-Table2[[#This Row],[20D EMA]])/Table2[[#This Row],[20D EMA]]</f>
        <v>-8.4449270117014329E-4</v>
      </c>
      <c r="T391" s="1">
        <f>(Table2[[#This Row],[Close Price]]-Table2[[#This Row],[50D EMA]])/Table2[[#This Row],[50D EMA]]</f>
        <v>-1.6714965232252958E-2</v>
      </c>
      <c r="U391" s="1">
        <f>(Table2[[#This Row],[Close Price]]-Table2[[#This Row],[200D EMA]])/Table2[[#This Row],[200D EMA]]</f>
        <v>2.2643455914697901E-2</v>
      </c>
      <c r="V391">
        <v>1.2294675413556699</v>
      </c>
      <c r="W391">
        <v>803.85</v>
      </c>
      <c r="X391">
        <v>831</v>
      </c>
      <c r="Y391">
        <v>773.55</v>
      </c>
      <c r="Z391">
        <v>831</v>
      </c>
      <c r="AA391">
        <v>773.55</v>
      </c>
      <c r="AB391">
        <v>831</v>
      </c>
      <c r="AC391" s="1">
        <f>(Table2[[#This Row],[Close Price]]/Table2[[#This Row],[Day Low]])-1</f>
        <v>3.029172109224354E-2</v>
      </c>
      <c r="AD391" s="1">
        <f>(Table2[[#This Row],[Day High]]/Table2[[#This Row],[Close Price]])-1</f>
        <v>3.3808258874667985E-3</v>
      </c>
      <c r="AE391" s="1">
        <f>(Table2[[#This Row],[Close Price]]/Table2[[#This Row],[Current Week Low]])-1</f>
        <v>7.0648309740805493E-2</v>
      </c>
      <c r="AF391" s="1">
        <f>(Table2[[#This Row],[Current Week High]]/Table2[[#This Row],[Close Price]])-1</f>
        <v>3.3808258874667985E-3</v>
      </c>
      <c r="AG391" s="1">
        <f>(Table2[[#This Row],[Close Price]]/Table2[[#This Row],[Current Month Low]])-1</f>
        <v>7.0648309740805493E-2</v>
      </c>
      <c r="AH391" s="1">
        <f>(Table2[[#This Row],[Current Month High]]/Table2[[#This Row],[Close Price]])-1</f>
        <v>3.3808258874667985E-3</v>
      </c>
      <c r="AI391">
        <v>16.8316831683168</v>
      </c>
      <c r="AJ391">
        <v>41.2105711849957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-3.78</v>
      </c>
      <c r="AM391" t="s">
        <v>3216</v>
      </c>
      <c r="AN391">
        <v>-0.01</v>
      </c>
      <c r="AO391" t="s">
        <v>3216</v>
      </c>
      <c r="AP391">
        <v>9.7469034605638993E-2</v>
      </c>
      <c r="AQ391">
        <f>(Table2[[#This Row],[Sharpe Ratio]]-AVERAGE(Table2[Sharpe Ratio]))/_xlfn.STDEV.P(Table2[Sharpe Ratio])</f>
        <v>0.40772232868225178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344</v>
      </c>
      <c r="AT391">
        <f>_xlfn.RANK.AVG(Table2[[#This Row],[6M Return vs Nifty Z-Score]],Table2[6M Return vs Nifty Z-Score])</f>
        <v>588</v>
      </c>
      <c r="AU391">
        <f>_xlfn.RANK.AVG(Table2[[#This Row],[Sharpe Ratio Z-Score]],Table2[Sharpe Ratio Z-Score])</f>
        <v>238</v>
      </c>
      <c r="AV391">
        <f>(Table2[[#This Row],[Rank 1Y]]+Table2[[#This Row],[Rank 6M]]+Table2[[#This Row],[Rank Sharpe]])/3</f>
        <v>390</v>
      </c>
    </row>
    <row r="392" spans="1:48" hidden="1" x14ac:dyDescent="0.3">
      <c r="A392" t="s">
        <v>616</v>
      </c>
      <c r="B392" t="s">
        <v>617</v>
      </c>
      <c r="C392" t="s">
        <v>3163</v>
      </c>
      <c r="D392" t="s">
        <v>414</v>
      </c>
      <c r="E392">
        <v>31145.350391839998</v>
      </c>
      <c r="F392">
        <v>490.4</v>
      </c>
      <c r="G392">
        <v>-1.3463350858001499</v>
      </c>
      <c r="H392">
        <f>(Table2[[#This Row],[1Y Return vs Nifty]]-AVERAGE(Table2[1Y Return vs Nifty]))/_xlfn.STDEV.P(Table2[1Y Return vs Nifty])</f>
        <v>-0.43323959498106829</v>
      </c>
      <c r="I392">
        <v>-3.6505230164334002</v>
      </c>
      <c r="J392">
        <f>(Table2[[#This Row],[1M Return vs Nifty]]-AVERAGE(Table2[1M Return vs Nifty]))/_xlfn.STDEV.P(Table2[1M Return vs Nifty])</f>
        <v>-0.23413273665660966</v>
      </c>
      <c r="K392">
        <v>-7.5006370134632103</v>
      </c>
      <c r="L392">
        <f>(Table2[[#This Row],[6M Return vs Nifty]]-AVERAGE(Table2[6M Return vs Nifty]))/_xlfn.STDEV.P(Table2[6M Return vs Nifty])</f>
        <v>-0.48523565672376456</v>
      </c>
      <c r="M392">
        <v>-3.7496923903673101</v>
      </c>
      <c r="N392">
        <f>(Table2[[#This Row],[1W Return vs Nifty]]-AVERAGE(Table2[1W Return vs Nifty]))/_xlfn.STDEV.P(Table2[1W Return vs Nifty])</f>
        <v>-1.258505877303441</v>
      </c>
      <c r="O392">
        <v>498.92</v>
      </c>
      <c r="P392">
        <v>506.68751201804798</v>
      </c>
      <c r="Q392">
        <v>492.07824652210201</v>
      </c>
      <c r="R392">
        <v>44.276784384819301</v>
      </c>
      <c r="S392" s="1">
        <f>(Table2[[#This Row],[Close Price]]-Table2[[#This Row],[20D EMA]])/Table2[[#This Row],[20D EMA]]</f>
        <v>-1.7076886073919745E-2</v>
      </c>
      <c r="T392" s="1">
        <f>(Table2[[#This Row],[Close Price]]-Table2[[#This Row],[50D EMA]])/Table2[[#This Row],[50D EMA]]</f>
        <v>-3.2145082781254435E-2</v>
      </c>
      <c r="U392" s="1">
        <f>(Table2[[#This Row],[Close Price]]-Table2[[#This Row],[200D EMA]])/Table2[[#This Row],[200D EMA]]</f>
        <v>-3.4105277645648767E-3</v>
      </c>
      <c r="V392">
        <v>0.60032280590630605</v>
      </c>
      <c r="W392">
        <v>479.25</v>
      </c>
      <c r="X392">
        <v>491.8</v>
      </c>
      <c r="Y392">
        <v>474.75</v>
      </c>
      <c r="Z392">
        <v>504</v>
      </c>
      <c r="AA392">
        <v>474.75</v>
      </c>
      <c r="AB392">
        <v>505.5</v>
      </c>
      <c r="AC392" s="1">
        <f>(Table2[[#This Row],[Close Price]]/Table2[[#This Row],[Day Low]])-1</f>
        <v>2.3265519040166938E-2</v>
      </c>
      <c r="AD392" s="1">
        <f>(Table2[[#This Row],[Day High]]/Table2[[#This Row],[Close Price]])-1</f>
        <v>2.8548123980425277E-3</v>
      </c>
      <c r="AE392" s="1">
        <f>(Table2[[#This Row],[Close Price]]/Table2[[#This Row],[Current Week Low]])-1</f>
        <v>3.2964718272775029E-2</v>
      </c>
      <c r="AF392" s="1">
        <f>(Table2[[#This Row],[Current Week High]]/Table2[[#This Row],[Close Price]])-1</f>
        <v>2.7732463295269127E-2</v>
      </c>
      <c r="AG392" s="1">
        <f>(Table2[[#This Row],[Close Price]]/Table2[[#This Row],[Current Month Low]])-1</f>
        <v>3.2964718272775029E-2</v>
      </c>
      <c r="AH392" s="1">
        <f>(Table2[[#This Row],[Current Month High]]/Table2[[#This Row],[Close Price]])-1</f>
        <v>3.079119086460036E-2</v>
      </c>
      <c r="AI392">
        <v>19.269983686786201</v>
      </c>
      <c r="AJ392">
        <v>28.376963350785299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-3.9</v>
      </c>
      <c r="AM392" t="s">
        <v>3216</v>
      </c>
      <c r="AN392">
        <v>0.04</v>
      </c>
      <c r="AO392" t="s">
        <v>3217</v>
      </c>
      <c r="AP392">
        <v>0.107536680295492</v>
      </c>
      <c r="AQ392">
        <f>(Table2[[#This Row],[Sharpe Ratio]]-AVERAGE(Table2[Sharpe Ratio]))/_xlfn.STDEV.P(Table2[Sharpe Ratio])</f>
        <v>0.52782977008636334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467</v>
      </c>
      <c r="AT392">
        <f>_xlfn.RANK.AVG(Table2[[#This Row],[6M Return vs Nifty Z-Score]],Table2[6M Return vs Nifty Z-Score])</f>
        <v>488</v>
      </c>
      <c r="AU392">
        <f>_xlfn.RANK.AVG(Table2[[#This Row],[Sharpe Ratio Z-Score]],Table2[Sharpe Ratio Z-Score])</f>
        <v>218</v>
      </c>
      <c r="AV392">
        <f>(Table2[[#This Row],[Rank 1Y]]+Table2[[#This Row],[Rank 6M]]+Table2[[#This Row],[Rank Sharpe]])/3</f>
        <v>391</v>
      </c>
    </row>
    <row r="393" spans="1:48" x14ac:dyDescent="0.3">
      <c r="A393" t="s">
        <v>1504</v>
      </c>
      <c r="B393" t="s">
        <v>1505</v>
      </c>
      <c r="C393" t="s">
        <v>3159</v>
      </c>
      <c r="D393" t="s">
        <v>128</v>
      </c>
      <c r="E393">
        <v>6896.1701170699998</v>
      </c>
      <c r="F393">
        <v>601.9</v>
      </c>
      <c r="G393">
        <v>-10.9559207452889</v>
      </c>
      <c r="H393">
        <f>(Table2[[#This Row],[1Y Return vs Nifty]]-AVERAGE(Table2[1Y Return vs Nifty]))/_xlfn.STDEV.P(Table2[1Y Return vs Nifty])</f>
        <v>-0.59827271081171696</v>
      </c>
      <c r="I393">
        <v>-4.9710151580674404</v>
      </c>
      <c r="J393">
        <f>(Table2[[#This Row],[1M Return vs Nifty]]-AVERAGE(Table2[1M Return vs Nifty]))/_xlfn.STDEV.P(Table2[1M Return vs Nifty])</f>
        <v>-0.37660660711920524</v>
      </c>
      <c r="K393">
        <v>10.7210300388984</v>
      </c>
      <c r="L393">
        <f>(Table2[[#This Row],[6M Return vs Nifty]]-AVERAGE(Table2[6M Return vs Nifty]))/_xlfn.STDEV.P(Table2[6M Return vs Nifty])</f>
        <v>0.11342582121717117</v>
      </c>
      <c r="M393">
        <v>2.01369411363354</v>
      </c>
      <c r="N393">
        <f>(Table2[[#This Row],[1W Return vs Nifty]]-AVERAGE(Table2[1W Return vs Nifty]))/_xlfn.STDEV.P(Table2[1W Return vs Nifty])</f>
        <v>0.1192920829483288</v>
      </c>
      <c r="O393">
        <v>603.57000000000005</v>
      </c>
      <c r="P393">
        <v>602.80140455033995</v>
      </c>
      <c r="Q393">
        <v>565.61037325573795</v>
      </c>
      <c r="R393">
        <v>51.368565077355903</v>
      </c>
      <c r="S393" s="1">
        <f>(Table2[[#This Row],[Close Price]]-Table2[[#This Row],[20D EMA]])/Table2[[#This Row],[20D EMA]]</f>
        <v>-2.7668704541313725E-3</v>
      </c>
      <c r="T393" s="1">
        <f>(Table2[[#This Row],[Close Price]]-Table2[[#This Row],[50D EMA]])/Table2[[#This Row],[50D EMA]]</f>
        <v>-1.4953590743743853E-3</v>
      </c>
      <c r="U393" s="1">
        <f>(Table2[[#This Row],[Close Price]]-Table2[[#This Row],[200D EMA]])/Table2[[#This Row],[200D EMA]]</f>
        <v>6.4160115266934548E-2</v>
      </c>
      <c r="V393">
        <v>0.54449287610343</v>
      </c>
      <c r="W393">
        <v>590.04999999999995</v>
      </c>
      <c r="X393">
        <v>605</v>
      </c>
      <c r="Y393">
        <v>588.65</v>
      </c>
      <c r="Z393">
        <v>610</v>
      </c>
      <c r="AA393">
        <v>588.65</v>
      </c>
      <c r="AB393">
        <v>619.29999999999995</v>
      </c>
      <c r="AC393" s="1">
        <f>(Table2[[#This Row],[Close Price]]/Table2[[#This Row],[Day Low]])-1</f>
        <v>2.0083043809846712E-2</v>
      </c>
      <c r="AD393" s="1">
        <f>(Table2[[#This Row],[Day High]]/Table2[[#This Row],[Close Price]])-1</f>
        <v>5.1503572021931454E-3</v>
      </c>
      <c r="AE393" s="1">
        <f>(Table2[[#This Row],[Close Price]]/Table2[[#This Row],[Current Week Low]])-1</f>
        <v>2.2509131062600884E-2</v>
      </c>
      <c r="AF393" s="1">
        <f>(Table2[[#This Row],[Current Week High]]/Table2[[#This Row],[Close Price]])-1</f>
        <v>1.3457384947665796E-2</v>
      </c>
      <c r="AG393" s="1">
        <f>(Table2[[#This Row],[Close Price]]/Table2[[#This Row],[Current Month Low]])-1</f>
        <v>2.2509131062600884E-2</v>
      </c>
      <c r="AH393" s="1">
        <f>(Table2[[#This Row],[Current Month High]]/Table2[[#This Row],[Close Price]])-1</f>
        <v>2.8908456554244788E-2</v>
      </c>
      <c r="AI393">
        <v>14.038876889848799</v>
      </c>
      <c r="AJ393">
        <v>28.886509635974299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-0.27</v>
      </c>
      <c r="AM393" t="s">
        <v>3216</v>
      </c>
      <c r="AN393">
        <v>0.13</v>
      </c>
      <c r="AO393" t="s">
        <v>3217</v>
      </c>
      <c r="AP393">
        <v>4.9544418954082001E-2</v>
      </c>
      <c r="AQ393">
        <f>(Table2[[#This Row],[Sharpe Ratio]]-AVERAGE(Table2[Sharpe Ratio]))/_xlfn.STDEV.P(Table2[Sharpe Ratio])</f>
        <v>-0.16402037497540858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-0.90618178874083077</v>
      </c>
      <c r="AS393">
        <f>_xlfn.RANK.AVG(Table2[[#This Row],[1Y Return vs Nifty Z-Score]],Table2[1Y Return vs Nifty Z-Score])</f>
        <v>526</v>
      </c>
      <c r="AT393">
        <f>_xlfn.RANK.AVG(Table2[[#This Row],[6M Return vs Nifty Z-Score]],Table2[6M Return vs Nifty Z-Score])</f>
        <v>263</v>
      </c>
      <c r="AU393">
        <f>_xlfn.RANK.AVG(Table2[[#This Row],[Sharpe Ratio Z-Score]],Table2[Sharpe Ratio Z-Score])</f>
        <v>388</v>
      </c>
      <c r="AV393">
        <f>(Table2[[#This Row],[Rank 1Y]]+Table2[[#This Row],[Rank 6M]]+Table2[[#This Row],[Rank Sharpe]])/3</f>
        <v>392.33333333333331</v>
      </c>
    </row>
    <row r="394" spans="1:48" hidden="1" x14ac:dyDescent="0.3">
      <c r="A394" t="s">
        <v>785</v>
      </c>
      <c r="B394" t="s">
        <v>786</v>
      </c>
      <c r="C394" t="s">
        <v>3167</v>
      </c>
      <c r="D394" t="s">
        <v>264</v>
      </c>
      <c r="E394">
        <v>20616.522006070001</v>
      </c>
      <c r="F394">
        <v>651.65</v>
      </c>
      <c r="G394">
        <v>2.9223313253805498</v>
      </c>
      <c r="H394">
        <f>(Table2[[#This Row],[1Y Return vs Nifty]]-AVERAGE(Table2[1Y Return vs Nifty]))/_xlfn.STDEV.P(Table2[1Y Return vs Nifty])</f>
        <v>-0.35993036571339737</v>
      </c>
      <c r="I394">
        <v>-1.9911605259093901</v>
      </c>
      <c r="J394">
        <f>(Table2[[#This Row],[1M Return vs Nifty]]-AVERAGE(Table2[1M Return vs Nifty]))/_xlfn.STDEV.P(Table2[1M Return vs Nifty])</f>
        <v>-5.5096611358010347E-2</v>
      </c>
      <c r="K394">
        <v>-11.014855399480901</v>
      </c>
      <c r="L394">
        <f>(Table2[[#This Row],[6M Return vs Nifty]]-AVERAGE(Table2[6M Return vs Nifty]))/_xlfn.STDEV.P(Table2[6M Return vs Nifty])</f>
        <v>-0.60069310453767866</v>
      </c>
      <c r="M394">
        <v>8.40706478962103</v>
      </c>
      <c r="N394">
        <f>(Table2[[#This Row],[1W Return vs Nifty]]-AVERAGE(Table2[1W Return vs Nifty]))/_xlfn.STDEV.P(Table2[1W Return vs Nifty])</f>
        <v>1.6476943635162091</v>
      </c>
      <c r="O394">
        <v>645.87</v>
      </c>
      <c r="P394">
        <v>661.98757048943696</v>
      </c>
      <c r="Q394">
        <v>642.90264481446798</v>
      </c>
      <c r="R394">
        <v>56.655021581861902</v>
      </c>
      <c r="S394" s="1">
        <f>(Table2[[#This Row],[Close Price]]-Table2[[#This Row],[20D EMA]])/Table2[[#This Row],[20D EMA]]</f>
        <v>8.9491693374827326E-3</v>
      </c>
      <c r="T394" s="1">
        <f>(Table2[[#This Row],[Close Price]]-Table2[[#This Row],[50D EMA]])/Table2[[#This Row],[50D EMA]]</f>
        <v>-1.5615958592385589E-2</v>
      </c>
      <c r="U394" s="1">
        <f>(Table2[[#This Row],[Close Price]]-Table2[[#This Row],[200D EMA]])/Table2[[#This Row],[200D EMA]]</f>
        <v>1.3606033909000882E-2</v>
      </c>
      <c r="V394">
        <v>0.48965913770894398</v>
      </c>
      <c r="W394">
        <v>644.45000000000005</v>
      </c>
      <c r="X394">
        <v>655.04999999999995</v>
      </c>
      <c r="Y394">
        <v>636</v>
      </c>
      <c r="Z394">
        <v>657.2</v>
      </c>
      <c r="AA394">
        <v>636</v>
      </c>
      <c r="AB394">
        <v>668.7</v>
      </c>
      <c r="AC394" s="1">
        <f>(Table2[[#This Row],[Close Price]]/Table2[[#This Row],[Day Low]])-1</f>
        <v>1.1172317480021565E-2</v>
      </c>
      <c r="AD394" s="1">
        <f>(Table2[[#This Row],[Day High]]/Table2[[#This Row],[Close Price]])-1</f>
        <v>5.2175247448782436E-3</v>
      </c>
      <c r="AE394" s="1">
        <f>(Table2[[#This Row],[Close Price]]/Table2[[#This Row],[Current Week Low]])-1</f>
        <v>2.4606918238993636E-2</v>
      </c>
      <c r="AF394" s="1">
        <f>(Table2[[#This Row],[Current Week High]]/Table2[[#This Row],[Close Price]])-1</f>
        <v>8.5168418629633091E-3</v>
      </c>
      <c r="AG394" s="1">
        <f>(Table2[[#This Row],[Close Price]]/Table2[[#This Row],[Current Month Low]])-1</f>
        <v>2.4606918238993636E-2</v>
      </c>
      <c r="AH394" s="1">
        <f>(Table2[[#This Row],[Current Month High]]/Table2[[#This Row],[Close Price]])-1</f>
        <v>2.6164352029463878E-2</v>
      </c>
      <c r="AI394">
        <v>22.604158674134901</v>
      </c>
      <c r="AJ394">
        <v>29.655789892558602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0.49</v>
      </c>
      <c r="AM394" t="s">
        <v>3217</v>
      </c>
      <c r="AN394">
        <v>0.08</v>
      </c>
      <c r="AO394" t="s">
        <v>3217</v>
      </c>
      <c r="AP394">
        <v>0.10948239126874799</v>
      </c>
      <c r="AQ394">
        <f>(Table2[[#This Row],[Sharpe Ratio]]-AVERAGE(Table2[Sharpe Ratio]))/_xlfn.STDEV.P(Table2[Sharpe Ratio])</f>
        <v>0.5510421847768423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436</v>
      </c>
      <c r="AT394">
        <f>_xlfn.RANK.AVG(Table2[[#This Row],[6M Return vs Nifty Z-Score]],Table2[6M Return vs Nifty Z-Score])</f>
        <v>535</v>
      </c>
      <c r="AU394">
        <f>_xlfn.RANK.AVG(Table2[[#This Row],[Sharpe Ratio Z-Score]],Table2[Sharpe Ratio Z-Score])</f>
        <v>209</v>
      </c>
      <c r="AV394">
        <f>(Table2[[#This Row],[Rank 1Y]]+Table2[[#This Row],[Rank 6M]]+Table2[[#This Row],[Rank Sharpe]])/3</f>
        <v>393.33333333333331</v>
      </c>
    </row>
    <row r="395" spans="1:48" hidden="1" x14ac:dyDescent="0.3">
      <c r="A395" t="s">
        <v>208</v>
      </c>
      <c r="B395" t="s">
        <v>209</v>
      </c>
      <c r="C395" t="s">
        <v>3157</v>
      </c>
      <c r="D395" t="s">
        <v>32</v>
      </c>
      <c r="E395">
        <v>122951.507081063</v>
      </c>
      <c r="F395">
        <v>106.98</v>
      </c>
      <c r="G395">
        <v>16.700390488927098</v>
      </c>
      <c r="H395">
        <f>(Table2[[#This Row],[1Y Return vs Nifty]]-AVERAGE(Table2[1Y Return vs Nifty]))/_xlfn.STDEV.P(Table2[1Y Return vs Nifty])</f>
        <v>-0.12330871370555432</v>
      </c>
      <c r="I395">
        <v>-6.4933083283011506E-2</v>
      </c>
      <c r="J395">
        <f>(Table2[[#This Row],[1M Return vs Nifty]]-AVERAGE(Table2[1M Return vs Nifty]))/_xlfn.STDEV.P(Table2[1M Return vs Nifty])</f>
        <v>0.15273278079773989</v>
      </c>
      <c r="K395">
        <v>-24.925885790299802</v>
      </c>
      <c r="L395">
        <f>(Table2[[#This Row],[6M Return vs Nifty]]-AVERAGE(Table2[6M Return vs Nifty]))/_xlfn.STDEV.P(Table2[6M Return vs Nifty])</f>
        <v>-1.0577313101814139</v>
      </c>
      <c r="M395">
        <v>2.9414493088342302</v>
      </c>
      <c r="N395">
        <f>(Table2[[#This Row],[1W Return vs Nifty]]-AVERAGE(Table2[1W Return vs Nifty]))/_xlfn.STDEV.P(Table2[1W Return vs Nifty])</f>
        <v>0.34108168784002685</v>
      </c>
      <c r="O395">
        <v>102.38</v>
      </c>
      <c r="P395">
        <v>105.97724079335801</v>
      </c>
      <c r="Q395">
        <v>108.917125801181</v>
      </c>
      <c r="R395">
        <v>67.348667185480807</v>
      </c>
      <c r="S395" s="1">
        <f>(Table2[[#This Row],[Close Price]]-Table2[[#This Row],[20D EMA]])/Table2[[#This Row],[20D EMA]]</f>
        <v>4.4930650517679319E-2</v>
      </c>
      <c r="T395" s="1">
        <f>(Table2[[#This Row],[Close Price]]-Table2[[#This Row],[50D EMA]])/Table2[[#This Row],[50D EMA]]</f>
        <v>9.4620241019224925E-3</v>
      </c>
      <c r="U395" s="1">
        <f>(Table2[[#This Row],[Close Price]]-Table2[[#This Row],[200D EMA]])/Table2[[#This Row],[200D EMA]]</f>
        <v>-1.7785318763525366E-2</v>
      </c>
      <c r="V395">
        <v>1.8529135000955199</v>
      </c>
      <c r="W395">
        <v>105.21</v>
      </c>
      <c r="X395">
        <v>107.25</v>
      </c>
      <c r="Y395">
        <v>99.15</v>
      </c>
      <c r="Z395">
        <v>107.25</v>
      </c>
      <c r="AA395">
        <v>98.61</v>
      </c>
      <c r="AB395">
        <v>107.25</v>
      </c>
      <c r="AC395" s="1">
        <f>(Table2[[#This Row],[Close Price]]/Table2[[#This Row],[Day Low]])-1</f>
        <v>1.6823495865412097E-2</v>
      </c>
      <c r="AD395" s="1">
        <f>(Table2[[#This Row],[Day High]]/Table2[[#This Row],[Close Price]])-1</f>
        <v>2.5238362310711082E-3</v>
      </c>
      <c r="AE395" s="1">
        <f>(Table2[[#This Row],[Close Price]]/Table2[[#This Row],[Current Week Low]])-1</f>
        <v>7.8971255673222274E-2</v>
      </c>
      <c r="AF395" s="1">
        <f>(Table2[[#This Row],[Current Week High]]/Table2[[#This Row],[Close Price]])-1</f>
        <v>2.5238362310711082E-3</v>
      </c>
      <c r="AG395" s="1">
        <f>(Table2[[#This Row],[Close Price]]/Table2[[#This Row],[Current Month Low]])-1</f>
        <v>8.4879829631883119E-2</v>
      </c>
      <c r="AH395" s="1">
        <f>(Table2[[#This Row],[Current Month High]]/Table2[[#This Row],[Close Price]])-1</f>
        <v>2.5238362310711082E-3</v>
      </c>
      <c r="AI395">
        <v>33.576369414843803</v>
      </c>
      <c r="AJ395">
        <v>43.501006036217298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4.59</v>
      </c>
      <c r="AM395" t="s">
        <v>3217</v>
      </c>
      <c r="AN395">
        <v>-0.11</v>
      </c>
      <c r="AO395" t="s">
        <v>3216</v>
      </c>
      <c r="AP395">
        <v>0.12037373097958901</v>
      </c>
      <c r="AQ395">
        <f>(Table2[[#This Row],[Sharpe Ratio]]-AVERAGE(Table2[Sharpe Ratio]))/_xlfn.STDEV.P(Table2[Sharpe Ratio])</f>
        <v>0.68097633089509024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329</v>
      </c>
      <c r="AT395">
        <f>_xlfn.RANK.AVG(Table2[[#This Row],[6M Return vs Nifty Z-Score]],Table2[6M Return vs Nifty Z-Score])</f>
        <v>676</v>
      </c>
      <c r="AU395">
        <f>_xlfn.RANK.AVG(Table2[[#This Row],[Sharpe Ratio Z-Score]],Table2[Sharpe Ratio Z-Score])</f>
        <v>176</v>
      </c>
      <c r="AV395">
        <f>(Table2[[#This Row],[Rank 1Y]]+Table2[[#This Row],[Rank 6M]]+Table2[[#This Row],[Rank Sharpe]])/3</f>
        <v>393.66666666666669</v>
      </c>
    </row>
    <row r="396" spans="1:48" hidden="1" x14ac:dyDescent="0.3">
      <c r="A396" t="s">
        <v>281</v>
      </c>
      <c r="B396" t="s">
        <v>282</v>
      </c>
      <c r="C396" t="s">
        <v>3157</v>
      </c>
      <c r="D396" t="s">
        <v>40</v>
      </c>
      <c r="E396">
        <v>95713.267987610001</v>
      </c>
      <c r="F396">
        <v>1933.7</v>
      </c>
      <c r="G396">
        <v>14.415794288583299</v>
      </c>
      <c r="H396">
        <f>(Table2[[#This Row],[1Y Return vs Nifty]]-AVERAGE(Table2[1Y Return vs Nifty]))/_xlfn.STDEV.P(Table2[1Y Return vs Nifty])</f>
        <v>-0.1625439151718428</v>
      </c>
      <c r="I396">
        <v>-8.7625064677630302</v>
      </c>
      <c r="J396">
        <f>(Table2[[#This Row],[1M Return vs Nifty]]-AVERAGE(Table2[1M Return vs Nifty]))/_xlfn.STDEV.P(Table2[1M Return vs Nifty])</f>
        <v>-0.78568775549254677</v>
      </c>
      <c r="K396">
        <v>5.9129419968481196</v>
      </c>
      <c r="L396">
        <f>(Table2[[#This Row],[6M Return vs Nifty]]-AVERAGE(Table2[6M Return vs Nifty]))/_xlfn.STDEV.P(Table2[6M Return vs Nifty])</f>
        <v>-4.4540905156028855E-2</v>
      </c>
      <c r="M396">
        <v>-0.67695696703835595</v>
      </c>
      <c r="N396">
        <f>(Table2[[#This Row],[1W Return vs Nifty]]-AVERAGE(Table2[1W Return vs Nifty]))/_xlfn.STDEV.P(Table2[1W Return vs Nifty])</f>
        <v>-0.52393626346319477</v>
      </c>
      <c r="O396">
        <v>1975.13</v>
      </c>
      <c r="P396">
        <v>2024.2484005886099</v>
      </c>
      <c r="Q396">
        <v>1842.76696943713</v>
      </c>
      <c r="R396">
        <v>44.814817636918903</v>
      </c>
      <c r="S396" s="1">
        <f>(Table2[[#This Row],[Close Price]]-Table2[[#This Row],[20D EMA]])/Table2[[#This Row],[20D EMA]]</f>
        <v>-2.097583450203281E-2</v>
      </c>
      <c r="T396" s="1">
        <f>(Table2[[#This Row],[Close Price]]-Table2[[#This Row],[50D EMA]])/Table2[[#This Row],[50D EMA]]</f>
        <v>-4.4731862237006211E-2</v>
      </c>
      <c r="U396" s="1">
        <f>(Table2[[#This Row],[Close Price]]-Table2[[#This Row],[200D EMA]])/Table2[[#This Row],[200D EMA]]</f>
        <v>4.9345919517238462E-2</v>
      </c>
      <c r="V396">
        <v>0.82364431910066405</v>
      </c>
      <c r="W396">
        <v>1918.6</v>
      </c>
      <c r="X396">
        <v>1950.8</v>
      </c>
      <c r="Y396">
        <v>1843.85</v>
      </c>
      <c r="Z396">
        <v>1950.8</v>
      </c>
      <c r="AA396">
        <v>1843.85</v>
      </c>
      <c r="AB396">
        <v>1950.8</v>
      </c>
      <c r="AC396" s="1">
        <f>(Table2[[#This Row],[Close Price]]/Table2[[#This Row],[Day Low]])-1</f>
        <v>7.87032210987193E-3</v>
      </c>
      <c r="AD396" s="1">
        <f>(Table2[[#This Row],[Day High]]/Table2[[#This Row],[Close Price]])-1</f>
        <v>8.8431504369861358E-3</v>
      </c>
      <c r="AE396" s="1">
        <f>(Table2[[#This Row],[Close Price]]/Table2[[#This Row],[Current Week Low]])-1</f>
        <v>4.8729560430620822E-2</v>
      </c>
      <c r="AF396" s="1">
        <f>(Table2[[#This Row],[Current Week High]]/Table2[[#This Row],[Close Price]])-1</f>
        <v>8.8431504369861358E-3</v>
      </c>
      <c r="AG396" s="1">
        <f>(Table2[[#This Row],[Close Price]]/Table2[[#This Row],[Current Month Low]])-1</f>
        <v>4.8729560430620822E-2</v>
      </c>
      <c r="AH396" s="1">
        <f>(Table2[[#This Row],[Current Month High]]/Table2[[#This Row],[Close Price]])-1</f>
        <v>8.8431504369861358E-3</v>
      </c>
      <c r="AI396">
        <v>19.041216321042501</v>
      </c>
      <c r="AJ396">
        <v>44.738023952095801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-4.4800000000000004</v>
      </c>
      <c r="AM396" t="s">
        <v>3216</v>
      </c>
      <c r="AN396">
        <v>-0.1</v>
      </c>
      <c r="AO396" t="s">
        <v>3216</v>
      </c>
      <c r="AP396">
        <v>5.458425563112E-3</v>
      </c>
      <c r="AQ396">
        <f>(Table2[[#This Row],[Sharpe Ratio]]-AVERAGE(Table2[Sharpe Ratio]))/_xlfn.STDEV.P(Table2[Sharpe Ratio])</f>
        <v>-0.68996815175153881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342</v>
      </c>
      <c r="AT396">
        <f>_xlfn.RANK.AVG(Table2[[#This Row],[6M Return vs Nifty Z-Score]],Table2[6M Return vs Nifty Z-Score])</f>
        <v>330</v>
      </c>
      <c r="AU396">
        <f>_xlfn.RANK.AVG(Table2[[#This Row],[Sharpe Ratio Z-Score]],Table2[Sharpe Ratio Z-Score])</f>
        <v>512</v>
      </c>
      <c r="AV396">
        <f>(Table2[[#This Row],[Rank 1Y]]+Table2[[#This Row],[Rank 6M]]+Table2[[#This Row],[Rank Sharpe]])/3</f>
        <v>394.66666666666669</v>
      </c>
    </row>
    <row r="397" spans="1:48" hidden="1" x14ac:dyDescent="0.3">
      <c r="A397" t="s">
        <v>1028</v>
      </c>
      <c r="B397" t="s">
        <v>1029</v>
      </c>
      <c r="C397" t="s">
        <v>3163</v>
      </c>
      <c r="D397" t="s">
        <v>240</v>
      </c>
      <c r="E397">
        <v>13480.11943751</v>
      </c>
      <c r="F397">
        <v>1642.3</v>
      </c>
      <c r="G397">
        <v>12.4840619879052</v>
      </c>
      <c r="H397">
        <f>(Table2[[#This Row],[1Y Return vs Nifty]]-AVERAGE(Table2[1Y Return vs Nifty]))/_xlfn.STDEV.P(Table2[1Y Return vs Nifty])</f>
        <v>-0.19571910209749582</v>
      </c>
      <c r="I397">
        <v>-0.51944225461729898</v>
      </c>
      <c r="J397">
        <f>(Table2[[#This Row],[1M Return vs Nifty]]-AVERAGE(Table2[1M Return vs Nifty]))/_xlfn.STDEV.P(Table2[1M Return vs Nifty])</f>
        <v>0.10369373031114543</v>
      </c>
      <c r="K397">
        <v>-11.068552833322</v>
      </c>
      <c r="L397">
        <f>(Table2[[#This Row],[6M Return vs Nifty]]-AVERAGE(Table2[6M Return vs Nifty]))/_xlfn.STDEV.P(Table2[6M Return vs Nifty])</f>
        <v>-0.60245730015230459</v>
      </c>
      <c r="M397">
        <v>-0.83902331685186204</v>
      </c>
      <c r="N397">
        <f>(Table2[[#This Row],[1W Return vs Nifty]]-AVERAGE(Table2[1W Return vs Nifty]))/_xlfn.STDEV.P(Table2[1W Return vs Nifty])</f>
        <v>-0.56267992329643535</v>
      </c>
      <c r="O397">
        <v>1646.65</v>
      </c>
      <c r="P397">
        <v>1653.8390841045</v>
      </c>
      <c r="Q397">
        <v>1620.40050961104</v>
      </c>
      <c r="R397">
        <v>50.141283195352202</v>
      </c>
      <c r="S397" s="1">
        <f>(Table2[[#This Row],[Close Price]]-Table2[[#This Row],[20D EMA]])/Table2[[#This Row],[20D EMA]]</f>
        <v>-2.6417271429873598E-3</v>
      </c>
      <c r="T397" s="1">
        <f>(Table2[[#This Row],[Close Price]]-Table2[[#This Row],[50D EMA]])/Table2[[#This Row],[50D EMA]]</f>
        <v>-6.9771504467425697E-3</v>
      </c>
      <c r="U397" s="1">
        <f>(Table2[[#This Row],[Close Price]]-Table2[[#This Row],[200D EMA]])/Table2[[#This Row],[200D EMA]]</f>
        <v>1.3514862689235217E-2</v>
      </c>
      <c r="V397">
        <v>0.82894119170967295</v>
      </c>
      <c r="W397">
        <v>1618.5</v>
      </c>
      <c r="X397">
        <v>1646.85</v>
      </c>
      <c r="Y397">
        <v>1604</v>
      </c>
      <c r="Z397">
        <v>1649.25</v>
      </c>
      <c r="AA397">
        <v>1604</v>
      </c>
      <c r="AB397">
        <v>1665</v>
      </c>
      <c r="AC397" s="1">
        <f>(Table2[[#This Row],[Close Price]]/Table2[[#This Row],[Day Low]])-1</f>
        <v>1.4704973741118232E-2</v>
      </c>
      <c r="AD397" s="1">
        <f>(Table2[[#This Row],[Day High]]/Table2[[#This Row],[Close Price]])-1</f>
        <v>2.7705047798818327E-3</v>
      </c>
      <c r="AE397" s="1">
        <f>(Table2[[#This Row],[Close Price]]/Table2[[#This Row],[Current Week Low]])-1</f>
        <v>2.3877805486284265E-2</v>
      </c>
      <c r="AF397" s="1">
        <f>(Table2[[#This Row],[Current Week High]]/Table2[[#This Row],[Close Price]])-1</f>
        <v>4.2318699385008873E-3</v>
      </c>
      <c r="AG397" s="1">
        <f>(Table2[[#This Row],[Close Price]]/Table2[[#This Row],[Current Month Low]])-1</f>
        <v>2.3877805486284265E-2</v>
      </c>
      <c r="AH397" s="1">
        <f>(Table2[[#This Row],[Current Month High]]/Table2[[#This Row],[Close Price]])-1</f>
        <v>1.3822078791938086E-2</v>
      </c>
      <c r="AI397">
        <v>35.2950130913962</v>
      </c>
      <c r="AJ397">
        <v>41.926284405651799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-4.9000000000000004</v>
      </c>
      <c r="AM397" t="s">
        <v>3216</v>
      </c>
      <c r="AN397">
        <v>0.09</v>
      </c>
      <c r="AO397" t="s">
        <v>3217</v>
      </c>
      <c r="AP397">
        <v>8.0931783520494002E-2</v>
      </c>
      <c r="AQ397">
        <f>(Table2[[#This Row],[Sharpe Ratio]]-AVERAGE(Table2[Sharpe Ratio]))/_xlfn.STDEV.P(Table2[Sharpe Ratio])</f>
        <v>0.21043221966540052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356</v>
      </c>
      <c r="AT397">
        <f>_xlfn.RANK.AVG(Table2[[#This Row],[6M Return vs Nifty Z-Score]],Table2[6M Return vs Nifty Z-Score])</f>
        <v>537</v>
      </c>
      <c r="AU397">
        <f>_xlfn.RANK.AVG(Table2[[#This Row],[Sharpe Ratio Z-Score]],Table2[Sharpe Ratio Z-Score])</f>
        <v>291</v>
      </c>
      <c r="AV397">
        <f>(Table2[[#This Row],[Rank 1Y]]+Table2[[#This Row],[Rank 6M]]+Table2[[#This Row],[Rank Sharpe]])/3</f>
        <v>394.66666666666669</v>
      </c>
    </row>
    <row r="398" spans="1:48" hidden="1" x14ac:dyDescent="0.3">
      <c r="A398" t="s">
        <v>1453</v>
      </c>
      <c r="B398" t="s">
        <v>1454</v>
      </c>
      <c r="C398" t="s">
        <v>3167</v>
      </c>
      <c r="D398" t="s">
        <v>117</v>
      </c>
      <c r="E398">
        <v>7339.0888647000002</v>
      </c>
      <c r="F398">
        <v>675.25</v>
      </c>
      <c r="G398">
        <v>4.7830945311786399</v>
      </c>
      <c r="H398">
        <f>(Table2[[#This Row],[1Y Return vs Nifty]]-AVERAGE(Table2[1Y Return vs Nifty]))/_xlfn.STDEV.P(Table2[1Y Return vs Nifty])</f>
        <v>-0.32797398793006821</v>
      </c>
      <c r="I398">
        <v>-5.5740078477166897</v>
      </c>
      <c r="J398">
        <f>(Table2[[#This Row],[1M Return vs Nifty]]-AVERAGE(Table2[1M Return vs Nifty]))/_xlfn.STDEV.P(Table2[1M Return vs Nifty])</f>
        <v>-0.44166621606823642</v>
      </c>
      <c r="K398">
        <v>-5.2910651506055704</v>
      </c>
      <c r="L398">
        <f>(Table2[[#This Row],[6M Return vs Nifty]]-AVERAGE(Table2[6M Return vs Nifty]))/_xlfn.STDEV.P(Table2[6M Return vs Nifty])</f>
        <v>-0.41264155470039221</v>
      </c>
      <c r="M398">
        <v>5.4450749086340497</v>
      </c>
      <c r="N398">
        <f>(Table2[[#This Row],[1W Return vs Nifty]]-AVERAGE(Table2[1W Return vs Nifty]))/_xlfn.STDEV.P(Table2[1W Return vs Nifty])</f>
        <v>0.9395996324969963</v>
      </c>
      <c r="O398">
        <v>665.49</v>
      </c>
      <c r="P398">
        <v>665.89951523012803</v>
      </c>
      <c r="Q398">
        <v>621.67387698666403</v>
      </c>
      <c r="R398">
        <v>58.188847294338998</v>
      </c>
      <c r="S398" s="1">
        <f>(Table2[[#This Row],[Close Price]]-Table2[[#This Row],[20D EMA]])/Table2[[#This Row],[20D EMA]]</f>
        <v>1.466588528753248E-2</v>
      </c>
      <c r="T398" s="1">
        <f>(Table2[[#This Row],[Close Price]]-Table2[[#This Row],[50D EMA]])/Table2[[#This Row],[50D EMA]]</f>
        <v>1.4041885533796398E-2</v>
      </c>
      <c r="U398" s="1">
        <f>(Table2[[#This Row],[Close Price]]-Table2[[#This Row],[200D EMA]])/Table2[[#This Row],[200D EMA]]</f>
        <v>8.6180431568118263E-2</v>
      </c>
      <c r="V398">
        <v>0.50821730560335299</v>
      </c>
      <c r="W398">
        <v>661</v>
      </c>
      <c r="X398">
        <v>682.55</v>
      </c>
      <c r="Y398">
        <v>646.70000000000005</v>
      </c>
      <c r="Z398">
        <v>688.55</v>
      </c>
      <c r="AA398">
        <v>646.70000000000005</v>
      </c>
      <c r="AB398">
        <v>688.55</v>
      </c>
      <c r="AC398" s="1">
        <f>(Table2[[#This Row],[Close Price]]/Table2[[#This Row],[Day Low]])-1</f>
        <v>2.155824508320725E-2</v>
      </c>
      <c r="AD398" s="1">
        <f>(Table2[[#This Row],[Day High]]/Table2[[#This Row],[Close Price]])-1</f>
        <v>1.08108108108107E-2</v>
      </c>
      <c r="AE398" s="1">
        <f>(Table2[[#This Row],[Close Price]]/Table2[[#This Row],[Current Week Low]])-1</f>
        <v>4.4147208906757385E-2</v>
      </c>
      <c r="AF398" s="1">
        <f>(Table2[[#This Row],[Current Week High]]/Table2[[#This Row],[Close Price]])-1</f>
        <v>1.9696408737504667E-2</v>
      </c>
      <c r="AG398" s="1">
        <f>(Table2[[#This Row],[Close Price]]/Table2[[#This Row],[Current Month Low]])-1</f>
        <v>4.4147208906757385E-2</v>
      </c>
      <c r="AH398" s="1">
        <f>(Table2[[#This Row],[Current Month High]]/Table2[[#This Row],[Close Price]])-1</f>
        <v>1.9696408737504667E-2</v>
      </c>
      <c r="AI398">
        <v>24.6427249166975</v>
      </c>
      <c r="AJ398">
        <v>44.4230563576088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3.52</v>
      </c>
      <c r="AM398" t="s">
        <v>3217</v>
      </c>
      <c r="AN398">
        <v>0</v>
      </c>
      <c r="AO398">
        <v>0</v>
      </c>
      <c r="AP398">
        <v>7.8089792625277002E-2</v>
      </c>
      <c r="AQ398">
        <f>(Table2[[#This Row],[Sharpe Ratio]]-AVERAGE(Table2[Sharpe Ratio]))/_xlfn.STDEV.P(Table2[Sharpe Ratio])</f>
        <v>0.17652714737403763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421</v>
      </c>
      <c r="AT398">
        <f>_xlfn.RANK.AVG(Table2[[#This Row],[6M Return vs Nifty Z-Score]],Table2[6M Return vs Nifty Z-Score])</f>
        <v>461</v>
      </c>
      <c r="AU398">
        <f>_xlfn.RANK.AVG(Table2[[#This Row],[Sharpe Ratio Z-Score]],Table2[Sharpe Ratio Z-Score])</f>
        <v>302</v>
      </c>
      <c r="AV398">
        <f>(Table2[[#This Row],[Rank 1Y]]+Table2[[#This Row],[Rank 6M]]+Table2[[#This Row],[Rank Sharpe]])/3</f>
        <v>394.66666666666669</v>
      </c>
    </row>
    <row r="399" spans="1:48" hidden="1" x14ac:dyDescent="0.3">
      <c r="A399" t="s">
        <v>959</v>
      </c>
      <c r="B399" t="s">
        <v>960</v>
      </c>
      <c r="C399" t="s">
        <v>3171</v>
      </c>
      <c r="D399" t="s">
        <v>475</v>
      </c>
      <c r="E399">
        <v>15632.4486632399</v>
      </c>
      <c r="F399">
        <v>5098.6499999999996</v>
      </c>
      <c r="G399">
        <v>-6.6551757561015101</v>
      </c>
      <c r="H399">
        <f>(Table2[[#This Row],[1Y Return vs Nifty]]-AVERAGE(Table2[1Y Return vs Nifty]))/_xlfn.STDEV.P(Table2[1Y Return vs Nifty])</f>
        <v>-0.52441257041556943</v>
      </c>
      <c r="I399">
        <v>-1.55876145242417</v>
      </c>
      <c r="J399">
        <f>(Table2[[#This Row],[1M Return vs Nifty]]-AVERAGE(Table2[1M Return vs Nifty]))/_xlfn.STDEV.P(Table2[1M Return vs Nifty])</f>
        <v>-8.4431193443086135E-3</v>
      </c>
      <c r="K399">
        <v>10.269958419281499</v>
      </c>
      <c r="L399">
        <f>(Table2[[#This Row],[6M Return vs Nifty]]-AVERAGE(Table2[6M Return vs Nifty]))/_xlfn.STDEV.P(Table2[6M Return vs Nifty])</f>
        <v>9.8606145186373145E-2</v>
      </c>
      <c r="M399">
        <v>1.3924649060880701</v>
      </c>
      <c r="N399">
        <f>(Table2[[#This Row],[1W Return vs Nifty]]-AVERAGE(Table2[1W Return vs Nifty]))/_xlfn.STDEV.P(Table2[1W Return vs Nifty])</f>
        <v>-2.9219271341514544E-2</v>
      </c>
      <c r="O399">
        <v>4963.88</v>
      </c>
      <c r="P399">
        <v>5071.3197819765501</v>
      </c>
      <c r="Q399">
        <v>4921.8067555432199</v>
      </c>
      <c r="R399">
        <v>61.053570468477801</v>
      </c>
      <c r="S399" s="1">
        <f>(Table2[[#This Row],[Close Price]]-Table2[[#This Row],[20D EMA]])/Table2[[#This Row],[20D EMA]]</f>
        <v>2.7150132557595977E-2</v>
      </c>
      <c r="T399" s="1">
        <f>(Table2[[#This Row],[Close Price]]-Table2[[#This Row],[50D EMA]])/Table2[[#This Row],[50D EMA]]</f>
        <v>5.389172680567501E-3</v>
      </c>
      <c r="U399" s="1">
        <f>(Table2[[#This Row],[Close Price]]-Table2[[#This Row],[200D EMA]])/Table2[[#This Row],[200D EMA]]</f>
        <v>3.5930554213167508E-2</v>
      </c>
      <c r="V399">
        <v>1.3913247616651601</v>
      </c>
      <c r="W399">
        <v>4890.05</v>
      </c>
      <c r="X399">
        <v>5110</v>
      </c>
      <c r="Y399">
        <v>4839.1000000000004</v>
      </c>
      <c r="Z399">
        <v>5216.8999999999996</v>
      </c>
      <c r="AA399">
        <v>4757.3</v>
      </c>
      <c r="AB399">
        <v>5216.8999999999996</v>
      </c>
      <c r="AC399" s="1">
        <f>(Table2[[#This Row],[Close Price]]/Table2[[#This Row],[Day Low]])-1</f>
        <v>4.2658050531180658E-2</v>
      </c>
      <c r="AD399" s="1">
        <f>(Table2[[#This Row],[Day High]]/Table2[[#This Row],[Close Price]])-1</f>
        <v>2.2260794524040506E-3</v>
      </c>
      <c r="AE399" s="1">
        <f>(Table2[[#This Row],[Close Price]]/Table2[[#This Row],[Current Week Low]])-1</f>
        <v>5.3636006695459759E-2</v>
      </c>
      <c r="AF399" s="1">
        <f>(Table2[[#This Row],[Current Week High]]/Table2[[#This Row],[Close Price]])-1</f>
        <v>2.3192413678130519E-2</v>
      </c>
      <c r="AG399" s="1">
        <f>(Table2[[#This Row],[Close Price]]/Table2[[#This Row],[Current Month Low]])-1</f>
        <v>7.1752885039833458E-2</v>
      </c>
      <c r="AH399" s="1">
        <f>(Table2[[#This Row],[Current Month High]]/Table2[[#This Row],[Close Price]])-1</f>
        <v>2.3192413678130519E-2</v>
      </c>
      <c r="AI399">
        <v>16.871132554695802</v>
      </c>
      <c r="AJ399">
        <v>26.800547127580199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3.65</v>
      </c>
      <c r="AM399" t="s">
        <v>3217</v>
      </c>
      <c r="AN399">
        <v>-0.02</v>
      </c>
      <c r="AO399" t="s">
        <v>3216</v>
      </c>
      <c r="AP399">
        <v>4.1355822321349003E-2</v>
      </c>
      <c r="AQ399">
        <f>(Table2[[#This Row],[Sharpe Ratio]]-AVERAGE(Table2[Sharpe Ratio]))/_xlfn.STDEV.P(Table2[Sharpe Ratio])</f>
        <v>-0.26171068118464941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501</v>
      </c>
      <c r="AT399">
        <f>_xlfn.RANK.AVG(Table2[[#This Row],[6M Return vs Nifty Z-Score]],Table2[6M Return vs Nifty Z-Score])</f>
        <v>272</v>
      </c>
      <c r="AU399">
        <f>_xlfn.RANK.AVG(Table2[[#This Row],[Sharpe Ratio Z-Score]],Table2[Sharpe Ratio Z-Score])</f>
        <v>414</v>
      </c>
      <c r="AV399">
        <f>(Table2[[#This Row],[Rank 1Y]]+Table2[[#This Row],[Rank 6M]]+Table2[[#This Row],[Rank Sharpe]])/3</f>
        <v>395.66666666666669</v>
      </c>
    </row>
    <row r="400" spans="1:48" x14ac:dyDescent="0.3">
      <c r="A400" t="s">
        <v>1754</v>
      </c>
      <c r="B400" t="s">
        <v>1755</v>
      </c>
      <c r="C400" t="s">
        <v>3161</v>
      </c>
      <c r="D400" t="s">
        <v>51</v>
      </c>
      <c r="E400">
        <v>4732.8992887499999</v>
      </c>
      <c r="F400">
        <v>383.85</v>
      </c>
      <c r="G400">
        <v>11.008213567072</v>
      </c>
      <c r="H400">
        <f>(Table2[[#This Row],[1Y Return vs Nifty]]-AVERAGE(Table2[1Y Return vs Nifty]))/_xlfn.STDEV.P(Table2[1Y Return vs Nifty])</f>
        <v>-0.22106502980077242</v>
      </c>
      <c r="I400">
        <v>6.4796857702084196</v>
      </c>
      <c r="J400">
        <f>(Table2[[#This Row],[1M Return vs Nifty]]-AVERAGE(Table2[1M Return vs Nifty]))/_xlfn.STDEV.P(Table2[1M Return vs Nifty])</f>
        <v>0.8588613137593647</v>
      </c>
      <c r="K400">
        <v>21.1110892301703</v>
      </c>
      <c r="L400">
        <f>(Table2[[#This Row],[6M Return vs Nifty]]-AVERAGE(Table2[6M Return vs Nifty]))/_xlfn.STDEV.P(Table2[6M Return vs Nifty])</f>
        <v>0.45478471958067096</v>
      </c>
      <c r="M400">
        <v>4.0180537402590497</v>
      </c>
      <c r="N400">
        <f>(Table2[[#This Row],[1W Return vs Nifty]]-AVERAGE(Table2[1W Return vs Nifty]))/_xlfn.STDEV.P(Table2[1W Return vs Nifty])</f>
        <v>0.59845526300896956</v>
      </c>
      <c r="O400">
        <v>366.85</v>
      </c>
      <c r="P400">
        <v>360.19171557059701</v>
      </c>
      <c r="Q400">
        <v>331.36608982998001</v>
      </c>
      <c r="R400">
        <v>63.778323154440599</v>
      </c>
      <c r="S400" s="1">
        <f>(Table2[[#This Row],[Close Price]]-Table2[[#This Row],[20D EMA]])/Table2[[#This Row],[20D EMA]]</f>
        <v>4.6340466130571079E-2</v>
      </c>
      <c r="T400" s="1">
        <f>(Table2[[#This Row],[Close Price]]-Table2[[#This Row],[50D EMA]])/Table2[[#This Row],[50D EMA]]</f>
        <v>6.5682477987937027E-2</v>
      </c>
      <c r="U400" s="1">
        <f>(Table2[[#This Row],[Close Price]]-Table2[[#This Row],[200D EMA]])/Table2[[#This Row],[200D EMA]]</f>
        <v>0.15838648486014026</v>
      </c>
      <c r="V400">
        <v>0.49588831165054498</v>
      </c>
      <c r="W400">
        <v>378.35</v>
      </c>
      <c r="X400">
        <v>389.9</v>
      </c>
      <c r="Y400">
        <v>365.65</v>
      </c>
      <c r="Z400">
        <v>389.9</v>
      </c>
      <c r="AA400">
        <v>365.65</v>
      </c>
      <c r="AB400">
        <v>389.9</v>
      </c>
      <c r="AC400" s="1">
        <f>(Table2[[#This Row],[Close Price]]/Table2[[#This Row],[Day Low]])-1</f>
        <v>1.4536804546055215E-2</v>
      </c>
      <c r="AD400" s="1">
        <f>(Table2[[#This Row],[Day High]]/Table2[[#This Row],[Close Price]])-1</f>
        <v>1.5761365116581771E-2</v>
      </c>
      <c r="AE400" s="1">
        <f>(Table2[[#This Row],[Close Price]]/Table2[[#This Row],[Current Week Low]])-1</f>
        <v>4.9774374401750476E-2</v>
      </c>
      <c r="AF400" s="1">
        <f>(Table2[[#This Row],[Current Week High]]/Table2[[#This Row],[Close Price]])-1</f>
        <v>1.5761365116581771E-2</v>
      </c>
      <c r="AG400" s="1">
        <f>(Table2[[#This Row],[Close Price]]/Table2[[#This Row],[Current Month Low]])-1</f>
        <v>4.9774374401750476E-2</v>
      </c>
      <c r="AH400" s="1">
        <f>(Table2[[#This Row],[Current Month High]]/Table2[[#This Row],[Close Price]])-1</f>
        <v>1.5761365116581771E-2</v>
      </c>
      <c r="AI400">
        <v>7.0470235769180603</v>
      </c>
      <c r="AJ400">
        <v>47.464464079907799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3.41</v>
      </c>
      <c r="AM400" t="s">
        <v>3217</v>
      </c>
      <c r="AN400">
        <v>0.16</v>
      </c>
      <c r="AO400" t="s">
        <v>3217</v>
      </c>
      <c r="AP400">
        <v>-3.2387152296627003E-2</v>
      </c>
      <c r="AQ400">
        <f>(Table2[[#This Row],[Sharpe Ratio]]-AVERAGE(Table2[Sharpe Ratio]))/_xlfn.STDEV.P(Table2[Sharpe Ratio])</f>
        <v>-1.1414675057439727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0.54956876080426009</v>
      </c>
      <c r="AS400">
        <f>_xlfn.RANK.AVG(Table2[[#This Row],[1Y Return vs Nifty Z-Score]],Table2[1Y Return vs Nifty Z-Score])</f>
        <v>371</v>
      </c>
      <c r="AT400">
        <f>_xlfn.RANK.AVG(Table2[[#This Row],[6M Return vs Nifty Z-Score]],Table2[6M Return vs Nifty Z-Score])</f>
        <v>171</v>
      </c>
      <c r="AU400">
        <f>_xlfn.RANK.AVG(Table2[[#This Row],[Sharpe Ratio Z-Score]],Table2[Sharpe Ratio Z-Score])</f>
        <v>645</v>
      </c>
      <c r="AV400">
        <f>(Table2[[#This Row],[Rank 1Y]]+Table2[[#This Row],[Rank 6M]]+Table2[[#This Row],[Rank Sharpe]])/3</f>
        <v>395.66666666666669</v>
      </c>
    </row>
    <row r="401" spans="1:48" hidden="1" x14ac:dyDescent="0.3">
      <c r="A401" t="s">
        <v>1599</v>
      </c>
      <c r="B401" t="s">
        <v>1600</v>
      </c>
      <c r="C401" t="s">
        <v>3163</v>
      </c>
      <c r="D401" t="s">
        <v>264</v>
      </c>
      <c r="E401">
        <v>6075.7519071999996</v>
      </c>
      <c r="F401">
        <v>2231</v>
      </c>
      <c r="G401">
        <v>-25.4486114054409</v>
      </c>
      <c r="H401">
        <f>(Table2[[#This Row],[1Y Return vs Nifty]]-AVERAGE(Table2[1Y Return vs Nifty]))/_xlfn.STDEV.P(Table2[1Y Return vs Nifty])</f>
        <v>-0.84716730222970626</v>
      </c>
      <c r="I401">
        <v>-4.8915825868474796</v>
      </c>
      <c r="J401">
        <f>(Table2[[#This Row],[1M Return vs Nifty]]-AVERAGE(Table2[1M Return vs Nifty]))/_xlfn.STDEV.P(Table2[1M Return vs Nifty])</f>
        <v>-0.36803626769370945</v>
      </c>
      <c r="K401">
        <v>8.4365683993953908</v>
      </c>
      <c r="L401">
        <f>(Table2[[#This Row],[6M Return vs Nifty]]-AVERAGE(Table2[6M Return vs Nifty]))/_xlfn.STDEV.P(Table2[6M Return vs Nifty])</f>
        <v>3.837126240681276E-2</v>
      </c>
      <c r="M401">
        <v>6.2140683388535196</v>
      </c>
      <c r="N401">
        <f>(Table2[[#This Row],[1W Return vs Nifty]]-AVERAGE(Table2[1W Return vs Nifty]))/_xlfn.STDEV.P(Table2[1W Return vs Nifty])</f>
        <v>1.123435573200938</v>
      </c>
      <c r="O401">
        <v>2232.41</v>
      </c>
      <c r="P401">
        <v>2310.9476907756698</v>
      </c>
      <c r="Q401">
        <v>2291.0246030118101</v>
      </c>
      <c r="R401">
        <v>54.932159333090503</v>
      </c>
      <c r="S401" s="1">
        <f>(Table2[[#This Row],[Close Price]]-Table2[[#This Row],[20D EMA]])/Table2[[#This Row],[20D EMA]]</f>
        <v>-6.3160440958419579E-4</v>
      </c>
      <c r="T401" s="1">
        <f>(Table2[[#This Row],[Close Price]]-Table2[[#This Row],[50D EMA]])/Table2[[#This Row],[50D EMA]]</f>
        <v>-3.4595197067760264E-2</v>
      </c>
      <c r="U401" s="1">
        <f>(Table2[[#This Row],[Close Price]]-Table2[[#This Row],[200D EMA]])/Table2[[#This Row],[200D EMA]]</f>
        <v>-2.6199894550630744E-2</v>
      </c>
      <c r="V401">
        <v>0.51235896844732998</v>
      </c>
      <c r="W401">
        <v>2215.0500000000002</v>
      </c>
      <c r="X401">
        <v>2283.35</v>
      </c>
      <c r="Y401">
        <v>2142.5500000000002</v>
      </c>
      <c r="Z401">
        <v>2319.9499999999998</v>
      </c>
      <c r="AA401">
        <v>2142.5500000000002</v>
      </c>
      <c r="AB401">
        <v>2319.9499999999998</v>
      </c>
      <c r="AC401" s="1">
        <f>(Table2[[#This Row],[Close Price]]/Table2[[#This Row],[Day Low]])-1</f>
        <v>7.2007403896072741E-3</v>
      </c>
      <c r="AD401" s="1">
        <f>(Table2[[#This Row],[Day High]]/Table2[[#This Row],[Close Price]])-1</f>
        <v>2.3464813984760191E-2</v>
      </c>
      <c r="AE401" s="1">
        <f>(Table2[[#This Row],[Close Price]]/Table2[[#This Row],[Current Week Low]])-1</f>
        <v>4.1282583837016551E-2</v>
      </c>
      <c r="AF401" s="1">
        <f>(Table2[[#This Row],[Current Week High]]/Table2[[#This Row],[Close Price]])-1</f>
        <v>3.9870013446884789E-2</v>
      </c>
      <c r="AG401" s="1">
        <f>(Table2[[#This Row],[Close Price]]/Table2[[#This Row],[Current Month Low]])-1</f>
        <v>4.1282583837016551E-2</v>
      </c>
      <c r="AH401" s="1">
        <f>(Table2[[#This Row],[Current Month High]]/Table2[[#This Row],[Close Price]])-1</f>
        <v>3.9870013446884789E-2</v>
      </c>
      <c r="AI401">
        <v>25.235320484087801</v>
      </c>
      <c r="AJ401">
        <v>29.709302325581302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-0.74</v>
      </c>
      <c r="AM401" t="s">
        <v>3216</v>
      </c>
      <c r="AN401">
        <v>-0.01</v>
      </c>
      <c r="AO401" t="s">
        <v>3216</v>
      </c>
      <c r="AP401">
        <v>8.3041172307053004E-2</v>
      </c>
      <c r="AQ401">
        <f>(Table2[[#This Row],[Sharpe Ratio]]-AVERAGE(Table2[Sharpe Ratio]))/_xlfn.STDEV.P(Table2[Sharpe Ratio])</f>
        <v>0.23559731763219482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618</v>
      </c>
      <c r="AT401">
        <f>_xlfn.RANK.AVG(Table2[[#This Row],[6M Return vs Nifty Z-Score]],Table2[6M Return vs Nifty Z-Score])</f>
        <v>292</v>
      </c>
      <c r="AU401">
        <f>_xlfn.RANK.AVG(Table2[[#This Row],[Sharpe Ratio Z-Score]],Table2[Sharpe Ratio Z-Score])</f>
        <v>280</v>
      </c>
      <c r="AV401">
        <f>(Table2[[#This Row],[Rank 1Y]]+Table2[[#This Row],[Rank 6M]]+Table2[[#This Row],[Rank Sharpe]])/3</f>
        <v>396.66666666666669</v>
      </c>
    </row>
    <row r="402" spans="1:48" hidden="1" x14ac:dyDescent="0.3">
      <c r="A402" t="s">
        <v>1628</v>
      </c>
      <c r="B402" t="s">
        <v>1629</v>
      </c>
      <c r="C402" t="s">
        <v>3171</v>
      </c>
      <c r="D402" t="s">
        <v>294</v>
      </c>
      <c r="E402">
        <v>5902.03</v>
      </c>
      <c r="F402">
        <v>616.4</v>
      </c>
      <c r="G402">
        <v>-17.503739410356399</v>
      </c>
      <c r="H402">
        <f>(Table2[[#This Row],[1Y Return vs Nifty]]-AVERAGE(Table2[1Y Return vs Nifty]))/_xlfn.STDEV.P(Table2[1Y Return vs Nifty])</f>
        <v>-0.71072364829029044</v>
      </c>
      <c r="I402">
        <v>-9.2757696964111194</v>
      </c>
      <c r="J402">
        <f>(Table2[[#This Row],[1M Return vs Nifty]]-AVERAGE(Table2[1M Return vs Nifty]))/_xlfn.STDEV.P(Table2[1M Return vs Nifty])</f>
        <v>-0.84106604699917487</v>
      </c>
      <c r="K402">
        <v>14.915838130636899</v>
      </c>
      <c r="L402">
        <f>(Table2[[#This Row],[6M Return vs Nifty]]-AVERAGE(Table2[6M Return vs Nifty]))/_xlfn.STDEV.P(Table2[6M Return vs Nifty])</f>
        <v>0.25124361827505859</v>
      </c>
      <c r="M402">
        <v>2.4707967733181002</v>
      </c>
      <c r="N402">
        <f>(Table2[[#This Row],[1W Return vs Nifty]]-AVERAGE(Table2[1W Return vs Nifty]))/_xlfn.STDEV.P(Table2[1W Return vs Nifty])</f>
        <v>0.22856726546504053</v>
      </c>
      <c r="O402">
        <v>600.69000000000005</v>
      </c>
      <c r="P402">
        <v>615.22340361162605</v>
      </c>
      <c r="Q402">
        <v>582.34106832844805</v>
      </c>
      <c r="R402">
        <v>61.414613181136602</v>
      </c>
      <c r="S402" s="1">
        <f>(Table2[[#This Row],[Close Price]]-Table2[[#This Row],[20D EMA]])/Table2[[#This Row],[20D EMA]]</f>
        <v>2.6153257087682368E-2</v>
      </c>
      <c r="T402" s="1">
        <f>(Table2[[#This Row],[Close Price]]-Table2[[#This Row],[50D EMA]])/Table2[[#This Row],[50D EMA]]</f>
        <v>1.9124701392482734E-3</v>
      </c>
      <c r="U402" s="1">
        <f>(Table2[[#This Row],[Close Price]]-Table2[[#This Row],[200D EMA]])/Table2[[#This Row],[200D EMA]]</f>
        <v>5.8486226584215838E-2</v>
      </c>
      <c r="V402">
        <v>0.58595416028483704</v>
      </c>
      <c r="W402">
        <v>597</v>
      </c>
      <c r="X402">
        <v>619.29999999999995</v>
      </c>
      <c r="Y402">
        <v>577.04999999999995</v>
      </c>
      <c r="Z402">
        <v>619.29999999999995</v>
      </c>
      <c r="AA402">
        <v>577.04999999999995</v>
      </c>
      <c r="AB402">
        <v>619.29999999999995</v>
      </c>
      <c r="AC402" s="1">
        <f>(Table2[[#This Row],[Close Price]]/Table2[[#This Row],[Day Low]])-1</f>
        <v>3.2495812395309853E-2</v>
      </c>
      <c r="AD402" s="1">
        <f>(Table2[[#This Row],[Day High]]/Table2[[#This Row],[Close Price]])-1</f>
        <v>4.7047371836470564E-3</v>
      </c>
      <c r="AE402" s="1">
        <f>(Table2[[#This Row],[Close Price]]/Table2[[#This Row],[Current Week Low]])-1</f>
        <v>6.8191664500476534E-2</v>
      </c>
      <c r="AF402" s="1">
        <f>(Table2[[#This Row],[Current Week High]]/Table2[[#This Row],[Close Price]])-1</f>
        <v>4.7047371836470564E-3</v>
      </c>
      <c r="AG402" s="1">
        <f>(Table2[[#This Row],[Close Price]]/Table2[[#This Row],[Current Month Low]])-1</f>
        <v>6.8191664500476534E-2</v>
      </c>
      <c r="AH402" s="1">
        <f>(Table2[[#This Row],[Current Month High]]/Table2[[#This Row],[Close Price]])-1</f>
        <v>4.7047371836470564E-3</v>
      </c>
      <c r="AI402">
        <v>17.910447761194</v>
      </c>
      <c r="AJ402">
        <v>41.717438786067298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4.51</v>
      </c>
      <c r="AM402" t="s">
        <v>3217</v>
      </c>
      <c r="AN402">
        <v>-0.06</v>
      </c>
      <c r="AO402" t="s">
        <v>3216</v>
      </c>
      <c r="AP402">
        <v>4.9690779713824997E-2</v>
      </c>
      <c r="AQ402">
        <f>(Table2[[#This Row],[Sharpe Ratio]]-AVERAGE(Table2[Sharpe Ratio]))/_xlfn.STDEV.P(Table2[Sharpe Ratio])</f>
        <v>-0.16227428488481166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577</v>
      </c>
      <c r="AT402">
        <f>_xlfn.RANK.AVG(Table2[[#This Row],[6M Return vs Nifty Z-Score]],Table2[6M Return vs Nifty Z-Score])</f>
        <v>226</v>
      </c>
      <c r="AU402">
        <f>_xlfn.RANK.AVG(Table2[[#This Row],[Sharpe Ratio Z-Score]],Table2[Sharpe Ratio Z-Score])</f>
        <v>387</v>
      </c>
      <c r="AV402">
        <f>(Table2[[#This Row],[Rank 1Y]]+Table2[[#This Row],[Rank 6M]]+Table2[[#This Row],[Rank Sharpe]])/3</f>
        <v>396.66666666666669</v>
      </c>
    </row>
    <row r="403" spans="1:48" hidden="1" x14ac:dyDescent="0.3">
      <c r="A403" t="s">
        <v>150</v>
      </c>
      <c r="B403" t="s">
        <v>151</v>
      </c>
      <c r="C403" t="s">
        <v>3165</v>
      </c>
      <c r="D403" t="s">
        <v>75</v>
      </c>
      <c r="E403">
        <v>177475.34561168001</v>
      </c>
      <c r="F403">
        <v>2645.95</v>
      </c>
      <c r="G403">
        <v>12.321550242532799</v>
      </c>
      <c r="H403">
        <f>(Table2[[#This Row],[1Y Return vs Nifty]]-AVERAGE(Table2[1Y Return vs Nifty]))/_xlfn.STDEV.P(Table2[1Y Return vs Nifty])</f>
        <v>-0.19851004654070412</v>
      </c>
      <c r="I403">
        <v>-1.8336055049528399</v>
      </c>
      <c r="J403">
        <f>(Table2[[#This Row],[1M Return vs Nifty]]-AVERAGE(Table2[1M Return vs Nifty]))/_xlfn.STDEV.P(Table2[1M Return vs Nifty])</f>
        <v>-3.8097287440249296E-2</v>
      </c>
      <c r="K403">
        <v>-1.24314249968312</v>
      </c>
      <c r="L403">
        <f>(Table2[[#This Row],[6M Return vs Nifty]]-AVERAGE(Table2[6M Return vs Nifty]))/_xlfn.STDEV.P(Table2[6M Return vs Nifty])</f>
        <v>-0.2796495869606595</v>
      </c>
      <c r="M403">
        <v>-2.1844806128044798</v>
      </c>
      <c r="N403">
        <f>(Table2[[#This Row],[1W Return vs Nifty]]-AVERAGE(Table2[1W Return vs Nifty]))/_xlfn.STDEV.P(Table2[1W Return vs Nifty])</f>
        <v>-0.88432559406353073</v>
      </c>
      <c r="O403">
        <v>2677.82</v>
      </c>
      <c r="P403">
        <v>2689.1467150774301</v>
      </c>
      <c r="Q403">
        <v>2494.1937738165102</v>
      </c>
      <c r="R403">
        <v>45.255099139079498</v>
      </c>
      <c r="S403" s="1">
        <f>(Table2[[#This Row],[Close Price]]-Table2[[#This Row],[20D EMA]])/Table2[[#This Row],[20D EMA]]</f>
        <v>-1.1901472092971276E-2</v>
      </c>
      <c r="T403" s="1">
        <f>(Table2[[#This Row],[Close Price]]-Table2[[#This Row],[50D EMA]])/Table2[[#This Row],[50D EMA]]</f>
        <v>-1.6063353789972198E-2</v>
      </c>
      <c r="U403" s="1">
        <f>(Table2[[#This Row],[Close Price]]-Table2[[#This Row],[200D EMA]])/Table2[[#This Row],[200D EMA]]</f>
        <v>6.084379961837473E-2</v>
      </c>
      <c r="V403">
        <v>0.76822147462739299</v>
      </c>
      <c r="W403">
        <v>2619.5500000000002</v>
      </c>
      <c r="X403">
        <v>2667.55</v>
      </c>
      <c r="Y403">
        <v>2578.0500000000002</v>
      </c>
      <c r="Z403">
        <v>2700</v>
      </c>
      <c r="AA403">
        <v>2578.0500000000002</v>
      </c>
      <c r="AB403">
        <v>2719</v>
      </c>
      <c r="AC403" s="1">
        <f>(Table2[[#This Row],[Close Price]]/Table2[[#This Row],[Day Low]])-1</f>
        <v>1.0078066843541622E-2</v>
      </c>
      <c r="AD403" s="1">
        <f>(Table2[[#This Row],[Day High]]/Table2[[#This Row],[Close Price]])-1</f>
        <v>8.1634195657516173E-3</v>
      </c>
      <c r="AE403" s="1">
        <f>(Table2[[#This Row],[Close Price]]/Table2[[#This Row],[Current Week Low]])-1</f>
        <v>2.6337735885649805E-2</v>
      </c>
      <c r="AF403" s="1">
        <f>(Table2[[#This Row],[Current Week High]]/Table2[[#This Row],[Close Price]])-1</f>
        <v>2.0427445718929071E-2</v>
      </c>
      <c r="AG403" s="1">
        <f>(Table2[[#This Row],[Close Price]]/Table2[[#This Row],[Current Month Low]])-1</f>
        <v>2.6337735885649805E-2</v>
      </c>
      <c r="AH403" s="1">
        <f>(Table2[[#This Row],[Current Month High]]/Table2[[#This Row],[Close Price]])-1</f>
        <v>2.7608231448062126E-2</v>
      </c>
      <c r="AI403">
        <v>8.7605585895425193</v>
      </c>
      <c r="AJ403">
        <v>40.094444454373701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-2.66</v>
      </c>
      <c r="AM403" t="s">
        <v>3216</v>
      </c>
      <c r="AN403">
        <v>0.04</v>
      </c>
      <c r="AO403" t="s">
        <v>3217</v>
      </c>
      <c r="AP403">
        <v>3.8924092318678001E-2</v>
      </c>
      <c r="AQ403">
        <f>(Table2[[#This Row],[Sharpe Ratio]]-AVERAGE(Table2[Sharpe Ratio]))/_xlfn.STDEV.P(Table2[Sharpe Ratio])</f>
        <v>-0.29072132357354458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358</v>
      </c>
      <c r="AT403">
        <f>_xlfn.RANK.AVG(Table2[[#This Row],[6M Return vs Nifty Z-Score]],Table2[6M Return vs Nifty Z-Score])</f>
        <v>410</v>
      </c>
      <c r="AU403">
        <f>_xlfn.RANK.AVG(Table2[[#This Row],[Sharpe Ratio Z-Score]],Table2[Sharpe Ratio Z-Score])</f>
        <v>423</v>
      </c>
      <c r="AV403">
        <f>(Table2[[#This Row],[Rank 1Y]]+Table2[[#This Row],[Rank 6M]]+Table2[[#This Row],[Rank Sharpe]])/3</f>
        <v>397</v>
      </c>
    </row>
    <row r="404" spans="1:48" hidden="1" x14ac:dyDescent="0.3">
      <c r="A404" t="s">
        <v>302</v>
      </c>
      <c r="B404" t="s">
        <v>303</v>
      </c>
      <c r="C404" t="s">
        <v>3158</v>
      </c>
      <c r="D404" t="s">
        <v>304</v>
      </c>
      <c r="E404">
        <v>90228.929760519997</v>
      </c>
      <c r="F404">
        <v>342.05</v>
      </c>
      <c r="G404">
        <v>59.062153474839398</v>
      </c>
      <c r="H404">
        <f>(Table2[[#This Row],[1Y Return vs Nifty]]-AVERAGE(Table2[1Y Return vs Nifty]))/_xlfn.STDEV.P(Table2[1Y Return vs Nifty])</f>
        <v>0.60420379155437443</v>
      </c>
      <c r="I404">
        <v>-6.6390386414334097</v>
      </c>
      <c r="J404">
        <f>(Table2[[#This Row],[1M Return vs Nifty]]-AVERAGE(Table2[1M Return vs Nifty]))/_xlfn.STDEV.P(Table2[1M Return vs Nifty])</f>
        <v>-0.55657720611388861</v>
      </c>
      <c r="K404">
        <v>-11.6873158358745</v>
      </c>
      <c r="L404">
        <f>(Table2[[#This Row],[6M Return vs Nifty]]-AVERAGE(Table2[6M Return vs Nifty]))/_xlfn.STDEV.P(Table2[6M Return vs Nifty])</f>
        <v>-0.62278637172071738</v>
      </c>
      <c r="M404">
        <v>-1.9433640352747199</v>
      </c>
      <c r="N404">
        <f>(Table2[[#This Row],[1W Return vs Nifty]]-AVERAGE(Table2[1W Return vs Nifty]))/_xlfn.STDEV.P(Table2[1W Return vs Nifty])</f>
        <v>-0.82668414862641215</v>
      </c>
      <c r="O404">
        <v>357.17</v>
      </c>
      <c r="P404">
        <v>377.38684480021601</v>
      </c>
      <c r="Q404">
        <v>344.01331890943402</v>
      </c>
      <c r="R404">
        <v>35.956787117441003</v>
      </c>
      <c r="S404" s="1">
        <f>(Table2[[#This Row],[Close Price]]-Table2[[#This Row],[20D EMA]])/Table2[[#This Row],[20D EMA]]</f>
        <v>-4.2332782708514163E-2</v>
      </c>
      <c r="T404" s="1">
        <f>(Table2[[#This Row],[Close Price]]-Table2[[#This Row],[50D EMA]])/Table2[[#This Row],[50D EMA]]</f>
        <v>-9.3635603061158354E-2</v>
      </c>
      <c r="U404" s="1">
        <f>(Table2[[#This Row],[Close Price]]-Table2[[#This Row],[200D EMA]])/Table2[[#This Row],[200D EMA]]</f>
        <v>-5.7071014449614306E-3</v>
      </c>
      <c r="V404">
        <v>0.72073011332090398</v>
      </c>
      <c r="W404">
        <v>338.65</v>
      </c>
      <c r="X404">
        <v>344.85</v>
      </c>
      <c r="Y404">
        <v>332.35</v>
      </c>
      <c r="Z404">
        <v>350</v>
      </c>
      <c r="AA404">
        <v>332.35</v>
      </c>
      <c r="AB404">
        <v>350</v>
      </c>
      <c r="AC404" s="1">
        <f>(Table2[[#This Row],[Close Price]]/Table2[[#This Row],[Day Low]])-1</f>
        <v>1.0039864166543788E-2</v>
      </c>
      <c r="AD404" s="1">
        <f>(Table2[[#This Row],[Day High]]/Table2[[#This Row],[Close Price]])-1</f>
        <v>8.1859377284023704E-3</v>
      </c>
      <c r="AE404" s="1">
        <f>(Table2[[#This Row],[Close Price]]/Table2[[#This Row],[Current Week Low]])-1</f>
        <v>2.918609899202651E-2</v>
      </c>
      <c r="AF404" s="1">
        <f>(Table2[[#This Row],[Current Week High]]/Table2[[#This Row],[Close Price]])-1</f>
        <v>2.3242216050284981E-2</v>
      </c>
      <c r="AG404" s="1">
        <f>(Table2[[#This Row],[Close Price]]/Table2[[#This Row],[Current Month Low]])-1</f>
        <v>2.918609899202651E-2</v>
      </c>
      <c r="AH404" s="1">
        <f>(Table2[[#This Row],[Current Month High]]/Table2[[#This Row],[Close Price]])-1</f>
        <v>2.3242216050284981E-2</v>
      </c>
      <c r="AI404">
        <v>34.5855869024996</v>
      </c>
      <c r="AJ404">
        <v>93.741149815916103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-8.8699999999999992</v>
      </c>
      <c r="AM404" t="s">
        <v>3216</v>
      </c>
      <c r="AN404">
        <v>-0.22</v>
      </c>
      <c r="AO404" t="s">
        <v>3216</v>
      </c>
      <c r="AP404">
        <v>9.7579083854019994E-3</v>
      </c>
      <c r="AQ404">
        <f>(Table2[[#This Row],[Sharpe Ratio]]-AVERAGE(Table2[Sharpe Ratio]))/_xlfn.STDEV.P(Table2[Sharpe Ratio])</f>
        <v>-0.63867513876175408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145</v>
      </c>
      <c r="AT404">
        <f>_xlfn.RANK.AVG(Table2[[#This Row],[6M Return vs Nifty Z-Score]],Table2[6M Return vs Nifty Z-Score])</f>
        <v>549</v>
      </c>
      <c r="AU404">
        <f>_xlfn.RANK.AVG(Table2[[#This Row],[Sharpe Ratio Z-Score]],Table2[Sharpe Ratio Z-Score])</f>
        <v>497</v>
      </c>
      <c r="AV404">
        <f>(Table2[[#This Row],[Rank 1Y]]+Table2[[#This Row],[Rank 6M]]+Table2[[#This Row],[Rank Sharpe]])/3</f>
        <v>397</v>
      </c>
    </row>
    <row r="405" spans="1:48" hidden="1" x14ac:dyDescent="0.3">
      <c r="A405" t="s">
        <v>73</v>
      </c>
      <c r="B405" t="s">
        <v>74</v>
      </c>
      <c r="C405" t="s">
        <v>3165</v>
      </c>
      <c r="D405" t="s">
        <v>75</v>
      </c>
      <c r="E405">
        <v>324933.28937208001</v>
      </c>
      <c r="F405">
        <v>11274.4</v>
      </c>
      <c r="G405">
        <v>4.3463442794101601</v>
      </c>
      <c r="H405">
        <f>(Table2[[#This Row],[1Y Return vs Nifty]]-AVERAGE(Table2[1Y Return vs Nifty]))/_xlfn.STDEV.P(Table2[1Y Return vs Nifty])</f>
        <v>-0.33547465002344373</v>
      </c>
      <c r="I405">
        <v>-0.67563628100236395</v>
      </c>
      <c r="J405">
        <f>(Table2[[#This Row],[1M Return vs Nifty]]-AVERAGE(Table2[1M Return vs Nifty]))/_xlfn.STDEV.P(Table2[1M Return vs Nifty])</f>
        <v>8.6841250254218044E-2</v>
      </c>
      <c r="K405">
        <v>6.2208852168974103</v>
      </c>
      <c r="L405">
        <f>(Table2[[#This Row],[6M Return vs Nifty]]-AVERAGE(Table2[6M Return vs Nifty]))/_xlfn.STDEV.P(Table2[6M Return vs Nifty])</f>
        <v>-3.442362320225141E-2</v>
      </c>
      <c r="M405">
        <v>-3.6354603755214203E-2</v>
      </c>
      <c r="N405">
        <f>(Table2[[#This Row],[1W Return vs Nifty]]-AVERAGE(Table2[1W Return vs Nifty]))/_xlfn.STDEV.P(Table2[1W Return vs Nifty])</f>
        <v>-0.37079355320920176</v>
      </c>
      <c r="O405">
        <v>11177.59</v>
      </c>
      <c r="P405">
        <v>11289.071016936599</v>
      </c>
      <c r="Q405">
        <v>10662.765624911801</v>
      </c>
      <c r="R405">
        <v>58.670799705481997</v>
      </c>
      <c r="S405" s="1">
        <f>(Table2[[#This Row],[Close Price]]-Table2[[#This Row],[20D EMA]])/Table2[[#This Row],[20D EMA]]</f>
        <v>8.6610798928927878E-3</v>
      </c>
      <c r="T405" s="1">
        <f>(Table2[[#This Row],[Close Price]]-Table2[[#This Row],[50D EMA]])/Table2[[#This Row],[50D EMA]]</f>
        <v>-1.2995769903997667E-3</v>
      </c>
      <c r="U405" s="1">
        <f>(Table2[[#This Row],[Close Price]]-Table2[[#This Row],[200D EMA]])/Table2[[#This Row],[200D EMA]]</f>
        <v>5.7361701138700406E-2</v>
      </c>
      <c r="V405">
        <v>0.97285805572341999</v>
      </c>
      <c r="W405">
        <v>11112</v>
      </c>
      <c r="X405">
        <v>11306.9</v>
      </c>
      <c r="Y405">
        <v>10930.05</v>
      </c>
      <c r="Z405">
        <v>11306.9</v>
      </c>
      <c r="AA405">
        <v>10930.05</v>
      </c>
      <c r="AB405">
        <v>11306.9</v>
      </c>
      <c r="AC405" s="1">
        <f>(Table2[[#This Row],[Close Price]]/Table2[[#This Row],[Day Low]])-1</f>
        <v>1.4614830813534985E-2</v>
      </c>
      <c r="AD405" s="1">
        <f>(Table2[[#This Row],[Day High]]/Table2[[#This Row],[Close Price]])-1</f>
        <v>2.8826367700276467E-3</v>
      </c>
      <c r="AE405" s="1">
        <f>(Table2[[#This Row],[Close Price]]/Table2[[#This Row],[Current Week Low]])-1</f>
        <v>3.1504887900787315E-2</v>
      </c>
      <c r="AF405" s="1">
        <f>(Table2[[#This Row],[Current Week High]]/Table2[[#This Row],[Close Price]])-1</f>
        <v>2.8826367700276467E-3</v>
      </c>
      <c r="AG405" s="1">
        <f>(Table2[[#This Row],[Close Price]]/Table2[[#This Row],[Current Month Low]])-1</f>
        <v>3.1504887900787315E-2</v>
      </c>
      <c r="AH405" s="1">
        <f>(Table2[[#This Row],[Current Month High]]/Table2[[#This Row],[Close Price]])-1</f>
        <v>2.8826367700276467E-3</v>
      </c>
      <c r="AI405">
        <v>7.6598311218335198</v>
      </c>
      <c r="AJ405">
        <v>32.3100032859221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3.73</v>
      </c>
      <c r="AM405" t="s">
        <v>3217</v>
      </c>
      <c r="AN405">
        <v>0.03</v>
      </c>
      <c r="AO405" t="s">
        <v>3217</v>
      </c>
      <c r="AP405">
        <v>3.1366957589561997E-2</v>
      </c>
      <c r="AQ405">
        <f>(Table2[[#This Row],[Sharpe Ratio]]-AVERAGE(Table2[Sharpe Ratio]))/_xlfn.STDEV.P(Table2[Sharpe Ratio])</f>
        <v>-0.38087826240732758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427</v>
      </c>
      <c r="AT405">
        <f>_xlfn.RANK.AVG(Table2[[#This Row],[6M Return vs Nifty Z-Score]],Table2[6M Return vs Nifty Z-Score])</f>
        <v>324</v>
      </c>
      <c r="AU405">
        <f>_xlfn.RANK.AVG(Table2[[#This Row],[Sharpe Ratio Z-Score]],Table2[Sharpe Ratio Z-Score])</f>
        <v>441</v>
      </c>
      <c r="AV405">
        <f>(Table2[[#This Row],[Rank 1Y]]+Table2[[#This Row],[Rank 6M]]+Table2[[#This Row],[Rank Sharpe]])/3</f>
        <v>397.33333333333331</v>
      </c>
    </row>
    <row r="406" spans="1:48" hidden="1" x14ac:dyDescent="0.3">
      <c r="A406" t="s">
        <v>639</v>
      </c>
      <c r="B406" t="s">
        <v>640</v>
      </c>
      <c r="C406" t="s">
        <v>3155</v>
      </c>
      <c r="D406" t="s">
        <v>18</v>
      </c>
      <c r="E406">
        <v>29447.164651153998</v>
      </c>
      <c r="F406">
        <v>168.02</v>
      </c>
      <c r="G406">
        <v>27.875449443181999</v>
      </c>
      <c r="H406">
        <f>(Table2[[#This Row],[1Y Return vs Nifty]]-AVERAGE(Table2[1Y Return vs Nifty]))/_xlfn.STDEV.P(Table2[1Y Return vs Nifty])</f>
        <v>6.8609529615458284E-2</v>
      </c>
      <c r="I406">
        <v>-7.1993840033993104</v>
      </c>
      <c r="J406">
        <f>(Table2[[#This Row],[1M Return vs Nifty]]-AVERAGE(Table2[1M Return vs Nifty]))/_xlfn.STDEV.P(Table2[1M Return vs Nifty])</f>
        <v>-0.61703540196218409</v>
      </c>
      <c r="K406">
        <v>-35.740668087308499</v>
      </c>
      <c r="L406">
        <f>(Table2[[#This Row],[6M Return vs Nifty]]-AVERAGE(Table2[6M Return vs Nifty]))/_xlfn.STDEV.P(Table2[6M Return vs Nifty])</f>
        <v>-1.4130442206265414</v>
      </c>
      <c r="M406">
        <v>11.939161108602599</v>
      </c>
      <c r="N406">
        <f>(Table2[[#This Row],[1W Return vs Nifty]]-AVERAGE(Table2[1W Return vs Nifty]))/_xlfn.STDEV.P(Table2[1W Return vs Nifty])</f>
        <v>2.4920790148539833</v>
      </c>
      <c r="O406">
        <v>159.71</v>
      </c>
      <c r="P406">
        <v>173.84413925379499</v>
      </c>
      <c r="Q406">
        <v>184.39087740546501</v>
      </c>
      <c r="R406">
        <v>66.534597096719096</v>
      </c>
      <c r="S406" s="1">
        <f>(Table2[[#This Row],[Close Price]]-Table2[[#This Row],[20D EMA]])/Table2[[#This Row],[20D EMA]]</f>
        <v>5.2031807651368119E-2</v>
      </c>
      <c r="T406" s="1">
        <f>(Table2[[#This Row],[Close Price]]-Table2[[#This Row],[50D EMA]])/Table2[[#This Row],[50D EMA]]</f>
        <v>-3.3502074207358373E-2</v>
      </c>
      <c r="U406" s="1">
        <f>(Table2[[#This Row],[Close Price]]-Table2[[#This Row],[200D EMA]])/Table2[[#This Row],[200D EMA]]</f>
        <v>-8.8783553914472513E-2</v>
      </c>
      <c r="V406">
        <v>2.1368038224853501</v>
      </c>
      <c r="W406">
        <v>164.76</v>
      </c>
      <c r="X406">
        <v>171</v>
      </c>
      <c r="Y406">
        <v>145.1</v>
      </c>
      <c r="Z406">
        <v>171</v>
      </c>
      <c r="AA406">
        <v>145.1</v>
      </c>
      <c r="AB406">
        <v>171</v>
      </c>
      <c r="AC406" s="1">
        <f>(Table2[[#This Row],[Close Price]]/Table2[[#This Row],[Day Low]])-1</f>
        <v>1.9786355911629139E-2</v>
      </c>
      <c r="AD406" s="1">
        <f>(Table2[[#This Row],[Day High]]/Table2[[#This Row],[Close Price]])-1</f>
        <v>1.7735983811451028E-2</v>
      </c>
      <c r="AE406" s="1">
        <f>(Table2[[#This Row],[Close Price]]/Table2[[#This Row],[Current Week Low]])-1</f>
        <v>0.15796002756719507</v>
      </c>
      <c r="AF406" s="1">
        <f>(Table2[[#This Row],[Current Week High]]/Table2[[#This Row],[Close Price]])-1</f>
        <v>1.7735983811451028E-2</v>
      </c>
      <c r="AG406" s="1">
        <f>(Table2[[#This Row],[Close Price]]/Table2[[#This Row],[Current Month Low]])-1</f>
        <v>0.15796002756719507</v>
      </c>
      <c r="AH406" s="1">
        <f>(Table2[[#This Row],[Current Month High]]/Table2[[#This Row],[Close Price]])-1</f>
        <v>1.7735983811451028E-2</v>
      </c>
      <c r="AI406">
        <v>72.152124747053904</v>
      </c>
      <c r="AJ406">
        <v>56.516068933395402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6.17</v>
      </c>
      <c r="AM406" t="s">
        <v>3217</v>
      </c>
      <c r="AN406">
        <v>-0.13</v>
      </c>
      <c r="AO406" t="s">
        <v>3216</v>
      </c>
      <c r="AP406">
        <v>0.11289118341656799</v>
      </c>
      <c r="AQ406">
        <f>(Table2[[#This Row],[Sharpe Ratio]]-AVERAGE(Table2[Sharpe Ratio]))/_xlfn.STDEV.P(Table2[Sharpe Ratio])</f>
        <v>0.59170922012610316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268</v>
      </c>
      <c r="AT406">
        <f>_xlfn.RANK.AVG(Table2[[#This Row],[6M Return vs Nifty Z-Score]],Table2[6M Return vs Nifty Z-Score])</f>
        <v>724</v>
      </c>
      <c r="AU406">
        <f>_xlfn.RANK.AVG(Table2[[#This Row],[Sharpe Ratio Z-Score]],Table2[Sharpe Ratio Z-Score])</f>
        <v>200</v>
      </c>
      <c r="AV406">
        <f>(Table2[[#This Row],[Rank 1Y]]+Table2[[#This Row],[Rank 6M]]+Table2[[#This Row],[Rank Sharpe]])/3</f>
        <v>397.33333333333331</v>
      </c>
    </row>
    <row r="407" spans="1:48" hidden="1" x14ac:dyDescent="0.3">
      <c r="A407" t="s">
        <v>750</v>
      </c>
      <c r="B407" t="s">
        <v>751</v>
      </c>
      <c r="C407" t="s">
        <v>3169</v>
      </c>
      <c r="D407" t="s">
        <v>276</v>
      </c>
      <c r="E407">
        <v>22500.603268359999</v>
      </c>
      <c r="F407">
        <v>359.8</v>
      </c>
      <c r="G407">
        <v>27.926897022008099</v>
      </c>
      <c r="H407">
        <f>(Table2[[#This Row],[1Y Return vs Nifty]]-AVERAGE(Table2[1Y Return vs Nifty]))/_xlfn.STDEV.P(Table2[1Y Return vs Nifty])</f>
        <v>6.9493080117683154E-2</v>
      </c>
      <c r="I407">
        <v>-7.8537221857371904</v>
      </c>
      <c r="J407">
        <f>(Table2[[#This Row],[1M Return vs Nifty]]-AVERAGE(Table2[1M Return vs Nifty]))/_xlfn.STDEV.P(Table2[1M Return vs Nifty])</f>
        <v>-0.6876349083808857</v>
      </c>
      <c r="K407">
        <v>-34.502692952520398</v>
      </c>
      <c r="L407">
        <f>(Table2[[#This Row],[6M Return vs Nifty]]-AVERAGE(Table2[6M Return vs Nifty]))/_xlfn.STDEV.P(Table2[6M Return vs Nifty])</f>
        <v>-1.3723713216147948</v>
      </c>
      <c r="M407">
        <v>-0.68663983578240495</v>
      </c>
      <c r="N407">
        <f>(Table2[[#This Row],[1W Return vs Nifty]]-AVERAGE(Table2[1W Return vs Nifty]))/_xlfn.STDEV.P(Table2[1W Return vs Nifty])</f>
        <v>-0.52625105474010725</v>
      </c>
      <c r="O407">
        <v>374.52</v>
      </c>
      <c r="P407">
        <v>384.28593788362599</v>
      </c>
      <c r="Q407">
        <v>379.82492891490102</v>
      </c>
      <c r="R407">
        <v>39.562382252882699</v>
      </c>
      <c r="S407" s="1">
        <f>(Table2[[#This Row],[Close Price]]-Table2[[#This Row],[20D EMA]])/Table2[[#This Row],[20D EMA]]</f>
        <v>-3.9303641995086964E-2</v>
      </c>
      <c r="T407" s="1">
        <f>(Table2[[#This Row],[Close Price]]-Table2[[#This Row],[50D EMA]])/Table2[[#This Row],[50D EMA]]</f>
        <v>-6.3718016897722399E-2</v>
      </c>
      <c r="U407" s="1">
        <f>(Table2[[#This Row],[Close Price]]-Table2[[#This Row],[200D EMA]])/Table2[[#This Row],[200D EMA]]</f>
        <v>-5.2721470842129886E-2</v>
      </c>
      <c r="V407">
        <v>0.68582706043782005</v>
      </c>
      <c r="W407">
        <v>357.6</v>
      </c>
      <c r="X407">
        <v>362.5</v>
      </c>
      <c r="Y407">
        <v>354.5</v>
      </c>
      <c r="Z407">
        <v>379</v>
      </c>
      <c r="AA407">
        <v>354.5</v>
      </c>
      <c r="AB407">
        <v>380.1</v>
      </c>
      <c r="AC407" s="1">
        <f>(Table2[[#This Row],[Close Price]]/Table2[[#This Row],[Day Low]])-1</f>
        <v>6.152125279641929E-3</v>
      </c>
      <c r="AD407" s="1">
        <f>(Table2[[#This Row],[Day High]]/Table2[[#This Row],[Close Price]])-1</f>
        <v>7.5041689827681779E-3</v>
      </c>
      <c r="AE407" s="1">
        <f>(Table2[[#This Row],[Close Price]]/Table2[[#This Row],[Current Week Low]])-1</f>
        <v>1.495063469675606E-2</v>
      </c>
      <c r="AF407" s="1">
        <f>(Table2[[#This Row],[Current Week High]]/Table2[[#This Row],[Close Price]])-1</f>
        <v>5.3362979433018376E-2</v>
      </c>
      <c r="AG407" s="1">
        <f>(Table2[[#This Row],[Close Price]]/Table2[[#This Row],[Current Month Low]])-1</f>
        <v>1.495063469675606E-2</v>
      </c>
      <c r="AH407" s="1">
        <f>(Table2[[#This Row],[Current Month High]]/Table2[[#This Row],[Close Price]])-1</f>
        <v>5.6420233463035041E-2</v>
      </c>
      <c r="AI407">
        <v>39.577543079488599</v>
      </c>
      <c r="AJ407">
        <v>61.744212182512896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-8.5399999999999991</v>
      </c>
      <c r="AM407" t="s">
        <v>3216</v>
      </c>
      <c r="AN407">
        <v>-0.04</v>
      </c>
      <c r="AO407" t="s">
        <v>3216</v>
      </c>
      <c r="AP407">
        <v>0.109490891459184</v>
      </c>
      <c r="AQ407">
        <f>(Table2[[#This Row],[Sharpe Ratio]]-AVERAGE(Table2[Sharpe Ratio]))/_xlfn.STDEV.P(Table2[Sharpe Ratio])</f>
        <v>0.55114359241038124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266</v>
      </c>
      <c r="AT407">
        <f>_xlfn.RANK.AVG(Table2[[#This Row],[6M Return vs Nifty Z-Score]],Table2[6M Return vs Nifty Z-Score])</f>
        <v>718</v>
      </c>
      <c r="AU407">
        <f>_xlfn.RANK.AVG(Table2[[#This Row],[Sharpe Ratio Z-Score]],Table2[Sharpe Ratio Z-Score])</f>
        <v>208</v>
      </c>
      <c r="AV407">
        <f>(Table2[[#This Row],[Rank 1Y]]+Table2[[#This Row],[Rank 6M]]+Table2[[#This Row],[Rank Sharpe]])/3</f>
        <v>397.33333333333331</v>
      </c>
    </row>
    <row r="408" spans="1:48" hidden="1" x14ac:dyDescent="0.3">
      <c r="A408" t="s">
        <v>1251</v>
      </c>
      <c r="B408" t="s">
        <v>1252</v>
      </c>
      <c r="C408" t="s">
        <v>3166</v>
      </c>
      <c r="D408" t="s">
        <v>83</v>
      </c>
      <c r="E408">
        <v>9452.7005602299996</v>
      </c>
      <c r="F408">
        <v>195.53</v>
      </c>
      <c r="G408">
        <v>26.3894506815084</v>
      </c>
      <c r="H408">
        <f>(Table2[[#This Row],[1Y Return vs Nifty]]-AVERAGE(Table2[1Y Return vs Nifty]))/_xlfn.STDEV.P(Table2[1Y Return vs Nifty])</f>
        <v>4.3089281974258049E-2</v>
      </c>
      <c r="I408">
        <v>-8.3272153139767706</v>
      </c>
      <c r="J408">
        <f>(Table2[[#This Row],[1M Return vs Nifty]]-AVERAGE(Table2[1M Return vs Nifty]))/_xlfn.STDEV.P(Table2[1M Return vs Nifty])</f>
        <v>-0.73872222385271913</v>
      </c>
      <c r="K408">
        <v>-13.3651085613328</v>
      </c>
      <c r="L408">
        <f>(Table2[[#This Row],[6M Return vs Nifty]]-AVERAGE(Table2[6M Return vs Nifty]))/_xlfn.STDEV.P(Table2[6M Return vs Nifty])</f>
        <v>-0.67790920267877941</v>
      </c>
      <c r="M408">
        <v>-0.54166237517532101</v>
      </c>
      <c r="N408">
        <f>(Table2[[#This Row],[1W Return vs Nifty]]-AVERAGE(Table2[1W Return vs Nifty]))/_xlfn.STDEV.P(Table2[1W Return vs Nifty])</f>
        <v>-0.49159267301119519</v>
      </c>
      <c r="O408">
        <v>201.09</v>
      </c>
      <c r="P408">
        <v>209.64280655522799</v>
      </c>
      <c r="Q408">
        <v>200.826758629685</v>
      </c>
      <c r="R408">
        <v>41.177791318093</v>
      </c>
      <c r="S408" s="1">
        <f>(Table2[[#This Row],[Close Price]]-Table2[[#This Row],[20D EMA]])/Table2[[#This Row],[20D EMA]]</f>
        <v>-2.7649311253667524E-2</v>
      </c>
      <c r="T408" s="1">
        <f>(Table2[[#This Row],[Close Price]]-Table2[[#This Row],[50D EMA]])/Table2[[#This Row],[50D EMA]]</f>
        <v>-6.7318343935212174E-2</v>
      </c>
      <c r="U408" s="1">
        <f>(Table2[[#This Row],[Close Price]]-Table2[[#This Row],[200D EMA]])/Table2[[#This Row],[200D EMA]]</f>
        <v>-2.6374765324236361E-2</v>
      </c>
      <c r="V408">
        <v>0.46545014504186599</v>
      </c>
      <c r="W408">
        <v>192</v>
      </c>
      <c r="X408">
        <v>197.85</v>
      </c>
      <c r="Y408">
        <v>189</v>
      </c>
      <c r="Z408">
        <v>201.45</v>
      </c>
      <c r="AA408">
        <v>189</v>
      </c>
      <c r="AB408">
        <v>201.45</v>
      </c>
      <c r="AC408" s="1">
        <f>(Table2[[#This Row],[Close Price]]/Table2[[#This Row],[Day Low]])-1</f>
        <v>1.8385416666666599E-2</v>
      </c>
      <c r="AD408" s="1">
        <f>(Table2[[#This Row],[Day High]]/Table2[[#This Row],[Close Price]])-1</f>
        <v>1.1865186927837224E-2</v>
      </c>
      <c r="AE408" s="1">
        <f>(Table2[[#This Row],[Close Price]]/Table2[[#This Row],[Current Week Low]])-1</f>
        <v>3.4550264550264664E-2</v>
      </c>
      <c r="AF408" s="1">
        <f>(Table2[[#This Row],[Current Week High]]/Table2[[#This Row],[Close Price]])-1</f>
        <v>3.027668388482585E-2</v>
      </c>
      <c r="AG408" s="1">
        <f>(Table2[[#This Row],[Close Price]]/Table2[[#This Row],[Current Month Low]])-1</f>
        <v>3.4550264550264664E-2</v>
      </c>
      <c r="AH408" s="1">
        <f>(Table2[[#This Row],[Current Month High]]/Table2[[#This Row],[Close Price]])-1</f>
        <v>3.027668388482585E-2</v>
      </c>
      <c r="AI408">
        <v>28.210504781874899</v>
      </c>
      <c r="AJ408">
        <v>56.549239391513197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-3.94</v>
      </c>
      <c r="AM408" t="s">
        <v>3216</v>
      </c>
      <c r="AN408">
        <v>-0.12</v>
      </c>
      <c r="AO408" t="s">
        <v>3216</v>
      </c>
      <c r="AP408">
        <v>6.6155107242245006E-2</v>
      </c>
      <c r="AQ408">
        <f>(Table2[[#This Row],[Sharpe Ratio]]-AVERAGE(Table2[Sharpe Ratio]))/_xlfn.STDEV.P(Table2[Sharpe Ratio])</f>
        <v>3.4145842997805521E-2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288</v>
      </c>
      <c r="AT408">
        <f>_xlfn.RANK.AVG(Table2[[#This Row],[6M Return vs Nifty Z-Score]],Table2[6M Return vs Nifty Z-Score])</f>
        <v>569</v>
      </c>
      <c r="AU408">
        <f>_xlfn.RANK.AVG(Table2[[#This Row],[Sharpe Ratio Z-Score]],Table2[Sharpe Ratio Z-Score])</f>
        <v>342</v>
      </c>
      <c r="AV408">
        <f>(Table2[[#This Row],[Rank 1Y]]+Table2[[#This Row],[Rank 6M]]+Table2[[#This Row],[Rank Sharpe]])/3</f>
        <v>399.66666666666669</v>
      </c>
    </row>
    <row r="409" spans="1:48" hidden="1" x14ac:dyDescent="0.3">
      <c r="A409" t="s">
        <v>1322</v>
      </c>
      <c r="B409" t="s">
        <v>1323</v>
      </c>
      <c r="C409" t="s">
        <v>3159</v>
      </c>
      <c r="D409" t="s">
        <v>986</v>
      </c>
      <c r="E409">
        <v>8848.9503564000006</v>
      </c>
      <c r="F409">
        <v>404.25</v>
      </c>
      <c r="G409">
        <v>-15.6490443592497</v>
      </c>
      <c r="H409">
        <f>(Table2[[#This Row],[1Y Return vs Nifty]]-AVERAGE(Table2[1Y Return vs Nifty]))/_xlfn.STDEV.P(Table2[1Y Return vs Nifty])</f>
        <v>-0.67887148379060824</v>
      </c>
      <c r="I409">
        <v>-7.6259014713771496</v>
      </c>
      <c r="J409">
        <f>(Table2[[#This Row],[1M Return vs Nifty]]-AVERAGE(Table2[1M Return vs Nifty]))/_xlfn.STDEV.P(Table2[1M Return vs Nifty])</f>
        <v>-0.6630543009520049</v>
      </c>
      <c r="K409">
        <v>6.9845712944946401</v>
      </c>
      <c r="L409">
        <f>(Table2[[#This Row],[6M Return vs Nifty]]-AVERAGE(Table2[6M Return vs Nifty]))/_xlfn.STDEV.P(Table2[6M Return vs Nifty])</f>
        <v>-9.3331946161347573E-3</v>
      </c>
      <c r="M409">
        <v>3.2319971923794402</v>
      </c>
      <c r="N409">
        <f>(Table2[[#This Row],[1W Return vs Nifty]]-AVERAGE(Table2[1W Return vs Nifty]))/_xlfn.STDEV.P(Table2[1W Return vs Nifty])</f>
        <v>0.41054020515899653</v>
      </c>
      <c r="O409">
        <v>418.69</v>
      </c>
      <c r="P409">
        <v>430.17265280984202</v>
      </c>
      <c r="Q409">
        <v>396.32155503960098</v>
      </c>
      <c r="R409">
        <v>42.355896625903497</v>
      </c>
      <c r="S409" s="1">
        <f>(Table2[[#This Row],[Close Price]]-Table2[[#This Row],[20D EMA]])/Table2[[#This Row],[20D EMA]]</f>
        <v>-3.448852372877307E-2</v>
      </c>
      <c r="T409" s="1">
        <f>(Table2[[#This Row],[Close Price]]-Table2[[#This Row],[50D EMA]])/Table2[[#This Row],[50D EMA]]</f>
        <v>-6.0261043189328768E-2</v>
      </c>
      <c r="U409" s="1">
        <f>(Table2[[#This Row],[Close Price]]-Table2[[#This Row],[200D EMA]])/Table2[[#This Row],[200D EMA]]</f>
        <v>2.0005081377940191E-2</v>
      </c>
      <c r="V409">
        <v>0.31765785430583099</v>
      </c>
      <c r="W409">
        <v>396.8</v>
      </c>
      <c r="X409">
        <v>409.3</v>
      </c>
      <c r="Y409">
        <v>396.8</v>
      </c>
      <c r="Z409">
        <v>419</v>
      </c>
      <c r="AA409">
        <v>396.8</v>
      </c>
      <c r="AB409">
        <v>423</v>
      </c>
      <c r="AC409" s="1">
        <f>(Table2[[#This Row],[Close Price]]/Table2[[#This Row],[Day Low]])-1</f>
        <v>1.8775201612903247E-2</v>
      </c>
      <c r="AD409" s="1">
        <f>(Table2[[#This Row],[Day High]]/Table2[[#This Row],[Close Price]])-1</f>
        <v>1.249226963512684E-2</v>
      </c>
      <c r="AE409" s="1">
        <f>(Table2[[#This Row],[Close Price]]/Table2[[#This Row],[Current Week Low]])-1</f>
        <v>1.8775201612903247E-2</v>
      </c>
      <c r="AF409" s="1">
        <f>(Table2[[#This Row],[Current Week High]]/Table2[[#This Row],[Close Price]])-1</f>
        <v>3.6487322201607997E-2</v>
      </c>
      <c r="AG409" s="1">
        <f>(Table2[[#This Row],[Close Price]]/Table2[[#This Row],[Current Month Low]])-1</f>
        <v>1.8775201612903247E-2</v>
      </c>
      <c r="AH409" s="1">
        <f>(Table2[[#This Row],[Current Month High]]/Table2[[#This Row],[Close Price]])-1</f>
        <v>4.6382189239332128E-2</v>
      </c>
      <c r="AI409">
        <v>28.138528138528098</v>
      </c>
      <c r="AJ409">
        <v>51.1214953271027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-1.57</v>
      </c>
      <c r="AM409" t="s">
        <v>3216</v>
      </c>
      <c r="AN409">
        <v>-0.05</v>
      </c>
      <c r="AO409" t="s">
        <v>3216</v>
      </c>
      <c r="AP409">
        <v>6.9999754322789001E-2</v>
      </c>
      <c r="AQ409">
        <f>(Table2[[#This Row],[Sharpe Ratio]]-AVERAGE(Table2[Sharpe Ratio]))/_xlfn.STDEV.P(Table2[Sharpe Ratio])</f>
        <v>8.0012646237746371E-2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566</v>
      </c>
      <c r="AT409">
        <f>_xlfn.RANK.AVG(Table2[[#This Row],[6M Return vs Nifty Z-Score]],Table2[6M Return vs Nifty Z-Score])</f>
        <v>311</v>
      </c>
      <c r="AU409">
        <f>_xlfn.RANK.AVG(Table2[[#This Row],[Sharpe Ratio Z-Score]],Table2[Sharpe Ratio Z-Score])</f>
        <v>326</v>
      </c>
      <c r="AV409">
        <f>(Table2[[#This Row],[Rank 1Y]]+Table2[[#This Row],[Rank 6M]]+Table2[[#This Row],[Rank Sharpe]])/3</f>
        <v>401</v>
      </c>
    </row>
    <row r="410" spans="1:48" hidden="1" x14ac:dyDescent="0.3">
      <c r="A410" t="s">
        <v>696</v>
      </c>
      <c r="B410" t="s">
        <v>697</v>
      </c>
      <c r="C410" t="s">
        <v>3168</v>
      </c>
      <c r="D410" t="s">
        <v>291</v>
      </c>
      <c r="E410">
        <v>26030.293361100001</v>
      </c>
      <c r="F410">
        <v>2051.6999999999998</v>
      </c>
      <c r="G410">
        <v>4.8434577214580399</v>
      </c>
      <c r="H410">
        <f>(Table2[[#This Row],[1Y Return vs Nifty]]-AVERAGE(Table2[1Y Return vs Nifty]))/_xlfn.STDEV.P(Table2[1Y Return vs Nifty])</f>
        <v>-0.32693732248721935</v>
      </c>
      <c r="I410">
        <v>-11.5670584496995</v>
      </c>
      <c r="J410">
        <f>(Table2[[#This Row],[1M Return vs Nifty]]-AVERAGE(Table2[1M Return vs Nifty]))/_xlfn.STDEV.P(Table2[1M Return vs Nifty])</f>
        <v>-1.0882835553324297</v>
      </c>
      <c r="K410">
        <v>34.792239976638697</v>
      </c>
      <c r="L410">
        <f>(Table2[[#This Row],[6M Return vs Nifty]]-AVERAGE(Table2[6M Return vs Nifty]))/_xlfn.STDEV.P(Table2[6M Return vs Nifty])</f>
        <v>0.90427037324110238</v>
      </c>
      <c r="M410">
        <v>-2.19502778276948</v>
      </c>
      <c r="N410">
        <f>(Table2[[#This Row],[1W Return vs Nifty]]-AVERAGE(Table2[1W Return vs Nifty]))/_xlfn.STDEV.P(Table2[1W Return vs Nifty])</f>
        <v>-0.88684700560761476</v>
      </c>
      <c r="O410">
        <v>2152.77</v>
      </c>
      <c r="P410">
        <v>2159.62691929006</v>
      </c>
      <c r="Q410">
        <v>1876.4973875154201</v>
      </c>
      <c r="R410">
        <v>36.065556094239</v>
      </c>
      <c r="S410" s="1">
        <f>(Table2[[#This Row],[Close Price]]-Table2[[#This Row],[20D EMA]])/Table2[[#This Row],[20D EMA]]</f>
        <v>-4.6948814782814777E-2</v>
      </c>
      <c r="T410" s="1">
        <f>(Table2[[#This Row],[Close Price]]-Table2[[#This Row],[50D EMA]])/Table2[[#This Row],[50D EMA]]</f>
        <v>-4.9974798112601436E-2</v>
      </c>
      <c r="U410" s="1">
        <f>(Table2[[#This Row],[Close Price]]-Table2[[#This Row],[200D EMA]])/Table2[[#This Row],[200D EMA]]</f>
        <v>9.3366829951496533E-2</v>
      </c>
      <c r="V410">
        <v>0.871389580853001</v>
      </c>
      <c r="W410">
        <v>2032</v>
      </c>
      <c r="X410">
        <v>2074</v>
      </c>
      <c r="Y410">
        <v>1962.95</v>
      </c>
      <c r="Z410">
        <v>2074</v>
      </c>
      <c r="AA410">
        <v>1962.95</v>
      </c>
      <c r="AB410">
        <v>2095</v>
      </c>
      <c r="AC410" s="1">
        <f>(Table2[[#This Row],[Close Price]]/Table2[[#This Row],[Day Low]])-1</f>
        <v>9.6948818897637512E-3</v>
      </c>
      <c r="AD410" s="1">
        <f>(Table2[[#This Row],[Day High]]/Table2[[#This Row],[Close Price]])-1</f>
        <v>1.0869035434030394E-2</v>
      </c>
      <c r="AE410" s="1">
        <f>(Table2[[#This Row],[Close Price]]/Table2[[#This Row],[Current Week Low]])-1</f>
        <v>4.5212562724470606E-2</v>
      </c>
      <c r="AF410" s="1">
        <f>(Table2[[#This Row],[Current Week High]]/Table2[[#This Row],[Close Price]])-1</f>
        <v>1.0869035434030394E-2</v>
      </c>
      <c r="AG410" s="1">
        <f>(Table2[[#This Row],[Close Price]]/Table2[[#This Row],[Current Month Low]])-1</f>
        <v>4.5212562724470606E-2</v>
      </c>
      <c r="AH410" s="1">
        <f>(Table2[[#This Row],[Current Month High]]/Table2[[#This Row],[Close Price]])-1</f>
        <v>2.1104449968319061E-2</v>
      </c>
      <c r="AI410">
        <v>19.3985475459375</v>
      </c>
      <c r="AJ410">
        <v>72.9786695894106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-12.68</v>
      </c>
      <c r="AM410" t="s">
        <v>3216</v>
      </c>
      <c r="AN410">
        <v>0.02</v>
      </c>
      <c r="AO410" t="s">
        <v>3217</v>
      </c>
      <c r="AP410">
        <v>-5.5350278851816002E-2</v>
      </c>
      <c r="AQ410">
        <f>(Table2[[#This Row],[Sharpe Ratio]]-AVERAGE(Table2[Sharpe Ratio]))/_xlfn.STDEV.P(Table2[Sharpe Ratio])</f>
        <v>-1.4154185825048822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420</v>
      </c>
      <c r="AT410">
        <f>_xlfn.RANK.AVG(Table2[[#This Row],[6M Return vs Nifty Z-Score]],Table2[6M Return vs Nifty Z-Score])</f>
        <v>105</v>
      </c>
      <c r="AU410">
        <f>_xlfn.RANK.AVG(Table2[[#This Row],[Sharpe Ratio Z-Score]],Table2[Sharpe Ratio Z-Score])</f>
        <v>681</v>
      </c>
      <c r="AV410">
        <f>(Table2[[#This Row],[Rank 1Y]]+Table2[[#This Row],[Rank 6M]]+Table2[[#This Row],[Rank Sharpe]])/3</f>
        <v>402</v>
      </c>
    </row>
    <row r="411" spans="1:48" x14ac:dyDescent="0.3">
      <c r="A411" t="s">
        <v>251</v>
      </c>
      <c r="B411" t="s">
        <v>252</v>
      </c>
      <c r="C411" t="s">
        <v>3157</v>
      </c>
      <c r="D411" t="s">
        <v>40</v>
      </c>
      <c r="E411">
        <v>103480.345597875</v>
      </c>
      <c r="F411">
        <v>716.25</v>
      </c>
      <c r="G411">
        <v>11.1351856239762</v>
      </c>
      <c r="H411">
        <f>(Table2[[#This Row],[1Y Return vs Nifty]]-AVERAGE(Table2[1Y Return vs Nifty]))/_xlfn.STDEV.P(Table2[1Y Return vs Nifty])</f>
        <v>-0.21888443690979428</v>
      </c>
      <c r="I411">
        <v>-1.1553448703785201</v>
      </c>
      <c r="J411">
        <f>(Table2[[#This Row],[1M Return vs Nifty]]-AVERAGE(Table2[1M Return vs Nifty]))/_xlfn.STDEV.P(Table2[1M Return vs Nifty])</f>
        <v>3.508332056445982E-2</v>
      </c>
      <c r="K411">
        <v>15.6212161240752</v>
      </c>
      <c r="L411">
        <f>(Table2[[#This Row],[6M Return vs Nifty]]-AVERAGE(Table2[6M Return vs Nifty]))/_xlfn.STDEV.P(Table2[6M Return vs Nifty])</f>
        <v>0.27441837121315793</v>
      </c>
      <c r="M411">
        <v>-5.0634891864999103</v>
      </c>
      <c r="N411">
        <f>(Table2[[#This Row],[1W Return vs Nifty]]-AVERAGE(Table2[1W Return vs Nifty]))/_xlfn.STDEV.P(Table2[1W Return vs Nifty])</f>
        <v>-1.5725827736976412</v>
      </c>
      <c r="O411">
        <v>743.64</v>
      </c>
      <c r="P411">
        <v>740.22927108473198</v>
      </c>
      <c r="Q411">
        <v>661.92523153662705</v>
      </c>
      <c r="R411">
        <v>33.0483551147328</v>
      </c>
      <c r="S411" s="1">
        <f>(Table2[[#This Row],[Close Price]]-Table2[[#This Row],[20D EMA]])/Table2[[#This Row],[20D EMA]]</f>
        <v>-3.6832338228174909E-2</v>
      </c>
      <c r="T411" s="1">
        <f>(Table2[[#This Row],[Close Price]]-Table2[[#This Row],[50D EMA]])/Table2[[#This Row],[50D EMA]]</f>
        <v>-3.2394383769224301E-2</v>
      </c>
      <c r="U411" s="1">
        <f>(Table2[[#This Row],[Close Price]]-Table2[[#This Row],[200D EMA]])/Table2[[#This Row],[200D EMA]]</f>
        <v>8.2070853134364824E-2</v>
      </c>
      <c r="V411">
        <v>0.86329450210943404</v>
      </c>
      <c r="W411">
        <v>713</v>
      </c>
      <c r="X411">
        <v>733.9</v>
      </c>
      <c r="Y411">
        <v>702.3</v>
      </c>
      <c r="Z411">
        <v>744.8</v>
      </c>
      <c r="AA411">
        <v>702.3</v>
      </c>
      <c r="AB411">
        <v>750</v>
      </c>
      <c r="AC411" s="1">
        <f>(Table2[[#This Row],[Close Price]]/Table2[[#This Row],[Day Low]])-1</f>
        <v>4.5582047685834848E-3</v>
      </c>
      <c r="AD411" s="1">
        <f>(Table2[[#This Row],[Day High]]/Table2[[#This Row],[Close Price]])-1</f>
        <v>2.4642233856893458E-2</v>
      </c>
      <c r="AE411" s="1">
        <f>(Table2[[#This Row],[Close Price]]/Table2[[#This Row],[Current Week Low]])-1</f>
        <v>1.9863306279367832E-2</v>
      </c>
      <c r="AF411" s="1">
        <f>(Table2[[#This Row],[Current Week High]]/Table2[[#This Row],[Close Price]])-1</f>
        <v>3.9860383944153588E-2</v>
      </c>
      <c r="AG411" s="1">
        <f>(Table2[[#This Row],[Close Price]]/Table2[[#This Row],[Current Month Low]])-1</f>
        <v>1.9863306279367832E-2</v>
      </c>
      <c r="AH411" s="1">
        <f>(Table2[[#This Row],[Current Month High]]/Table2[[#This Row],[Close Price]])-1</f>
        <v>4.7120418848167533E-2</v>
      </c>
      <c r="AI411">
        <v>11.2460732984293</v>
      </c>
      <c r="AJ411">
        <v>54.547416118243603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-4.45</v>
      </c>
      <c r="AM411" t="s">
        <v>3216</v>
      </c>
      <c r="AN411">
        <v>-0.08</v>
      </c>
      <c r="AO411" t="s">
        <v>3216</v>
      </c>
      <c r="AP411">
        <v>-2.2424062944210999E-2</v>
      </c>
      <c r="AQ411">
        <f>(Table2[[#This Row],[Sharpe Ratio]]-AVERAGE(Table2[Sharpe Ratio]))/_xlfn.STDEV.P(Table2[Sharpe Ratio])</f>
        <v>-1.0226074258937943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-2.5045729447236118</v>
      </c>
      <c r="AS411">
        <f>_xlfn.RANK.AVG(Table2[[#This Row],[1Y Return vs Nifty Z-Score]],Table2[1Y Return vs Nifty Z-Score])</f>
        <v>369</v>
      </c>
      <c r="AT411">
        <f>_xlfn.RANK.AVG(Table2[[#This Row],[6M Return vs Nifty Z-Score]],Table2[6M Return vs Nifty Z-Score])</f>
        <v>217</v>
      </c>
      <c r="AU411">
        <f>_xlfn.RANK.AVG(Table2[[#This Row],[Sharpe Ratio Z-Score]],Table2[Sharpe Ratio Z-Score])</f>
        <v>622</v>
      </c>
      <c r="AV411">
        <f>(Table2[[#This Row],[Rank 1Y]]+Table2[[#This Row],[Rank 6M]]+Table2[[#This Row],[Rank Sharpe]])/3</f>
        <v>402.66666666666669</v>
      </c>
    </row>
    <row r="412" spans="1:48" hidden="1" x14ac:dyDescent="0.3">
      <c r="A412" t="s">
        <v>454</v>
      </c>
      <c r="B412" t="s">
        <v>455</v>
      </c>
      <c r="C412" t="s">
        <v>3157</v>
      </c>
      <c r="D412" t="s">
        <v>32</v>
      </c>
      <c r="E412">
        <v>50852.943192655999</v>
      </c>
      <c r="F412">
        <v>58.58</v>
      </c>
      <c r="G412">
        <v>6.7044170216585997</v>
      </c>
      <c r="H412">
        <f>(Table2[[#This Row],[1Y Return vs Nifty]]-AVERAGE(Table2[1Y Return vs Nifty]))/_xlfn.STDEV.P(Table2[1Y Return vs Nifty])</f>
        <v>-0.29497757701756289</v>
      </c>
      <c r="I412">
        <v>0.33524707285230998</v>
      </c>
      <c r="J412">
        <f>(Table2[[#This Row],[1M Return vs Nifty]]-AVERAGE(Table2[1M Return vs Nifty]))/_xlfn.STDEV.P(Table2[1M Return vs Nifty])</f>
        <v>0.19591002807493435</v>
      </c>
      <c r="K412">
        <v>-16.9164444055634</v>
      </c>
      <c r="L412">
        <f>(Table2[[#This Row],[6M Return vs Nifty]]-AVERAGE(Table2[6M Return vs Nifty]))/_xlfn.STDEV.P(Table2[6M Return vs Nifty])</f>
        <v>-0.79458612137465501</v>
      </c>
      <c r="M412">
        <v>5.6918818178450499</v>
      </c>
      <c r="N412">
        <f>(Table2[[#This Row],[1W Return vs Nifty]]-AVERAGE(Table2[1W Return vs Nifty]))/_xlfn.STDEV.P(Table2[1W Return vs Nifty])</f>
        <v>0.99860141137316627</v>
      </c>
      <c r="O412">
        <v>56.31</v>
      </c>
      <c r="P412">
        <v>57.623039050075803</v>
      </c>
      <c r="Q412">
        <v>57.580039656351197</v>
      </c>
      <c r="R412">
        <v>62.8267440923549</v>
      </c>
      <c r="S412" s="1">
        <f>(Table2[[#This Row],[Close Price]]-Table2[[#This Row],[20D EMA]])/Table2[[#This Row],[20D EMA]]</f>
        <v>4.0312555496359363E-2</v>
      </c>
      <c r="T412" s="1">
        <f>(Table2[[#This Row],[Close Price]]-Table2[[#This Row],[50D EMA]])/Table2[[#This Row],[50D EMA]]</f>
        <v>1.660726274941127E-2</v>
      </c>
      <c r="U412" s="1">
        <f>(Table2[[#This Row],[Close Price]]-Table2[[#This Row],[200D EMA]])/Table2[[#This Row],[200D EMA]]</f>
        <v>1.736644069050244E-2</v>
      </c>
      <c r="V412">
        <v>1.2409634095355699</v>
      </c>
      <c r="W412">
        <v>57.06</v>
      </c>
      <c r="X412">
        <v>58.8</v>
      </c>
      <c r="Y412">
        <v>55.56</v>
      </c>
      <c r="Z412">
        <v>58.8</v>
      </c>
      <c r="AA412">
        <v>55.56</v>
      </c>
      <c r="AB412">
        <v>58.8</v>
      </c>
      <c r="AC412" s="1">
        <f>(Table2[[#This Row],[Close Price]]/Table2[[#This Row],[Day Low]])-1</f>
        <v>2.6638626007711164E-2</v>
      </c>
      <c r="AD412" s="1">
        <f>(Table2[[#This Row],[Day High]]/Table2[[#This Row],[Close Price]])-1</f>
        <v>3.7555479685900117E-3</v>
      </c>
      <c r="AE412" s="1">
        <f>(Table2[[#This Row],[Close Price]]/Table2[[#This Row],[Current Week Low]])-1</f>
        <v>5.4355651547876027E-2</v>
      </c>
      <c r="AF412" s="1">
        <f>(Table2[[#This Row],[Current Week High]]/Table2[[#This Row],[Close Price]])-1</f>
        <v>3.7555479685900117E-3</v>
      </c>
      <c r="AG412" s="1">
        <f>(Table2[[#This Row],[Close Price]]/Table2[[#This Row],[Current Month Low]])-1</f>
        <v>5.4355651547876027E-2</v>
      </c>
      <c r="AH412" s="1">
        <f>(Table2[[#This Row],[Current Month High]]/Table2[[#This Row],[Close Price]])-1</f>
        <v>3.7555479685900117E-3</v>
      </c>
      <c r="AI412">
        <v>31.273472174803601</v>
      </c>
      <c r="AJ412">
        <v>34.512055109069998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3.43</v>
      </c>
      <c r="AM412" t="s">
        <v>3217</v>
      </c>
      <c r="AN412">
        <v>-0.06</v>
      </c>
      <c r="AO412" t="s">
        <v>3216</v>
      </c>
      <c r="AP412">
        <v>0.110118329298586</v>
      </c>
      <c r="AQ412">
        <f>(Table2[[#This Row],[Sharpe Ratio]]-AVERAGE(Table2[Sharpe Ratio]))/_xlfn.STDEV.P(Table2[Sharpe Ratio])</f>
        <v>0.55862895252855194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405</v>
      </c>
      <c r="AT412">
        <f>_xlfn.RANK.AVG(Table2[[#This Row],[6M Return vs Nifty Z-Score]],Table2[6M Return vs Nifty Z-Score])</f>
        <v>599</v>
      </c>
      <c r="AU412">
        <f>_xlfn.RANK.AVG(Table2[[#This Row],[Sharpe Ratio Z-Score]],Table2[Sharpe Ratio Z-Score])</f>
        <v>205</v>
      </c>
      <c r="AV412">
        <f>(Table2[[#This Row],[Rank 1Y]]+Table2[[#This Row],[Rank 6M]]+Table2[[#This Row],[Rank Sharpe]])/3</f>
        <v>403</v>
      </c>
    </row>
    <row r="413" spans="1:48" hidden="1" x14ac:dyDescent="0.3">
      <c r="A413" t="s">
        <v>1901</v>
      </c>
      <c r="B413" t="s">
        <v>1902</v>
      </c>
      <c r="C413" t="s">
        <v>3164</v>
      </c>
      <c r="D413" t="s">
        <v>117</v>
      </c>
      <c r="E413">
        <v>3875.9796681359999</v>
      </c>
      <c r="F413">
        <v>215.07</v>
      </c>
      <c r="G413">
        <v>-5.2023019961893597</v>
      </c>
      <c r="H413">
        <f>(Table2[[#This Row],[1Y Return vs Nifty]]-AVERAGE(Table2[1Y Return vs Nifty]))/_xlfn.STDEV.P(Table2[1Y Return vs Nifty])</f>
        <v>-0.49946120497660962</v>
      </c>
      <c r="I413">
        <v>-4.0369333782755001</v>
      </c>
      <c r="J413">
        <f>(Table2[[#This Row],[1M Return vs Nifty]]-AVERAGE(Table2[1M Return vs Nifty]))/_xlfn.STDEV.P(Table2[1M Return vs Nifty])</f>
        <v>-0.27582429853926527</v>
      </c>
      <c r="K413">
        <v>-6.3635641762673298</v>
      </c>
      <c r="L413">
        <f>(Table2[[#This Row],[6M Return vs Nifty]]-AVERAGE(Table2[6M Return vs Nifty]))/_xlfn.STDEV.P(Table2[6M Return vs Nifty])</f>
        <v>-0.44787783961043109</v>
      </c>
      <c r="M413">
        <v>4.2940415223065402</v>
      </c>
      <c r="N413">
        <f>(Table2[[#This Row],[1W Return vs Nifty]]-AVERAGE(Table2[1W Return vs Nifty]))/_xlfn.STDEV.P(Table2[1W Return vs Nifty])</f>
        <v>0.66443303543417054</v>
      </c>
      <c r="O413">
        <v>210.65</v>
      </c>
      <c r="P413">
        <v>216.453341697952</v>
      </c>
      <c r="Q413">
        <v>214.85456699827299</v>
      </c>
      <c r="R413">
        <v>62.491007460515</v>
      </c>
      <c r="S413" s="1">
        <f>(Table2[[#This Row],[Close Price]]-Table2[[#This Row],[20D EMA]])/Table2[[#This Row],[20D EMA]]</f>
        <v>2.0982672679800557E-2</v>
      </c>
      <c r="T413" s="1">
        <f>(Table2[[#This Row],[Close Price]]-Table2[[#This Row],[50D EMA]])/Table2[[#This Row],[50D EMA]]</f>
        <v>-6.3909463679353946E-3</v>
      </c>
      <c r="U413" s="1">
        <f>(Table2[[#This Row],[Close Price]]-Table2[[#This Row],[200D EMA]])/Table2[[#This Row],[200D EMA]]</f>
        <v>1.0026922151891639E-3</v>
      </c>
      <c r="V413">
        <v>0.54895636003086301</v>
      </c>
      <c r="W413">
        <v>210.4</v>
      </c>
      <c r="X413">
        <v>217.35</v>
      </c>
      <c r="Y413">
        <v>200.65</v>
      </c>
      <c r="Z413">
        <v>225</v>
      </c>
      <c r="AA413">
        <v>200.65</v>
      </c>
      <c r="AB413">
        <v>225</v>
      </c>
      <c r="AC413" s="1">
        <f>(Table2[[#This Row],[Close Price]]/Table2[[#This Row],[Day Low]])-1</f>
        <v>2.2195817490494152E-2</v>
      </c>
      <c r="AD413" s="1">
        <f>(Table2[[#This Row],[Day High]]/Table2[[#This Row],[Close Price]])-1</f>
        <v>1.0601199609429512E-2</v>
      </c>
      <c r="AE413" s="1">
        <f>(Table2[[#This Row],[Close Price]]/Table2[[#This Row],[Current Week Low]])-1</f>
        <v>7.1866434089209896E-2</v>
      </c>
      <c r="AF413" s="1">
        <f>(Table2[[#This Row],[Current Week High]]/Table2[[#This Row],[Close Price]])-1</f>
        <v>4.617101408843638E-2</v>
      </c>
      <c r="AG413" s="1">
        <f>(Table2[[#This Row],[Close Price]]/Table2[[#This Row],[Current Month Low]])-1</f>
        <v>7.1866434089209896E-2</v>
      </c>
      <c r="AH413" s="1">
        <f>(Table2[[#This Row],[Current Month High]]/Table2[[#This Row],[Close Price]])-1</f>
        <v>4.617101408843638E-2</v>
      </c>
      <c r="AI413">
        <v>27.8420979216069</v>
      </c>
      <c r="AJ413">
        <v>24.138528138528098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1.0900000000000001</v>
      </c>
      <c r="AM413" t="s">
        <v>3217</v>
      </c>
      <c r="AN413">
        <v>-7.0000000000000007E-2</v>
      </c>
      <c r="AO413" t="s">
        <v>3216</v>
      </c>
      <c r="AP413">
        <v>9.3861263069452999E-2</v>
      </c>
      <c r="AQ413">
        <f>(Table2[[#This Row],[Sharpe Ratio]]-AVERAGE(Table2[Sharpe Ratio]))/_xlfn.STDEV.P(Table2[Sharpe Ratio])</f>
        <v>0.36468146076428204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492</v>
      </c>
      <c r="AT413">
        <f>_xlfn.RANK.AVG(Table2[[#This Row],[6M Return vs Nifty Z-Score]],Table2[6M Return vs Nifty Z-Score])</f>
        <v>469</v>
      </c>
      <c r="AU413">
        <f>_xlfn.RANK.AVG(Table2[[#This Row],[Sharpe Ratio Z-Score]],Table2[Sharpe Ratio Z-Score])</f>
        <v>249</v>
      </c>
      <c r="AV413">
        <f>(Table2[[#This Row],[Rank 1Y]]+Table2[[#This Row],[Rank 6M]]+Table2[[#This Row],[Rank Sharpe]])/3</f>
        <v>403.33333333333331</v>
      </c>
    </row>
    <row r="414" spans="1:48" hidden="1" x14ac:dyDescent="0.3">
      <c r="A414" t="s">
        <v>1405</v>
      </c>
      <c r="B414" t="s">
        <v>1406</v>
      </c>
      <c r="C414" t="s">
        <v>590</v>
      </c>
      <c r="D414" t="s">
        <v>590</v>
      </c>
      <c r="E414">
        <v>7847.9032225000001</v>
      </c>
      <c r="F414">
        <v>396.25</v>
      </c>
      <c r="G414">
        <v>15.3372829968002</v>
      </c>
      <c r="H414">
        <f>(Table2[[#This Row],[1Y Return vs Nifty]]-AVERAGE(Table2[1Y Return vs Nifty]))/_xlfn.STDEV.P(Table2[1Y Return vs Nifty])</f>
        <v>-0.14671845108748546</v>
      </c>
      <c r="I414">
        <v>7.5062140511929396</v>
      </c>
      <c r="J414">
        <f>(Table2[[#This Row],[1M Return vs Nifty]]-AVERAGE(Table2[1M Return vs Nifty]))/_xlfn.STDEV.P(Table2[1M Return vs Nifty])</f>
        <v>0.9696180935386054</v>
      </c>
      <c r="K414">
        <v>-7.2844226991116097</v>
      </c>
      <c r="L414">
        <f>(Table2[[#This Row],[6M Return vs Nifty]]-AVERAGE(Table2[6M Return vs Nifty]))/_xlfn.STDEV.P(Table2[6M Return vs Nifty])</f>
        <v>-0.47813207061335211</v>
      </c>
      <c r="M414">
        <v>2.9666410913064598</v>
      </c>
      <c r="N414">
        <f>(Table2[[#This Row],[1W Return vs Nifty]]-AVERAGE(Table2[1W Return vs Nifty]))/_xlfn.STDEV.P(Table2[1W Return vs Nifty])</f>
        <v>0.34710404752061563</v>
      </c>
      <c r="O414">
        <v>378.88</v>
      </c>
      <c r="P414">
        <v>382.48568860862298</v>
      </c>
      <c r="Q414">
        <v>358.63302274890702</v>
      </c>
      <c r="R414">
        <v>65.092555976029203</v>
      </c>
      <c r="S414" s="1">
        <f>(Table2[[#This Row],[Close Price]]-Table2[[#This Row],[20D EMA]])/Table2[[#This Row],[20D EMA]]</f>
        <v>4.584565033783785E-2</v>
      </c>
      <c r="T414" s="1">
        <f>(Table2[[#This Row],[Close Price]]-Table2[[#This Row],[50D EMA]])/Table2[[#This Row],[50D EMA]]</f>
        <v>3.5986474269005392E-2</v>
      </c>
      <c r="U414" s="1">
        <f>(Table2[[#This Row],[Close Price]]-Table2[[#This Row],[200D EMA]])/Table2[[#This Row],[200D EMA]]</f>
        <v>0.10488988705713832</v>
      </c>
      <c r="V414">
        <v>0.54090859693247895</v>
      </c>
      <c r="W414">
        <v>382.3</v>
      </c>
      <c r="X414">
        <v>398</v>
      </c>
      <c r="Y414">
        <v>373.05</v>
      </c>
      <c r="Z414">
        <v>398</v>
      </c>
      <c r="AA414">
        <v>373.05</v>
      </c>
      <c r="AB414">
        <v>398</v>
      </c>
      <c r="AC414" s="1">
        <f>(Table2[[#This Row],[Close Price]]/Table2[[#This Row],[Day Low]])-1</f>
        <v>3.6489667800156944E-2</v>
      </c>
      <c r="AD414" s="1">
        <f>(Table2[[#This Row],[Day High]]/Table2[[#This Row],[Close Price]])-1</f>
        <v>4.4164037854890204E-3</v>
      </c>
      <c r="AE414" s="1">
        <f>(Table2[[#This Row],[Close Price]]/Table2[[#This Row],[Current Week Low]])-1</f>
        <v>6.2190054952419249E-2</v>
      </c>
      <c r="AF414" s="1">
        <f>(Table2[[#This Row],[Current Week High]]/Table2[[#This Row],[Close Price]])-1</f>
        <v>4.4164037854890204E-3</v>
      </c>
      <c r="AG414" s="1">
        <f>(Table2[[#This Row],[Close Price]]/Table2[[#This Row],[Current Month Low]])-1</f>
        <v>6.2190054952419249E-2</v>
      </c>
      <c r="AH414" s="1">
        <f>(Table2[[#This Row],[Current Month High]]/Table2[[#This Row],[Close Price]])-1</f>
        <v>4.4164037854890204E-3</v>
      </c>
      <c r="AI414">
        <v>13.7287066246056</v>
      </c>
      <c r="AJ414">
        <v>55.118418477197103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2.36</v>
      </c>
      <c r="AM414" t="s">
        <v>3217</v>
      </c>
      <c r="AN414">
        <v>0.04</v>
      </c>
      <c r="AO414" t="s">
        <v>3217</v>
      </c>
      <c r="AP414">
        <v>4.5191733767315001E-2</v>
      </c>
      <c r="AQ414">
        <f>(Table2[[#This Row],[Sharpe Ratio]]-AVERAGE(Table2[Sharpe Ratio]))/_xlfn.STDEV.P(Table2[Sharpe Ratio])</f>
        <v>-0.21594809443687829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337</v>
      </c>
      <c r="AT414">
        <f>_xlfn.RANK.AVG(Table2[[#This Row],[6M Return vs Nifty Z-Score]],Table2[6M Return vs Nifty Z-Score])</f>
        <v>480</v>
      </c>
      <c r="AU414">
        <f>_xlfn.RANK.AVG(Table2[[#This Row],[Sharpe Ratio Z-Score]],Table2[Sharpe Ratio Z-Score])</f>
        <v>400</v>
      </c>
      <c r="AV414">
        <f>(Table2[[#This Row],[Rank 1Y]]+Table2[[#This Row],[Rank 6M]]+Table2[[#This Row],[Rank Sharpe]])/3</f>
        <v>405.66666666666669</v>
      </c>
    </row>
    <row r="415" spans="1:48" hidden="1" x14ac:dyDescent="0.3">
      <c r="A415" t="s">
        <v>1020</v>
      </c>
      <c r="B415" t="s">
        <v>1021</v>
      </c>
      <c r="C415" t="s">
        <v>3160</v>
      </c>
      <c r="D415" t="s">
        <v>246</v>
      </c>
      <c r="E415">
        <v>13734.891363700001</v>
      </c>
      <c r="F415">
        <v>588.25</v>
      </c>
      <c r="G415">
        <v>84.372723206182798</v>
      </c>
      <c r="H415">
        <f>(Table2[[#This Row],[1Y Return vs Nifty]]-AVERAGE(Table2[1Y Return vs Nifty]))/_xlfn.STDEV.P(Table2[1Y Return vs Nifty])</f>
        <v>1.0388824899109415</v>
      </c>
      <c r="I415">
        <v>6.34644090977904</v>
      </c>
      <c r="J415">
        <f>(Table2[[#This Row],[1M Return vs Nifty]]-AVERAGE(Table2[1M Return vs Nifty]))/_xlfn.STDEV.P(Table2[1M Return vs Nifty])</f>
        <v>0.84448492302891298</v>
      </c>
      <c r="K415">
        <v>-26.805839808372198</v>
      </c>
      <c r="L415">
        <f>(Table2[[#This Row],[6M Return vs Nifty]]-AVERAGE(Table2[6M Return vs Nifty]))/_xlfn.STDEV.P(Table2[6M Return vs Nifty])</f>
        <v>-1.1194960240073288</v>
      </c>
      <c r="M415">
        <v>1.3497416784752101</v>
      </c>
      <c r="N415">
        <f>(Table2[[#This Row],[1W Return vs Nifty]]-AVERAGE(Table2[1W Return vs Nifty]))/_xlfn.STDEV.P(Table2[1W Return vs Nifty])</f>
        <v>-3.9432706761732869E-2</v>
      </c>
      <c r="O415">
        <v>589.58000000000004</v>
      </c>
      <c r="P415">
        <v>617.17436693050502</v>
      </c>
      <c r="Q415">
        <v>604.93649429421498</v>
      </c>
      <c r="R415">
        <v>51.813010426179602</v>
      </c>
      <c r="S415" s="1">
        <f>(Table2[[#This Row],[Close Price]]-Table2[[#This Row],[20D EMA]])/Table2[[#This Row],[20D EMA]]</f>
        <v>-2.2558431425761406E-3</v>
      </c>
      <c r="T415" s="1">
        <f>(Table2[[#This Row],[Close Price]]-Table2[[#This Row],[50D EMA]])/Table2[[#This Row],[50D EMA]]</f>
        <v>-4.6865794304386518E-2</v>
      </c>
      <c r="U415" s="1">
        <f>(Table2[[#This Row],[Close Price]]-Table2[[#This Row],[200D EMA]])/Table2[[#This Row],[200D EMA]]</f>
        <v>-2.758387773196469E-2</v>
      </c>
      <c r="V415">
        <v>0.54348225513197002</v>
      </c>
      <c r="W415">
        <v>573.1</v>
      </c>
      <c r="X415">
        <v>592.15</v>
      </c>
      <c r="Y415">
        <v>572</v>
      </c>
      <c r="Z415">
        <v>603.1</v>
      </c>
      <c r="AA415">
        <v>572</v>
      </c>
      <c r="AB415">
        <v>603.35</v>
      </c>
      <c r="AC415" s="1">
        <f>(Table2[[#This Row],[Close Price]]/Table2[[#This Row],[Day Low]])-1</f>
        <v>2.6435177106962193E-2</v>
      </c>
      <c r="AD415" s="1">
        <f>(Table2[[#This Row],[Day High]]/Table2[[#This Row],[Close Price]])-1</f>
        <v>6.6298342541435407E-3</v>
      </c>
      <c r="AE415" s="1">
        <f>(Table2[[#This Row],[Close Price]]/Table2[[#This Row],[Current Week Low]])-1</f>
        <v>2.8409090909090828E-2</v>
      </c>
      <c r="AF415" s="1">
        <f>(Table2[[#This Row],[Current Week High]]/Table2[[#This Row],[Close Price]])-1</f>
        <v>2.5244368890777746E-2</v>
      </c>
      <c r="AG415" s="1">
        <f>(Table2[[#This Row],[Close Price]]/Table2[[#This Row],[Current Month Low]])-1</f>
        <v>2.8409090909090828E-2</v>
      </c>
      <c r="AH415" s="1">
        <f>(Table2[[#This Row],[Current Month High]]/Table2[[#This Row],[Close Price]])-1</f>
        <v>2.5669358266043441E-2</v>
      </c>
      <c r="AI415">
        <v>40.756481087972801</v>
      </c>
      <c r="AJ415">
        <v>115.871559633027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-4.92</v>
      </c>
      <c r="AM415" t="s">
        <v>3216</v>
      </c>
      <c r="AN415">
        <v>-0.13</v>
      </c>
      <c r="AO415" t="s">
        <v>3216</v>
      </c>
      <c r="AP415">
        <v>3.2719076301943997E-2</v>
      </c>
      <c r="AQ415">
        <f>(Table2[[#This Row],[Sharpe Ratio]]-AVERAGE(Table2[Sharpe Ratio]))/_xlfn.STDEV.P(Table2[Sharpe Ratio])</f>
        <v>-0.36474742864323284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91</v>
      </c>
      <c r="AT415">
        <f>_xlfn.RANK.AVG(Table2[[#This Row],[6M Return vs Nifty Z-Score]],Table2[6M Return vs Nifty Z-Score])</f>
        <v>690</v>
      </c>
      <c r="AU415">
        <f>_xlfn.RANK.AVG(Table2[[#This Row],[Sharpe Ratio Z-Score]],Table2[Sharpe Ratio Z-Score])</f>
        <v>438</v>
      </c>
      <c r="AV415">
        <f>(Table2[[#This Row],[Rank 1Y]]+Table2[[#This Row],[Rank 6M]]+Table2[[#This Row],[Rank Sharpe]])/3</f>
        <v>406.33333333333331</v>
      </c>
    </row>
    <row r="416" spans="1:48" hidden="1" x14ac:dyDescent="0.3">
      <c r="A416" t="s">
        <v>1161</v>
      </c>
      <c r="B416" t="s">
        <v>1162</v>
      </c>
      <c r="C416" t="s">
        <v>3166</v>
      </c>
      <c r="D416" t="s">
        <v>1163</v>
      </c>
      <c r="E416">
        <v>10725.57205287</v>
      </c>
      <c r="F416">
        <v>721.65</v>
      </c>
      <c r="G416">
        <v>42.8746337422266</v>
      </c>
      <c r="H416">
        <f>(Table2[[#This Row],[1Y Return vs Nifty]]-AVERAGE(Table2[1Y Return vs Nifty]))/_xlfn.STDEV.P(Table2[1Y Return vs Nifty])</f>
        <v>0.32620254220755035</v>
      </c>
      <c r="I416">
        <v>-1.7899893032865899</v>
      </c>
      <c r="J416">
        <f>(Table2[[#This Row],[1M Return vs Nifty]]-AVERAGE(Table2[1M Return vs Nifty]))/_xlfn.STDEV.P(Table2[1M Return vs Nifty])</f>
        <v>-3.3391338142756286E-2</v>
      </c>
      <c r="K416">
        <v>5.8898289402761197</v>
      </c>
      <c r="L416">
        <f>(Table2[[#This Row],[6M Return vs Nifty]]-AVERAGE(Table2[6M Return vs Nifty]))/_xlfn.STDEV.P(Table2[6M Return vs Nifty])</f>
        <v>-4.5300270178305041E-2</v>
      </c>
      <c r="M416">
        <v>6.6888941341976897</v>
      </c>
      <c r="N416">
        <f>(Table2[[#This Row],[1W Return vs Nifty]]-AVERAGE(Table2[1W Return vs Nifty]))/_xlfn.STDEV.P(Table2[1W Return vs Nifty])</f>
        <v>1.236947657085296</v>
      </c>
      <c r="O416">
        <v>722.16</v>
      </c>
      <c r="P416">
        <v>733.74304465794501</v>
      </c>
      <c r="Q416">
        <v>652.81408691075103</v>
      </c>
      <c r="R416">
        <v>52.459378314793803</v>
      </c>
      <c r="S416" s="1">
        <f>(Table2[[#This Row],[Close Price]]-Table2[[#This Row],[20D EMA]])/Table2[[#This Row],[20D EMA]]</f>
        <v>-7.0621468926552414E-4</v>
      </c>
      <c r="T416" s="1">
        <f>(Table2[[#This Row],[Close Price]]-Table2[[#This Row],[50D EMA]])/Table2[[#This Row],[50D EMA]]</f>
        <v>-1.6481307381363379E-2</v>
      </c>
      <c r="U416" s="1">
        <f>(Table2[[#This Row],[Close Price]]-Table2[[#This Row],[200D EMA]])/Table2[[#This Row],[200D EMA]]</f>
        <v>0.10544489536828852</v>
      </c>
      <c r="V416">
        <v>0.49416383314246398</v>
      </c>
      <c r="W416">
        <v>712.45</v>
      </c>
      <c r="X416">
        <v>725.45</v>
      </c>
      <c r="Y416">
        <v>703.55</v>
      </c>
      <c r="Z416">
        <v>732.5</v>
      </c>
      <c r="AA416">
        <v>703.55</v>
      </c>
      <c r="AB416">
        <v>739</v>
      </c>
      <c r="AC416" s="1">
        <f>(Table2[[#This Row],[Close Price]]/Table2[[#This Row],[Day Low]])-1</f>
        <v>1.291318689030807E-2</v>
      </c>
      <c r="AD416" s="1">
        <f>(Table2[[#This Row],[Day High]]/Table2[[#This Row],[Close Price]])-1</f>
        <v>5.2657105244926505E-3</v>
      </c>
      <c r="AE416" s="1">
        <f>(Table2[[#This Row],[Close Price]]/Table2[[#This Row],[Current Week Low]])-1</f>
        <v>2.5726671878331331E-2</v>
      </c>
      <c r="AF416" s="1">
        <f>(Table2[[#This Row],[Current Week High]]/Table2[[#This Row],[Close Price]])-1</f>
        <v>1.5034989260721998E-2</v>
      </c>
      <c r="AG416" s="1">
        <f>(Table2[[#This Row],[Close Price]]/Table2[[#This Row],[Current Month Low]])-1</f>
        <v>2.5726671878331331E-2</v>
      </c>
      <c r="AH416" s="1">
        <f>(Table2[[#This Row],[Current Month High]]/Table2[[#This Row],[Close Price]])-1</f>
        <v>2.4042125684196058E-2</v>
      </c>
      <c r="AI416">
        <v>21.249913392919002</v>
      </c>
      <c r="AJ416">
        <v>71.780528445608098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-0.22</v>
      </c>
      <c r="AM416" t="s">
        <v>3216</v>
      </c>
      <c r="AN416">
        <v>0</v>
      </c>
      <c r="AO416" t="s">
        <v>3218</v>
      </c>
      <c r="AP416">
        <v>-5.6283953503307997E-2</v>
      </c>
      <c r="AQ416">
        <f>(Table2[[#This Row],[Sharpe Ratio]]-AVERAGE(Table2[Sharpe Ratio]))/_xlfn.STDEV.P(Table2[Sharpe Ratio])</f>
        <v>-1.4265573608200153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205</v>
      </c>
      <c r="AT416">
        <f>_xlfn.RANK.AVG(Table2[[#This Row],[6M Return vs Nifty Z-Score]],Table2[6M Return vs Nifty Z-Score])</f>
        <v>332</v>
      </c>
      <c r="AU416">
        <f>_xlfn.RANK.AVG(Table2[[#This Row],[Sharpe Ratio Z-Score]],Table2[Sharpe Ratio Z-Score])</f>
        <v>682</v>
      </c>
      <c r="AV416">
        <f>(Table2[[#This Row],[Rank 1Y]]+Table2[[#This Row],[Rank 6M]]+Table2[[#This Row],[Rank Sharpe]])/3</f>
        <v>406.33333333333331</v>
      </c>
    </row>
    <row r="417" spans="1:48" hidden="1" x14ac:dyDescent="0.3">
      <c r="A417" t="s">
        <v>332</v>
      </c>
      <c r="B417" t="s">
        <v>333</v>
      </c>
      <c r="C417" t="s">
        <v>3170</v>
      </c>
      <c r="D417" t="s">
        <v>136</v>
      </c>
      <c r="E417">
        <v>80067.985150399996</v>
      </c>
      <c r="F417">
        <v>2879.5</v>
      </c>
      <c r="G417">
        <v>31.780561362952302</v>
      </c>
      <c r="H417">
        <f>(Table2[[#This Row],[1Y Return vs Nifty]]-AVERAGE(Table2[1Y Return vs Nifty]))/_xlfn.STDEV.P(Table2[1Y Return vs Nifty])</f>
        <v>0.13567514624282345</v>
      </c>
      <c r="I417">
        <v>-1.0488951007635401</v>
      </c>
      <c r="J417">
        <f>(Table2[[#This Row],[1M Return vs Nifty]]-AVERAGE(Table2[1M Return vs Nifty]))/_xlfn.STDEV.P(Table2[1M Return vs Nifty])</f>
        <v>4.656866773822662E-2</v>
      </c>
      <c r="K417">
        <v>-7.8030684255195499</v>
      </c>
      <c r="L417">
        <f>(Table2[[#This Row],[6M Return vs Nifty]]-AVERAGE(Table2[6M Return vs Nifty]))/_xlfn.STDEV.P(Table2[6M Return vs Nifty])</f>
        <v>-0.49517185167218158</v>
      </c>
      <c r="M417">
        <v>-4.5280289933329501</v>
      </c>
      <c r="N417">
        <f>(Table2[[#This Row],[1W Return vs Nifty]]-AVERAGE(Table2[1W Return vs Nifty]))/_xlfn.STDEV.P(Table2[1W Return vs Nifty])</f>
        <v>-1.4445754013950343</v>
      </c>
      <c r="O417">
        <v>2940.36</v>
      </c>
      <c r="P417">
        <v>2976.12583772877</v>
      </c>
      <c r="Q417">
        <v>2736.3093058331301</v>
      </c>
      <c r="R417">
        <v>43.969821955098098</v>
      </c>
      <c r="S417" s="1">
        <f>(Table2[[#This Row],[Close Price]]-Table2[[#This Row],[20D EMA]])/Table2[[#This Row],[20D EMA]]</f>
        <v>-2.0698145805275587E-2</v>
      </c>
      <c r="T417" s="1">
        <f>(Table2[[#This Row],[Close Price]]-Table2[[#This Row],[50D EMA]])/Table2[[#This Row],[50D EMA]]</f>
        <v>-3.2466986611866505E-2</v>
      </c>
      <c r="U417" s="1">
        <f>(Table2[[#This Row],[Close Price]]-Table2[[#This Row],[200D EMA]])/Table2[[#This Row],[200D EMA]]</f>
        <v>5.2329864120851756E-2</v>
      </c>
      <c r="V417">
        <v>0.83760746024245802</v>
      </c>
      <c r="W417">
        <v>2837</v>
      </c>
      <c r="X417">
        <v>2914</v>
      </c>
      <c r="Y417">
        <v>2733.4</v>
      </c>
      <c r="Z417">
        <v>2914</v>
      </c>
      <c r="AA417">
        <v>2733.4</v>
      </c>
      <c r="AB417">
        <v>2914</v>
      </c>
      <c r="AC417" s="1">
        <f>(Table2[[#This Row],[Close Price]]/Table2[[#This Row],[Day Low]])-1</f>
        <v>1.4980613323933634E-2</v>
      </c>
      <c r="AD417" s="1">
        <f>(Table2[[#This Row],[Day High]]/Table2[[#This Row],[Close Price]])-1</f>
        <v>1.1981246744226404E-2</v>
      </c>
      <c r="AE417" s="1">
        <f>(Table2[[#This Row],[Close Price]]/Table2[[#This Row],[Current Week Low]])-1</f>
        <v>5.3449915855710906E-2</v>
      </c>
      <c r="AF417" s="1">
        <f>(Table2[[#This Row],[Current Week High]]/Table2[[#This Row],[Close Price]])-1</f>
        <v>1.1981246744226404E-2</v>
      </c>
      <c r="AG417" s="1">
        <f>(Table2[[#This Row],[Close Price]]/Table2[[#This Row],[Current Month Low]])-1</f>
        <v>5.3449915855710906E-2</v>
      </c>
      <c r="AH417" s="1">
        <f>(Table2[[#This Row],[Current Month High]]/Table2[[#This Row],[Close Price]])-1</f>
        <v>1.1981246744226404E-2</v>
      </c>
      <c r="AI417">
        <v>18.169821149505101</v>
      </c>
      <c r="AJ417">
        <v>64.111478399635203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-5.1100000000000003</v>
      </c>
      <c r="AM417" t="s">
        <v>3216</v>
      </c>
      <c r="AN417">
        <v>0.01</v>
      </c>
      <c r="AO417" t="s">
        <v>3217</v>
      </c>
      <c r="AP417">
        <v>1.7836029014229999E-2</v>
      </c>
      <c r="AQ417">
        <f>(Table2[[#This Row],[Sharpe Ratio]]-AVERAGE(Table2[Sharpe Ratio]))/_xlfn.STDEV.P(Table2[Sharpe Ratio])</f>
        <v>-0.54230281597925956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251</v>
      </c>
      <c r="AT417">
        <f>_xlfn.RANK.AVG(Table2[[#This Row],[6M Return vs Nifty Z-Score]],Table2[6M Return vs Nifty Z-Score])</f>
        <v>493</v>
      </c>
      <c r="AU417">
        <f>_xlfn.RANK.AVG(Table2[[#This Row],[Sharpe Ratio Z-Score]],Table2[Sharpe Ratio Z-Score])</f>
        <v>476</v>
      </c>
      <c r="AV417">
        <f>(Table2[[#This Row],[Rank 1Y]]+Table2[[#This Row],[Rank 6M]]+Table2[[#This Row],[Rank Sharpe]])/3</f>
        <v>406.66666666666669</v>
      </c>
    </row>
    <row r="418" spans="1:48" hidden="1" x14ac:dyDescent="0.3">
      <c r="A418" t="s">
        <v>1432</v>
      </c>
      <c r="B418" t="s">
        <v>1433</v>
      </c>
      <c r="C418" t="s">
        <v>3157</v>
      </c>
      <c r="D418" t="s">
        <v>573</v>
      </c>
      <c r="E418">
        <v>7588.5454698949998</v>
      </c>
      <c r="F418">
        <v>706.55</v>
      </c>
      <c r="G418">
        <v>3.5835537200929299</v>
      </c>
      <c r="H418">
        <f>(Table2[[#This Row],[1Y Return vs Nifty]]-AVERAGE(Table2[1Y Return vs Nifty]))/_xlfn.STDEV.P(Table2[1Y Return vs Nifty])</f>
        <v>-0.34857466361310596</v>
      </c>
      <c r="I418">
        <v>-5.4949326811684998</v>
      </c>
      <c r="J418">
        <f>(Table2[[#This Row],[1M Return vs Nifty]]-AVERAGE(Table2[1M Return vs Nifty]))/_xlfn.STDEV.P(Table2[1M Return vs Nifty])</f>
        <v>-0.43313443864951301</v>
      </c>
      <c r="K418">
        <v>13.239897792798599</v>
      </c>
      <c r="L418">
        <f>(Table2[[#This Row],[6M Return vs Nifty]]-AVERAGE(Table2[6M Return vs Nifty]))/_xlfn.STDEV.P(Table2[6M Return vs Nifty])</f>
        <v>0.19618164635404969</v>
      </c>
      <c r="M418">
        <v>2.1362835737663</v>
      </c>
      <c r="N418">
        <f>(Table2[[#This Row],[1W Return vs Nifty]]-AVERAGE(Table2[1W Return vs Nifty]))/_xlfn.STDEV.P(Table2[1W Return vs Nifty])</f>
        <v>0.14859837847475796</v>
      </c>
      <c r="O418">
        <v>701.52</v>
      </c>
      <c r="P418">
        <v>714.41025245774699</v>
      </c>
      <c r="Q418">
        <v>658.67567835703403</v>
      </c>
      <c r="R418">
        <v>57.698641447336399</v>
      </c>
      <c r="S418" s="1">
        <f>(Table2[[#This Row],[Close Price]]-Table2[[#This Row],[20D EMA]])/Table2[[#This Row],[20D EMA]]</f>
        <v>7.1701448283726377E-3</v>
      </c>
      <c r="T418" s="1">
        <f>(Table2[[#This Row],[Close Price]]-Table2[[#This Row],[50D EMA]])/Table2[[#This Row],[50D EMA]]</f>
        <v>-1.100243512842353E-2</v>
      </c>
      <c r="U418" s="1">
        <f>(Table2[[#This Row],[Close Price]]-Table2[[#This Row],[200D EMA]])/Table2[[#This Row],[200D EMA]]</f>
        <v>7.2682692280943359E-2</v>
      </c>
      <c r="V418">
        <v>0.38620518918820801</v>
      </c>
      <c r="W418">
        <v>695</v>
      </c>
      <c r="X418">
        <v>719.9</v>
      </c>
      <c r="Y418">
        <v>682.2</v>
      </c>
      <c r="Z418">
        <v>719.9</v>
      </c>
      <c r="AA418">
        <v>675.15</v>
      </c>
      <c r="AB418">
        <v>719.9</v>
      </c>
      <c r="AC418" s="1">
        <f>(Table2[[#This Row],[Close Price]]/Table2[[#This Row],[Day Low]])-1</f>
        <v>1.6618705035971182E-2</v>
      </c>
      <c r="AD418" s="1">
        <f>(Table2[[#This Row],[Day High]]/Table2[[#This Row],[Close Price]])-1</f>
        <v>1.8894628830231408E-2</v>
      </c>
      <c r="AE418" s="1">
        <f>(Table2[[#This Row],[Close Price]]/Table2[[#This Row],[Current Week Low]])-1</f>
        <v>3.5693345060099579E-2</v>
      </c>
      <c r="AF418" s="1">
        <f>(Table2[[#This Row],[Current Week High]]/Table2[[#This Row],[Close Price]])-1</f>
        <v>1.8894628830231408E-2</v>
      </c>
      <c r="AG418" s="1">
        <f>(Table2[[#This Row],[Close Price]]/Table2[[#This Row],[Current Month Low]])-1</f>
        <v>4.6508183366659184E-2</v>
      </c>
      <c r="AH418" s="1">
        <f>(Table2[[#This Row],[Current Month High]]/Table2[[#This Row],[Close Price]])-1</f>
        <v>1.8894628830231408E-2</v>
      </c>
      <c r="AI418">
        <v>13.0847073809355</v>
      </c>
      <c r="AJ418">
        <v>36.097467013387202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</v>
      </c>
      <c r="AM418" t="s">
        <v>3216</v>
      </c>
      <c r="AN418">
        <v>-0.06</v>
      </c>
      <c r="AO418" t="s">
        <v>3216</v>
      </c>
      <c r="AQ418">
        <f>(Table2[[#This Row],[Sharpe Ratio]]-AVERAGE(Table2[Sharpe Ratio]))/_xlfn.STDEV.P(Table2[Sharpe Ratio])</f>
        <v>-0.75508740094610904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432</v>
      </c>
      <c r="AT418">
        <f>_xlfn.RANK.AVG(Table2[[#This Row],[6M Return vs Nifty Z-Score]],Table2[6M Return vs Nifty Z-Score])</f>
        <v>241</v>
      </c>
      <c r="AU418">
        <f>_xlfn.RANK.AVG(Table2[[#This Row],[Sharpe Ratio Z-Score]],Table2[Sharpe Ratio Z-Score])</f>
        <v>547.5</v>
      </c>
      <c r="AV418">
        <f>(Table2[[#This Row],[Rank 1Y]]+Table2[[#This Row],[Rank 6M]]+Table2[[#This Row],[Rank Sharpe]])/3</f>
        <v>406.83333333333331</v>
      </c>
    </row>
    <row r="419" spans="1:48" hidden="1" x14ac:dyDescent="0.3">
      <c r="A419" t="s">
        <v>285</v>
      </c>
      <c r="B419" t="s">
        <v>286</v>
      </c>
      <c r="C419" t="s">
        <v>3157</v>
      </c>
      <c r="D419" t="s">
        <v>32</v>
      </c>
      <c r="E419">
        <v>95468.604511500002</v>
      </c>
      <c r="F419">
        <v>105.25</v>
      </c>
      <c r="G419">
        <v>10.593774271443399</v>
      </c>
      <c r="H419">
        <f>(Table2[[#This Row],[1Y Return vs Nifty]]-AVERAGE(Table2[1Y Return vs Nifty]))/_xlfn.STDEV.P(Table2[1Y Return vs Nifty])</f>
        <v>-0.22818252796394359</v>
      </c>
      <c r="I419">
        <v>-2.4449964799678701</v>
      </c>
      <c r="J419">
        <f>(Table2[[#This Row],[1M Return vs Nifty]]-AVERAGE(Table2[1M Return vs Nifty]))/_xlfn.STDEV.P(Table2[1M Return vs Nifty])</f>
        <v>-0.10406302538739129</v>
      </c>
      <c r="K419">
        <v>-20.1722078699996</v>
      </c>
      <c r="L419">
        <f>(Table2[[#This Row],[6M Return vs Nifty]]-AVERAGE(Table2[6M Return vs Nifty]))/_xlfn.STDEV.P(Table2[6M Return vs Nifty])</f>
        <v>-0.9015521943384821</v>
      </c>
      <c r="M419">
        <v>-0.45308491447506499</v>
      </c>
      <c r="N419">
        <f>(Table2[[#This Row],[1W Return vs Nifty]]-AVERAGE(Table2[1W Return vs Nifty]))/_xlfn.STDEV.P(Table2[1W Return vs Nifty])</f>
        <v>-0.47041730249034347</v>
      </c>
      <c r="O419">
        <v>102.98</v>
      </c>
      <c r="P419">
        <v>105.22261038737901</v>
      </c>
      <c r="Q419">
        <v>105.140770840267</v>
      </c>
      <c r="R419">
        <v>60.184689738082099</v>
      </c>
      <c r="S419" s="1">
        <f>(Table2[[#This Row],[Close Price]]-Table2[[#This Row],[20D EMA]])/Table2[[#This Row],[20D EMA]]</f>
        <v>2.2043115167993746E-2</v>
      </c>
      <c r="T419" s="1">
        <f>(Table2[[#This Row],[Close Price]]-Table2[[#This Row],[50D EMA]])/Table2[[#This Row],[50D EMA]]</f>
        <v>2.6030158841486642E-4</v>
      </c>
      <c r="U419" s="1">
        <f>(Table2[[#This Row],[Close Price]]-Table2[[#This Row],[200D EMA]])/Table2[[#This Row],[200D EMA]]</f>
        <v>1.0388849050664544E-3</v>
      </c>
      <c r="V419">
        <v>1.1926960299182201</v>
      </c>
      <c r="W419">
        <v>103.46</v>
      </c>
      <c r="X419">
        <v>106</v>
      </c>
      <c r="Y419">
        <v>99.5</v>
      </c>
      <c r="Z419">
        <v>106</v>
      </c>
      <c r="AA419">
        <v>99.5</v>
      </c>
      <c r="AB419">
        <v>106</v>
      </c>
      <c r="AC419" s="1">
        <f>(Table2[[#This Row],[Close Price]]/Table2[[#This Row],[Day Low]])-1</f>
        <v>1.730137251111552E-2</v>
      </c>
      <c r="AD419" s="1">
        <f>(Table2[[#This Row],[Day High]]/Table2[[#This Row],[Close Price]])-1</f>
        <v>7.1258907363420665E-3</v>
      </c>
      <c r="AE419" s="1">
        <f>(Table2[[#This Row],[Close Price]]/Table2[[#This Row],[Current Week Low]])-1</f>
        <v>5.7788944723618174E-2</v>
      </c>
      <c r="AF419" s="1">
        <f>(Table2[[#This Row],[Current Week High]]/Table2[[#This Row],[Close Price]])-1</f>
        <v>7.1258907363420665E-3</v>
      </c>
      <c r="AG419" s="1">
        <f>(Table2[[#This Row],[Close Price]]/Table2[[#This Row],[Current Month Low]])-1</f>
        <v>5.7788944723618174E-2</v>
      </c>
      <c r="AH419" s="1">
        <f>(Table2[[#This Row],[Current Month High]]/Table2[[#This Row],[Close Price]])-1</f>
        <v>7.1258907363420665E-3</v>
      </c>
      <c r="AI419">
        <v>22.470308788598501</v>
      </c>
      <c r="AJ419">
        <v>38.123359580052401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2.3199999999999998</v>
      </c>
      <c r="AM419" t="s">
        <v>3217</v>
      </c>
      <c r="AN419">
        <v>-0.08</v>
      </c>
      <c r="AO419" t="s">
        <v>3216</v>
      </c>
      <c r="AP419">
        <v>0.108717467087399</v>
      </c>
      <c r="AQ419">
        <f>(Table2[[#This Row],[Sharpe Ratio]]-AVERAGE(Table2[Sharpe Ratio]))/_xlfn.STDEV.P(Table2[Sharpe Ratio])</f>
        <v>0.5419166067499398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374</v>
      </c>
      <c r="AT419">
        <f>_xlfn.RANK.AVG(Table2[[#This Row],[6M Return vs Nifty Z-Score]],Table2[6M Return vs Nifty Z-Score])</f>
        <v>634</v>
      </c>
      <c r="AU419">
        <f>_xlfn.RANK.AVG(Table2[[#This Row],[Sharpe Ratio Z-Score]],Table2[Sharpe Ratio Z-Score])</f>
        <v>213</v>
      </c>
      <c r="AV419">
        <f>(Table2[[#This Row],[Rank 1Y]]+Table2[[#This Row],[Rank 6M]]+Table2[[#This Row],[Rank Sharpe]])/3</f>
        <v>407</v>
      </c>
    </row>
    <row r="420" spans="1:48" hidden="1" x14ac:dyDescent="0.3">
      <c r="A420" t="s">
        <v>190</v>
      </c>
      <c r="B420" t="s">
        <v>191</v>
      </c>
      <c r="C420" t="s">
        <v>3159</v>
      </c>
      <c r="D420" t="s">
        <v>128</v>
      </c>
      <c r="E420">
        <v>137172.08588904</v>
      </c>
      <c r="F420">
        <v>5694.9</v>
      </c>
      <c r="G420">
        <v>-2.95979315588071</v>
      </c>
      <c r="H420">
        <f>(Table2[[#This Row],[1Y Return vs Nifty]]-AVERAGE(Table2[1Y Return vs Nifty]))/_xlfn.STDEV.P(Table2[1Y Return vs Nifty])</f>
        <v>-0.46094880347379602</v>
      </c>
      <c r="I420">
        <v>-7.9816849926763798</v>
      </c>
      <c r="J420">
        <f>(Table2[[#This Row],[1M Return vs Nifty]]-AVERAGE(Table2[1M Return vs Nifty]))/_xlfn.STDEV.P(Table2[1M Return vs Nifty])</f>
        <v>-0.70144139446668996</v>
      </c>
      <c r="K420">
        <v>3.4160232436667499</v>
      </c>
      <c r="L420">
        <f>(Table2[[#This Row],[6M Return vs Nifty]]-AVERAGE(Table2[6M Return vs Nifty]))/_xlfn.STDEV.P(Table2[6M Return vs Nifty])</f>
        <v>-0.12657560959786329</v>
      </c>
      <c r="M420">
        <v>-1.67361830483329</v>
      </c>
      <c r="N420">
        <f>(Table2[[#This Row],[1W Return vs Nifty]]-AVERAGE(Table2[1W Return vs Nifty]))/_xlfn.STDEV.P(Table2[1W Return vs Nifty])</f>
        <v>-0.76219860407186435</v>
      </c>
      <c r="O420">
        <v>5793.41</v>
      </c>
      <c r="P420">
        <v>5869.2812929925403</v>
      </c>
      <c r="Q420">
        <v>5509.3140615433804</v>
      </c>
      <c r="R420">
        <v>44.206542295475401</v>
      </c>
      <c r="S420" s="1">
        <f>(Table2[[#This Row],[Close Price]]-Table2[[#This Row],[20D EMA]])/Table2[[#This Row],[20D EMA]]</f>
        <v>-1.700380259639836E-2</v>
      </c>
      <c r="T420" s="1">
        <f>(Table2[[#This Row],[Close Price]]-Table2[[#This Row],[50D EMA]])/Table2[[#This Row],[50D EMA]]</f>
        <v>-2.9710842654745176E-2</v>
      </c>
      <c r="U420" s="1">
        <f>(Table2[[#This Row],[Close Price]]-Table2[[#This Row],[200D EMA]])/Table2[[#This Row],[200D EMA]]</f>
        <v>3.3685852064971801E-2</v>
      </c>
      <c r="V420">
        <v>0.61132944456559402</v>
      </c>
      <c r="W420">
        <v>5608.05</v>
      </c>
      <c r="X420">
        <v>5719</v>
      </c>
      <c r="Y420">
        <v>5541.85</v>
      </c>
      <c r="Z420">
        <v>5719</v>
      </c>
      <c r="AA420">
        <v>5541.85</v>
      </c>
      <c r="AB420">
        <v>5768.55</v>
      </c>
      <c r="AC420" s="1">
        <f>(Table2[[#This Row],[Close Price]]/Table2[[#This Row],[Day Low]])-1</f>
        <v>1.5486666488351508E-2</v>
      </c>
      <c r="AD420" s="1">
        <f>(Table2[[#This Row],[Day High]]/Table2[[#This Row],[Close Price]])-1</f>
        <v>4.2318565734253966E-3</v>
      </c>
      <c r="AE420" s="1">
        <f>(Table2[[#This Row],[Close Price]]/Table2[[#This Row],[Current Week Low]])-1</f>
        <v>2.7617131463319788E-2</v>
      </c>
      <c r="AF420" s="1">
        <f>(Table2[[#This Row],[Current Week High]]/Table2[[#This Row],[Close Price]])-1</f>
        <v>4.2318565734253966E-3</v>
      </c>
      <c r="AG420" s="1">
        <f>(Table2[[#This Row],[Close Price]]/Table2[[#This Row],[Current Month Low]])-1</f>
        <v>2.7617131463319788E-2</v>
      </c>
      <c r="AH420" s="1">
        <f>(Table2[[#This Row],[Current Month High]]/Table2[[#This Row],[Close Price]])-1</f>
        <v>1.2932623926671383E-2</v>
      </c>
      <c r="AI420">
        <v>13.6086674041686</v>
      </c>
      <c r="AJ420">
        <v>25.271389447982301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-1.44</v>
      </c>
      <c r="AM420" t="s">
        <v>3216</v>
      </c>
      <c r="AN420">
        <v>0.05</v>
      </c>
      <c r="AO420" t="s">
        <v>3217</v>
      </c>
      <c r="AP420">
        <v>4.8970686890864999E-2</v>
      </c>
      <c r="AQ420">
        <f>(Table2[[#This Row],[Sharpe Ratio]]-AVERAGE(Table2[Sharpe Ratio]))/_xlfn.STDEV.P(Table2[Sharpe Ratio])</f>
        <v>-0.17086502289880029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474</v>
      </c>
      <c r="AT420">
        <f>_xlfn.RANK.AVG(Table2[[#This Row],[6M Return vs Nifty Z-Score]],Table2[6M Return vs Nifty Z-Score])</f>
        <v>358</v>
      </c>
      <c r="AU420">
        <f>_xlfn.RANK.AVG(Table2[[#This Row],[Sharpe Ratio Z-Score]],Table2[Sharpe Ratio Z-Score])</f>
        <v>390</v>
      </c>
      <c r="AV420">
        <f>(Table2[[#This Row],[Rank 1Y]]+Table2[[#This Row],[Rank 6M]]+Table2[[#This Row],[Rank Sharpe]])/3</f>
        <v>407.33333333333331</v>
      </c>
    </row>
    <row r="421" spans="1:48" hidden="1" x14ac:dyDescent="0.3">
      <c r="A421" t="s">
        <v>597</v>
      </c>
      <c r="B421" t="s">
        <v>598</v>
      </c>
      <c r="C421" t="s">
        <v>3168</v>
      </c>
      <c r="D421" t="s">
        <v>599</v>
      </c>
      <c r="E421">
        <v>32465.281647920001</v>
      </c>
      <c r="F421">
        <v>1193.8</v>
      </c>
      <c r="G421">
        <v>-31.470414052057201</v>
      </c>
      <c r="H421">
        <f>(Table2[[#This Row],[1Y Return vs Nifty]]-AVERAGE(Table2[1Y Return vs Nifty]))/_xlfn.STDEV.P(Table2[1Y Return vs Nifty])</f>
        <v>-0.95058454506442047</v>
      </c>
      <c r="I421">
        <v>-2.65080634636448</v>
      </c>
      <c r="J421">
        <f>(Table2[[#This Row],[1M Return vs Nifty]]-AVERAGE(Table2[1M Return vs Nifty]))/_xlfn.STDEV.P(Table2[1M Return vs Nifty])</f>
        <v>-0.12626878286250176</v>
      </c>
      <c r="K421">
        <v>3.2353854688715802</v>
      </c>
      <c r="L421">
        <f>(Table2[[#This Row],[6M Return vs Nifty]]-AVERAGE(Table2[6M Return vs Nifty]))/_xlfn.STDEV.P(Table2[6M Return vs Nifty])</f>
        <v>-0.13251035074531625</v>
      </c>
      <c r="M421">
        <v>0.69960588328225404</v>
      </c>
      <c r="N421">
        <f>(Table2[[#This Row],[1W Return vs Nifty]]-AVERAGE(Table2[1W Return vs Nifty]))/_xlfn.STDEV.P(Table2[1W Return vs Nifty])</f>
        <v>-0.19485448385089704</v>
      </c>
      <c r="O421">
        <v>1202.4000000000001</v>
      </c>
      <c r="P421">
        <v>1227.7650933474599</v>
      </c>
      <c r="Q421">
        <v>1204.49623065777</v>
      </c>
      <c r="R421">
        <v>48.695981845828904</v>
      </c>
      <c r="S421" s="1">
        <f>(Table2[[#This Row],[Close Price]]-Table2[[#This Row],[20D EMA]])/Table2[[#This Row],[20D EMA]]</f>
        <v>-7.1523619427812171E-3</v>
      </c>
      <c r="T421" s="1">
        <f>(Table2[[#This Row],[Close Price]]-Table2[[#This Row],[50D EMA]])/Table2[[#This Row],[50D EMA]]</f>
        <v>-2.7664162738863421E-2</v>
      </c>
      <c r="U421" s="1">
        <f>(Table2[[#This Row],[Close Price]]-Table2[[#This Row],[200D EMA]])/Table2[[#This Row],[200D EMA]]</f>
        <v>-8.8802524952102495E-3</v>
      </c>
      <c r="V421">
        <v>0.73329870893528204</v>
      </c>
      <c r="W421">
        <v>1182.55</v>
      </c>
      <c r="X421">
        <v>1205.6500000000001</v>
      </c>
      <c r="Y421">
        <v>1159.25</v>
      </c>
      <c r="Z421">
        <v>1220.4000000000001</v>
      </c>
      <c r="AA421">
        <v>1159.25</v>
      </c>
      <c r="AB421">
        <v>1229</v>
      </c>
      <c r="AC421" s="1">
        <f>(Table2[[#This Row],[Close Price]]/Table2[[#This Row],[Day Low]])-1</f>
        <v>9.5133398164981564E-3</v>
      </c>
      <c r="AD421" s="1">
        <f>(Table2[[#This Row],[Day High]]/Table2[[#This Row],[Close Price]])-1</f>
        <v>9.9262858100186424E-3</v>
      </c>
      <c r="AE421" s="1">
        <f>(Table2[[#This Row],[Close Price]]/Table2[[#This Row],[Current Week Low]])-1</f>
        <v>2.9803752426137642E-2</v>
      </c>
      <c r="AF421" s="1">
        <f>(Table2[[#This Row],[Current Week High]]/Table2[[#This Row],[Close Price]])-1</f>
        <v>2.2281789244429584E-2</v>
      </c>
      <c r="AG421" s="1">
        <f>(Table2[[#This Row],[Close Price]]/Table2[[#This Row],[Current Month Low]])-1</f>
        <v>2.9803752426137642E-2</v>
      </c>
      <c r="AH421" s="1">
        <f>(Table2[[#This Row],[Current Month High]]/Table2[[#This Row],[Close Price]])-1</f>
        <v>2.9485675992628524E-2</v>
      </c>
      <c r="AI421">
        <v>20.723739319819</v>
      </c>
      <c r="AJ421">
        <v>20.579768698550499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-1.75</v>
      </c>
      <c r="AM421" t="s">
        <v>3216</v>
      </c>
      <c r="AN421">
        <v>-0.09</v>
      </c>
      <c r="AO421" t="s">
        <v>3216</v>
      </c>
      <c r="AP421">
        <v>0.10541134250966901</v>
      </c>
      <c r="AQ421">
        <f>(Table2[[#This Row],[Sharpe Ratio]]-AVERAGE(Table2[Sharpe Ratio]))/_xlfn.STDEV.P(Table2[Sharpe Ratio])</f>
        <v>0.50247439987980547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650</v>
      </c>
      <c r="AT421">
        <f>_xlfn.RANK.AVG(Table2[[#This Row],[6M Return vs Nifty Z-Score]],Table2[6M Return vs Nifty Z-Score])</f>
        <v>359</v>
      </c>
      <c r="AU421">
        <f>_xlfn.RANK.AVG(Table2[[#This Row],[Sharpe Ratio Z-Score]],Table2[Sharpe Ratio Z-Score])</f>
        <v>222</v>
      </c>
      <c r="AV421">
        <f>(Table2[[#This Row],[Rank 1Y]]+Table2[[#This Row],[Rank 6M]]+Table2[[#This Row],[Rank Sharpe]])/3</f>
        <v>410.33333333333331</v>
      </c>
    </row>
    <row r="422" spans="1:48" hidden="1" x14ac:dyDescent="0.3">
      <c r="A422" t="s">
        <v>706</v>
      </c>
      <c r="B422" t="s">
        <v>707</v>
      </c>
      <c r="C422" t="s">
        <v>3168</v>
      </c>
      <c r="D422" t="s">
        <v>291</v>
      </c>
      <c r="E422">
        <v>25903.687529085</v>
      </c>
      <c r="F422">
        <v>402.45</v>
      </c>
      <c r="G422">
        <v>16.003094877638201</v>
      </c>
      <c r="H422">
        <f>(Table2[[#This Row],[1Y Return vs Nifty]]-AVERAGE(Table2[1Y Return vs Nifty]))/_xlfn.STDEV.P(Table2[1Y Return vs Nifty])</f>
        <v>-0.13528393006385939</v>
      </c>
      <c r="I422">
        <v>-7.2051588343065003</v>
      </c>
      <c r="J422">
        <f>(Table2[[#This Row],[1M Return vs Nifty]]-AVERAGE(Table2[1M Return vs Nifty]))/_xlfn.STDEV.P(Table2[1M Return vs Nifty])</f>
        <v>-0.61765847459145129</v>
      </c>
      <c r="K422">
        <v>15.3283461278514</v>
      </c>
      <c r="L422">
        <f>(Table2[[#This Row],[6M Return vs Nifty]]-AVERAGE(Table2[6M Return vs Nifty]))/_xlfn.STDEV.P(Table2[6M Return vs Nifty])</f>
        <v>0.26479631060366104</v>
      </c>
      <c r="M422">
        <v>-1.96973889392748</v>
      </c>
      <c r="N422">
        <f>(Table2[[#This Row],[1W Return vs Nifty]]-AVERAGE(Table2[1W Return vs Nifty]))/_xlfn.STDEV.P(Table2[1W Return vs Nifty])</f>
        <v>-0.83298933506991635</v>
      </c>
      <c r="O422">
        <v>402.98</v>
      </c>
      <c r="P422">
        <v>418.195293761843</v>
      </c>
      <c r="Q422">
        <v>388.91283191456603</v>
      </c>
      <c r="R422">
        <v>56.730779868065497</v>
      </c>
      <c r="S422" s="1">
        <f>(Table2[[#This Row],[Close Price]]-Table2[[#This Row],[20D EMA]])/Table2[[#This Row],[20D EMA]]</f>
        <v>-1.3152017469850352E-3</v>
      </c>
      <c r="T422" s="1">
        <f>(Table2[[#This Row],[Close Price]]-Table2[[#This Row],[50D EMA]])/Table2[[#This Row],[50D EMA]]</f>
        <v>-3.7650576170304213E-2</v>
      </c>
      <c r="U422" s="1">
        <f>(Table2[[#This Row],[Close Price]]-Table2[[#This Row],[200D EMA]])/Table2[[#This Row],[200D EMA]]</f>
        <v>3.4807717757195843E-2</v>
      </c>
      <c r="V422">
        <v>0.670767538499632</v>
      </c>
      <c r="W422">
        <v>384.5</v>
      </c>
      <c r="X422">
        <v>403.4</v>
      </c>
      <c r="Y422">
        <v>375.1</v>
      </c>
      <c r="Z422">
        <v>403.4</v>
      </c>
      <c r="AA422">
        <v>375.1</v>
      </c>
      <c r="AB422">
        <v>403.4</v>
      </c>
      <c r="AC422" s="1">
        <f>(Table2[[#This Row],[Close Price]]/Table2[[#This Row],[Day Low]])-1</f>
        <v>4.6684005201560463E-2</v>
      </c>
      <c r="AD422" s="1">
        <f>(Table2[[#This Row],[Day High]]/Table2[[#This Row],[Close Price]])-1</f>
        <v>2.3605416821965708E-3</v>
      </c>
      <c r="AE422" s="1">
        <f>(Table2[[#This Row],[Close Price]]/Table2[[#This Row],[Current Week Low]])-1</f>
        <v>7.2913889629432127E-2</v>
      </c>
      <c r="AF422" s="1">
        <f>(Table2[[#This Row],[Current Week High]]/Table2[[#This Row],[Close Price]])-1</f>
        <v>2.3605416821965708E-3</v>
      </c>
      <c r="AG422" s="1">
        <f>(Table2[[#This Row],[Close Price]]/Table2[[#This Row],[Current Month Low]])-1</f>
        <v>7.2913889629432127E-2</v>
      </c>
      <c r="AH422" s="1">
        <f>(Table2[[#This Row],[Current Month High]]/Table2[[#This Row],[Close Price]])-1</f>
        <v>2.3605416821965708E-3</v>
      </c>
      <c r="AI422">
        <v>20.263386756118699</v>
      </c>
      <c r="AJ422">
        <v>54.047846889952098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-0.56000000000000005</v>
      </c>
      <c r="AM422" t="s">
        <v>3216</v>
      </c>
      <c r="AN422">
        <v>-0.09</v>
      </c>
      <c r="AO422" t="s">
        <v>3216</v>
      </c>
      <c r="AP422">
        <v>-5.0668288874174003E-2</v>
      </c>
      <c r="AQ422">
        <f>(Table2[[#This Row],[Sharpe Ratio]]-AVERAGE(Table2[Sharpe Ratio]))/_xlfn.STDEV.P(Table2[Sharpe Ratio])</f>
        <v>-1.3595622428781264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335</v>
      </c>
      <c r="AT422">
        <f>_xlfn.RANK.AVG(Table2[[#This Row],[6M Return vs Nifty Z-Score]],Table2[6M Return vs Nifty Z-Score])</f>
        <v>220</v>
      </c>
      <c r="AU422">
        <f>_xlfn.RANK.AVG(Table2[[#This Row],[Sharpe Ratio Z-Score]],Table2[Sharpe Ratio Z-Score])</f>
        <v>677</v>
      </c>
      <c r="AV422">
        <f>(Table2[[#This Row],[Rank 1Y]]+Table2[[#This Row],[Rank 6M]]+Table2[[#This Row],[Rank Sharpe]])/3</f>
        <v>410.66666666666669</v>
      </c>
    </row>
    <row r="423" spans="1:48" x14ac:dyDescent="0.3">
      <c r="A423" t="s">
        <v>897</v>
      </c>
      <c r="B423" t="s">
        <v>898</v>
      </c>
      <c r="C423" t="s">
        <v>3163</v>
      </c>
      <c r="D423" t="s">
        <v>199</v>
      </c>
      <c r="E423">
        <v>17310.433986510001</v>
      </c>
      <c r="F423">
        <v>712.1</v>
      </c>
      <c r="G423">
        <v>2.1762562077835099</v>
      </c>
      <c r="H423">
        <f>(Table2[[#This Row],[1Y Return vs Nifty]]-AVERAGE(Table2[1Y Return vs Nifty]))/_xlfn.STDEV.P(Table2[1Y Return vs Nifty])</f>
        <v>-0.37274331162633362</v>
      </c>
      <c r="I423">
        <v>-7.0415939050971401</v>
      </c>
      <c r="J423">
        <f>(Table2[[#This Row],[1M Return vs Nifty]]-AVERAGE(Table2[1M Return vs Nifty]))/_xlfn.STDEV.P(Table2[1M Return vs Nifty])</f>
        <v>-0.6000107144862219</v>
      </c>
      <c r="K423">
        <v>2.1350346390210801</v>
      </c>
      <c r="L423">
        <f>(Table2[[#This Row],[6M Return vs Nifty]]-AVERAGE(Table2[6M Return vs Nifty]))/_xlfn.STDEV.P(Table2[6M Return vs Nifty])</f>
        <v>-0.16866168926768599</v>
      </c>
      <c r="M423">
        <v>2.15846347604238</v>
      </c>
      <c r="N423">
        <f>(Table2[[#This Row],[1W Return vs Nifty]]-AVERAGE(Table2[1W Return vs Nifty]))/_xlfn.STDEV.P(Table2[1W Return vs Nifty])</f>
        <v>0.15390071662149735</v>
      </c>
      <c r="O423">
        <v>717.46</v>
      </c>
      <c r="P423">
        <v>709.92720578039598</v>
      </c>
      <c r="Q423">
        <v>647.33874734215306</v>
      </c>
      <c r="R423">
        <v>47.936936699813302</v>
      </c>
      <c r="S423" s="1">
        <f>(Table2[[#This Row],[Close Price]]-Table2[[#This Row],[20D EMA]])/Table2[[#This Row],[20D EMA]]</f>
        <v>-7.4707997658406229E-3</v>
      </c>
      <c r="T423" s="1">
        <f>(Table2[[#This Row],[Close Price]]-Table2[[#This Row],[50D EMA]])/Table2[[#This Row],[50D EMA]]</f>
        <v>3.0605873417903079E-3</v>
      </c>
      <c r="U423" s="1">
        <f>(Table2[[#This Row],[Close Price]]-Table2[[#This Row],[200D EMA]])/Table2[[#This Row],[200D EMA]]</f>
        <v>0.10004229304014949</v>
      </c>
      <c r="V423">
        <v>0.48971542935251899</v>
      </c>
      <c r="W423">
        <v>705</v>
      </c>
      <c r="X423">
        <v>718</v>
      </c>
      <c r="Y423">
        <v>705</v>
      </c>
      <c r="Z423">
        <v>754</v>
      </c>
      <c r="AA423">
        <v>705</v>
      </c>
      <c r="AB423">
        <v>763.8</v>
      </c>
      <c r="AC423" s="1">
        <f>(Table2[[#This Row],[Close Price]]/Table2[[#This Row],[Day Low]])-1</f>
        <v>1.0070921985815717E-2</v>
      </c>
      <c r="AD423" s="1">
        <f>(Table2[[#This Row],[Day High]]/Table2[[#This Row],[Close Price]])-1</f>
        <v>8.2853531807329794E-3</v>
      </c>
      <c r="AE423" s="1">
        <f>(Table2[[#This Row],[Close Price]]/Table2[[#This Row],[Current Week Low]])-1</f>
        <v>1.0070921985815717E-2</v>
      </c>
      <c r="AF423" s="1">
        <f>(Table2[[#This Row],[Current Week High]]/Table2[[#This Row],[Close Price]])-1</f>
        <v>5.8840050554697321E-2</v>
      </c>
      <c r="AG423" s="1">
        <f>(Table2[[#This Row],[Close Price]]/Table2[[#This Row],[Current Month Low]])-1</f>
        <v>1.0070921985815717E-2</v>
      </c>
      <c r="AH423" s="1">
        <f>(Table2[[#This Row],[Current Month High]]/Table2[[#This Row],[Close Price]])-1</f>
        <v>7.2602162617609878E-2</v>
      </c>
      <c r="AI423">
        <v>17.111360763937601</v>
      </c>
      <c r="AJ423">
        <v>41.979862426477901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0.88</v>
      </c>
      <c r="AM423" t="s">
        <v>3217</v>
      </c>
      <c r="AN423">
        <v>0.15</v>
      </c>
      <c r="AO423" t="s">
        <v>3217</v>
      </c>
      <c r="AP423">
        <v>3.9345707563154003E-2</v>
      </c>
      <c r="AQ423">
        <f>(Table2[[#This Row],[Sharpe Ratio]]-AVERAGE(Table2[Sharpe Ratio]))/_xlfn.STDEV.P(Table2[Sharpe Ratio])</f>
        <v>-0.2856914357694853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-1.2732064345282295</v>
      </c>
      <c r="AS423">
        <f>_xlfn.RANK.AVG(Table2[[#This Row],[1Y Return vs Nifty Z-Score]],Table2[1Y Return vs Nifty Z-Score])</f>
        <v>442</v>
      </c>
      <c r="AT423">
        <f>_xlfn.RANK.AVG(Table2[[#This Row],[6M Return vs Nifty Z-Score]],Table2[6M Return vs Nifty Z-Score])</f>
        <v>371</v>
      </c>
      <c r="AU423">
        <f>_xlfn.RANK.AVG(Table2[[#This Row],[Sharpe Ratio Z-Score]],Table2[Sharpe Ratio Z-Score])</f>
        <v>420</v>
      </c>
      <c r="AV423">
        <f>(Table2[[#This Row],[Rank 1Y]]+Table2[[#This Row],[Rank 6M]]+Table2[[#This Row],[Rank Sharpe]])/3</f>
        <v>411</v>
      </c>
    </row>
    <row r="424" spans="1:48" hidden="1" x14ac:dyDescent="0.3">
      <c r="A424" t="s">
        <v>610</v>
      </c>
      <c r="B424" t="s">
        <v>611</v>
      </c>
      <c r="C424" t="s">
        <v>3160</v>
      </c>
      <c r="D424" t="s">
        <v>46</v>
      </c>
      <c r="E424">
        <v>32000.661</v>
      </c>
      <c r="F424">
        <v>52.99</v>
      </c>
      <c r="G424">
        <v>26.140064844005899</v>
      </c>
      <c r="H424">
        <f>(Table2[[#This Row],[1Y Return vs Nifty]]-AVERAGE(Table2[1Y Return vs Nifty]))/_xlfn.STDEV.P(Table2[1Y Return vs Nifty])</f>
        <v>3.8806379124390201E-2</v>
      </c>
      <c r="I424">
        <v>-11.855022630759599</v>
      </c>
      <c r="J424">
        <f>(Table2[[#This Row],[1M Return vs Nifty]]-AVERAGE(Table2[1M Return vs Nifty]))/_xlfn.STDEV.P(Table2[1M Return vs Nifty])</f>
        <v>-1.119353313445079</v>
      </c>
      <c r="K424">
        <v>-30.766192873722598</v>
      </c>
      <c r="L424">
        <f>(Table2[[#This Row],[6M Return vs Nifty]]-AVERAGE(Table2[6M Return vs Nifty]))/_xlfn.STDEV.P(Table2[6M Return vs Nifty])</f>
        <v>-1.2496109477658168</v>
      </c>
      <c r="M424">
        <v>-2.0403557444335498</v>
      </c>
      <c r="N424">
        <f>(Table2[[#This Row],[1W Return vs Nifty]]-AVERAGE(Table2[1W Return vs Nifty]))/_xlfn.STDEV.P(Table2[1W Return vs Nifty])</f>
        <v>-0.84987103344623138</v>
      </c>
      <c r="O424">
        <v>54.45</v>
      </c>
      <c r="P424">
        <v>57.862978123276498</v>
      </c>
      <c r="Q424">
        <v>58.312603608763901</v>
      </c>
      <c r="R424">
        <v>47.045061722085002</v>
      </c>
      <c r="S424" s="1">
        <f>(Table2[[#This Row],[Close Price]]-Table2[[#This Row],[20D EMA]])/Table2[[#This Row],[20D EMA]]</f>
        <v>-2.68135904499541E-2</v>
      </c>
      <c r="T424" s="1">
        <f>(Table2[[#This Row],[Close Price]]-Table2[[#This Row],[50D EMA]])/Table2[[#This Row],[50D EMA]]</f>
        <v>-8.4215819533081493E-2</v>
      </c>
      <c r="U424" s="1">
        <f>(Table2[[#This Row],[Close Price]]-Table2[[#This Row],[200D EMA]])/Table2[[#This Row],[200D EMA]]</f>
        <v>-9.1277070124921603E-2</v>
      </c>
      <c r="V424">
        <v>0.889639017558433</v>
      </c>
      <c r="W424">
        <v>51.62</v>
      </c>
      <c r="X424">
        <v>53.14</v>
      </c>
      <c r="Y424">
        <v>50.88</v>
      </c>
      <c r="Z424">
        <v>53.49</v>
      </c>
      <c r="AA424">
        <v>50.88</v>
      </c>
      <c r="AB424">
        <v>53.59</v>
      </c>
      <c r="AC424" s="1">
        <f>(Table2[[#This Row],[Close Price]]/Table2[[#This Row],[Day Low]])-1</f>
        <v>2.6540100736148764E-2</v>
      </c>
      <c r="AD424" s="1">
        <f>(Table2[[#This Row],[Day High]]/Table2[[#This Row],[Close Price]])-1</f>
        <v>2.8307227778825439E-3</v>
      </c>
      <c r="AE424" s="1">
        <f>(Table2[[#This Row],[Close Price]]/Table2[[#This Row],[Current Week Low]])-1</f>
        <v>4.1470125786163603E-2</v>
      </c>
      <c r="AF424" s="1">
        <f>(Table2[[#This Row],[Current Week High]]/Table2[[#This Row],[Close Price]])-1</f>
        <v>9.435742592942109E-3</v>
      </c>
      <c r="AG424" s="1">
        <f>(Table2[[#This Row],[Close Price]]/Table2[[#This Row],[Current Month Low]])-1</f>
        <v>4.1470125786163603E-2</v>
      </c>
      <c r="AH424" s="1">
        <f>(Table2[[#This Row],[Current Month High]]/Table2[[#This Row],[Close Price]])-1</f>
        <v>1.1322891111530398E-2</v>
      </c>
      <c r="AI424">
        <v>47.480656727684398</v>
      </c>
      <c r="AJ424">
        <v>54.040697674418603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-5.73</v>
      </c>
      <c r="AM424" t="s">
        <v>3216</v>
      </c>
      <c r="AN424">
        <v>-0.15</v>
      </c>
      <c r="AO424" t="s">
        <v>3216</v>
      </c>
      <c r="AP424">
        <v>9.6490208372052994E-2</v>
      </c>
      <c r="AQ424">
        <f>(Table2[[#This Row],[Sharpe Ratio]]-AVERAGE(Table2[Sharpe Ratio]))/_xlfn.STDEV.P(Table2[Sharpe Ratio])</f>
        <v>0.39604489007178018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289</v>
      </c>
      <c r="AT424">
        <f>_xlfn.RANK.AVG(Table2[[#This Row],[6M Return vs Nifty Z-Score]],Table2[6M Return vs Nifty Z-Score])</f>
        <v>704</v>
      </c>
      <c r="AU424">
        <f>_xlfn.RANK.AVG(Table2[[#This Row],[Sharpe Ratio Z-Score]],Table2[Sharpe Ratio Z-Score])</f>
        <v>243</v>
      </c>
      <c r="AV424">
        <f>(Table2[[#This Row],[Rank 1Y]]+Table2[[#This Row],[Rank 6M]]+Table2[[#This Row],[Rank Sharpe]])/3</f>
        <v>412</v>
      </c>
    </row>
    <row r="425" spans="1:48" hidden="1" x14ac:dyDescent="0.3">
      <c r="A425" t="s">
        <v>714</v>
      </c>
      <c r="B425" t="s">
        <v>715</v>
      </c>
      <c r="C425" t="s">
        <v>3161</v>
      </c>
      <c r="D425" t="s">
        <v>243</v>
      </c>
      <c r="E425">
        <v>25379.355381599999</v>
      </c>
      <c r="F425">
        <v>1249.5999999999999</v>
      </c>
      <c r="G425">
        <v>-5.6634541282152702</v>
      </c>
      <c r="H425">
        <f>(Table2[[#This Row],[1Y Return vs Nifty]]-AVERAGE(Table2[1Y Return vs Nifty]))/_xlfn.STDEV.P(Table2[1Y Return vs Nifty])</f>
        <v>-0.50738094011576562</v>
      </c>
      <c r="I425">
        <v>-0.58504067602140097</v>
      </c>
      <c r="J425">
        <f>(Table2[[#This Row],[1M Return vs Nifty]]-AVERAGE(Table2[1M Return vs Nifty]))/_xlfn.STDEV.P(Table2[1M Return vs Nifty])</f>
        <v>9.6616019888640728E-2</v>
      </c>
      <c r="K425">
        <v>-10.367854101823999</v>
      </c>
      <c r="L425">
        <f>(Table2[[#This Row],[6M Return vs Nifty]]-AVERAGE(Table2[6M Return vs Nifty]))/_xlfn.STDEV.P(Table2[6M Return vs Nifty])</f>
        <v>-0.57943628143955372</v>
      </c>
      <c r="M425">
        <v>-5.2533831892048504</v>
      </c>
      <c r="N425">
        <f>(Table2[[#This Row],[1W Return vs Nifty]]-AVERAGE(Table2[1W Return vs Nifty]))/_xlfn.STDEV.P(Table2[1W Return vs Nifty])</f>
        <v>-1.6179789256665034</v>
      </c>
      <c r="O425">
        <v>1241.69</v>
      </c>
      <c r="P425">
        <v>1248.5437700658899</v>
      </c>
      <c r="Q425">
        <v>1224.5581415879601</v>
      </c>
      <c r="R425">
        <v>53.6431831998094</v>
      </c>
      <c r="S425" s="1">
        <f>(Table2[[#This Row],[Close Price]]-Table2[[#This Row],[20D EMA]])/Table2[[#This Row],[20D EMA]]</f>
        <v>6.3703500873807904E-3</v>
      </c>
      <c r="T425" s="1">
        <f>(Table2[[#This Row],[Close Price]]-Table2[[#This Row],[50D EMA]])/Table2[[#This Row],[50D EMA]]</f>
        <v>8.459694881615868E-4</v>
      </c>
      <c r="U425" s="1">
        <f>(Table2[[#This Row],[Close Price]]-Table2[[#This Row],[200D EMA]])/Table2[[#This Row],[200D EMA]]</f>
        <v>2.0449709623069818E-2</v>
      </c>
      <c r="V425">
        <v>0.72011083874299697</v>
      </c>
      <c r="W425">
        <v>1188.0999999999999</v>
      </c>
      <c r="X425">
        <v>1252.95</v>
      </c>
      <c r="Y425">
        <v>1185</v>
      </c>
      <c r="Z425">
        <v>1252.95</v>
      </c>
      <c r="AA425">
        <v>1185</v>
      </c>
      <c r="AB425">
        <v>1260</v>
      </c>
      <c r="AC425" s="1">
        <f>(Table2[[#This Row],[Close Price]]/Table2[[#This Row],[Day Low]])-1</f>
        <v>5.176331958589353E-2</v>
      </c>
      <c r="AD425" s="1">
        <f>(Table2[[#This Row],[Day High]]/Table2[[#This Row],[Close Price]])-1</f>
        <v>2.6808578745198819E-3</v>
      </c>
      <c r="AE425" s="1">
        <f>(Table2[[#This Row],[Close Price]]/Table2[[#This Row],[Current Week Low]])-1</f>
        <v>5.4514767932489328E-2</v>
      </c>
      <c r="AF425" s="1">
        <f>(Table2[[#This Row],[Current Week High]]/Table2[[#This Row],[Close Price]])-1</f>
        <v>2.6808578745198819E-3</v>
      </c>
      <c r="AG425" s="1">
        <f>(Table2[[#This Row],[Close Price]]/Table2[[#This Row],[Current Month Low]])-1</f>
        <v>5.4514767932489328E-2</v>
      </c>
      <c r="AH425" s="1">
        <f>(Table2[[#This Row],[Current Month High]]/Table2[[#This Row],[Close Price]])-1</f>
        <v>8.3226632522408472E-3</v>
      </c>
      <c r="AI425">
        <v>15.6290012804097</v>
      </c>
      <c r="AJ425">
        <v>21.7340477350219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-1.98</v>
      </c>
      <c r="AM425" t="s">
        <v>3216</v>
      </c>
      <c r="AN425">
        <v>0.03</v>
      </c>
      <c r="AO425" t="s">
        <v>3217</v>
      </c>
      <c r="AP425">
        <v>0.10663628245250401</v>
      </c>
      <c r="AQ425">
        <f>(Table2[[#This Row],[Sharpe Ratio]]-AVERAGE(Table2[Sharpe Ratio]))/_xlfn.STDEV.P(Table2[Sharpe Ratio])</f>
        <v>0.51708798551243207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494</v>
      </c>
      <c r="AT425">
        <f>_xlfn.RANK.AVG(Table2[[#This Row],[6M Return vs Nifty Z-Score]],Table2[6M Return vs Nifty Z-Score])</f>
        <v>527</v>
      </c>
      <c r="AU425">
        <f>_xlfn.RANK.AVG(Table2[[#This Row],[Sharpe Ratio Z-Score]],Table2[Sharpe Ratio Z-Score])</f>
        <v>220</v>
      </c>
      <c r="AV425">
        <f>(Table2[[#This Row],[Rank 1Y]]+Table2[[#This Row],[Rank 6M]]+Table2[[#This Row],[Rank Sharpe]])/3</f>
        <v>413.66666666666669</v>
      </c>
    </row>
    <row r="426" spans="1:48" hidden="1" x14ac:dyDescent="0.3">
      <c r="A426" t="s">
        <v>1460</v>
      </c>
      <c r="B426" t="s">
        <v>1461</v>
      </c>
      <c r="C426" t="s">
        <v>3175</v>
      </c>
      <c r="D426" t="s">
        <v>1462</v>
      </c>
      <c r="E426">
        <v>7255.7647637999999</v>
      </c>
      <c r="F426">
        <v>947.95</v>
      </c>
      <c r="G426">
        <v>-9.8813530600777604</v>
      </c>
      <c r="H426">
        <f>(Table2[[#This Row],[1Y Return vs Nifty]]-AVERAGE(Table2[1Y Return vs Nifty]))/_xlfn.STDEV.P(Table2[1Y Return vs Nifty])</f>
        <v>-0.57981829877510505</v>
      </c>
      <c r="I426">
        <v>-1.7704930076451999</v>
      </c>
      <c r="J426">
        <f>(Table2[[#This Row],[1M Return vs Nifty]]-AVERAGE(Table2[1M Return vs Nifty]))/_xlfn.STDEV.P(Table2[1M Return vs Nifty])</f>
        <v>-3.1287794613694013E-2</v>
      </c>
      <c r="K426">
        <v>38.778750050375301</v>
      </c>
      <c r="L426">
        <f>(Table2[[#This Row],[6M Return vs Nifty]]-AVERAGE(Table2[6M Return vs Nifty]))/_xlfn.STDEV.P(Table2[6M Return vs Nifty])</f>
        <v>1.0352446691554971</v>
      </c>
      <c r="M426">
        <v>-0.24159707898153299</v>
      </c>
      <c r="N426">
        <f>(Table2[[#This Row],[1W Return vs Nifty]]-AVERAGE(Table2[1W Return vs Nifty]))/_xlfn.STDEV.P(Table2[1W Return vs Nifty])</f>
        <v>-0.41985891842937972</v>
      </c>
      <c r="O426">
        <v>927.12</v>
      </c>
      <c r="P426">
        <v>934.04671362692204</v>
      </c>
      <c r="Q426">
        <v>861.60162998952705</v>
      </c>
      <c r="R426">
        <v>61.062432276672197</v>
      </c>
      <c r="S426" s="1">
        <f>(Table2[[#This Row],[Close Price]]-Table2[[#This Row],[20D EMA]])/Table2[[#This Row],[20D EMA]]</f>
        <v>2.2467426007420875E-2</v>
      </c>
      <c r="T426" s="1">
        <f>(Table2[[#This Row],[Close Price]]-Table2[[#This Row],[50D EMA]])/Table2[[#This Row],[50D EMA]]</f>
        <v>1.4885001114228287E-2</v>
      </c>
      <c r="U426" s="1">
        <f>(Table2[[#This Row],[Close Price]]-Table2[[#This Row],[200D EMA]])/Table2[[#This Row],[200D EMA]]</f>
        <v>0.10021843855091427</v>
      </c>
      <c r="V426">
        <v>0.34909794431790803</v>
      </c>
      <c r="W426">
        <v>926.45</v>
      </c>
      <c r="X426">
        <v>953</v>
      </c>
      <c r="Y426">
        <v>917.7</v>
      </c>
      <c r="Z426">
        <v>953</v>
      </c>
      <c r="AA426">
        <v>917.7</v>
      </c>
      <c r="AB426">
        <v>953</v>
      </c>
      <c r="AC426" s="1">
        <f>(Table2[[#This Row],[Close Price]]/Table2[[#This Row],[Day Low]])-1</f>
        <v>2.3206864914458336E-2</v>
      </c>
      <c r="AD426" s="1">
        <f>(Table2[[#This Row],[Day High]]/Table2[[#This Row],[Close Price]])-1</f>
        <v>5.3272851943666488E-3</v>
      </c>
      <c r="AE426" s="1">
        <f>(Table2[[#This Row],[Close Price]]/Table2[[#This Row],[Current Week Low]])-1</f>
        <v>3.2962841887327121E-2</v>
      </c>
      <c r="AF426" s="1">
        <f>(Table2[[#This Row],[Current Week High]]/Table2[[#This Row],[Close Price]])-1</f>
        <v>5.3272851943666488E-3</v>
      </c>
      <c r="AG426" s="1">
        <f>(Table2[[#This Row],[Close Price]]/Table2[[#This Row],[Current Month Low]])-1</f>
        <v>3.2962841887327121E-2</v>
      </c>
      <c r="AH426" s="1">
        <f>(Table2[[#This Row],[Current Month High]]/Table2[[#This Row],[Close Price]])-1</f>
        <v>5.3272851943666488E-3</v>
      </c>
      <c r="AI426">
        <v>17.833219051637698</v>
      </c>
      <c r="AJ426">
        <v>60.262045646661001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5.35</v>
      </c>
      <c r="AM426" t="s">
        <v>3217</v>
      </c>
      <c r="AN426">
        <v>0</v>
      </c>
      <c r="AO426" t="s">
        <v>3218</v>
      </c>
      <c r="AP426">
        <v>-2.7911502488980999E-2</v>
      </c>
      <c r="AQ426">
        <f>(Table2[[#This Row],[Sharpe Ratio]]-AVERAGE(Table2[Sharpe Ratio]))/_xlfn.STDEV.P(Table2[Sharpe Ratio])</f>
        <v>-1.0880728131239332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523</v>
      </c>
      <c r="AT426">
        <f>_xlfn.RANK.AVG(Table2[[#This Row],[6M Return vs Nifty Z-Score]],Table2[6M Return vs Nifty Z-Score])</f>
        <v>92</v>
      </c>
      <c r="AU426">
        <f>_xlfn.RANK.AVG(Table2[[#This Row],[Sharpe Ratio Z-Score]],Table2[Sharpe Ratio Z-Score])</f>
        <v>631</v>
      </c>
      <c r="AV426">
        <f>(Table2[[#This Row],[Rank 1Y]]+Table2[[#This Row],[Rank 6M]]+Table2[[#This Row],[Rank Sharpe]])/3</f>
        <v>415.33333333333331</v>
      </c>
    </row>
    <row r="427" spans="1:48" hidden="1" x14ac:dyDescent="0.3">
      <c r="A427" t="s">
        <v>608</v>
      </c>
      <c r="B427" t="s">
        <v>609</v>
      </c>
      <c r="C427" t="s">
        <v>3169</v>
      </c>
      <c r="D427" t="s">
        <v>114</v>
      </c>
      <c r="E427">
        <v>32022.4380193</v>
      </c>
      <c r="F427">
        <v>300.2</v>
      </c>
      <c r="G427">
        <v>11.924675125666599</v>
      </c>
      <c r="H427">
        <f>(Table2[[#This Row],[1Y Return vs Nifty]]-AVERAGE(Table2[1Y Return vs Nifty]))/_xlfn.STDEV.P(Table2[1Y Return vs Nifty])</f>
        <v>-0.20532590098572984</v>
      </c>
      <c r="I427">
        <v>-7.3971469922265802</v>
      </c>
      <c r="J427">
        <f>(Table2[[#This Row],[1M Return vs Nifty]]-AVERAGE(Table2[1M Return vs Nifty]))/_xlfn.STDEV.P(Table2[1M Return vs Nifty])</f>
        <v>-0.63837294541594958</v>
      </c>
      <c r="K427">
        <v>10.7444886457218</v>
      </c>
      <c r="L427">
        <f>(Table2[[#This Row],[6M Return vs Nifty]]-AVERAGE(Table2[6M Return vs Nifty]))/_xlfn.STDEV.P(Table2[6M Return vs Nifty])</f>
        <v>0.11419653907690244</v>
      </c>
      <c r="M427">
        <v>-1.01650641228231</v>
      </c>
      <c r="N427">
        <f>(Table2[[#This Row],[1W Return vs Nifty]]-AVERAGE(Table2[1W Return vs Nifty]))/_xlfn.STDEV.P(Table2[1W Return vs Nifty])</f>
        <v>-0.60510911778017995</v>
      </c>
      <c r="O427">
        <v>314.63</v>
      </c>
      <c r="P427">
        <v>321.03477868903599</v>
      </c>
      <c r="Q427">
        <v>294.89712349656799</v>
      </c>
      <c r="R427">
        <v>34.437595468853502</v>
      </c>
      <c r="S427" s="1">
        <f>(Table2[[#This Row],[Close Price]]-Table2[[#This Row],[20D EMA]])/Table2[[#This Row],[20D EMA]]</f>
        <v>-4.5863395099005201E-2</v>
      </c>
      <c r="T427" s="1">
        <f>(Table2[[#This Row],[Close Price]]-Table2[[#This Row],[50D EMA]])/Table2[[#This Row],[50D EMA]]</f>
        <v>-6.4898821162355111E-2</v>
      </c>
      <c r="U427" s="1">
        <f>(Table2[[#This Row],[Close Price]]-Table2[[#This Row],[200D EMA]])/Table2[[#This Row],[200D EMA]]</f>
        <v>1.7982123530254503E-2</v>
      </c>
      <c r="V427">
        <v>0.64848966488520399</v>
      </c>
      <c r="W427">
        <v>297.55</v>
      </c>
      <c r="X427">
        <v>305.8</v>
      </c>
      <c r="Y427">
        <v>297.14999999999998</v>
      </c>
      <c r="Z427">
        <v>316.2</v>
      </c>
      <c r="AA427">
        <v>297.14999999999998</v>
      </c>
      <c r="AB427">
        <v>317.89999999999998</v>
      </c>
      <c r="AC427" s="1">
        <f>(Table2[[#This Row],[Close Price]]/Table2[[#This Row],[Day Low]])-1</f>
        <v>8.9060662073601193E-3</v>
      </c>
      <c r="AD427" s="1">
        <f>(Table2[[#This Row],[Day High]]/Table2[[#This Row],[Close Price]])-1</f>
        <v>1.865423051299131E-2</v>
      </c>
      <c r="AE427" s="1">
        <f>(Table2[[#This Row],[Close Price]]/Table2[[#This Row],[Current Week Low]])-1</f>
        <v>1.0264176341914899E-2</v>
      </c>
      <c r="AF427" s="1">
        <f>(Table2[[#This Row],[Current Week High]]/Table2[[#This Row],[Close Price]])-1</f>
        <v>5.329780146568952E-2</v>
      </c>
      <c r="AG427" s="1">
        <f>(Table2[[#This Row],[Close Price]]/Table2[[#This Row],[Current Month Low]])-1</f>
        <v>1.0264176341914899E-2</v>
      </c>
      <c r="AH427" s="1">
        <f>(Table2[[#This Row],[Current Month High]]/Table2[[#This Row],[Close Price]])-1</f>
        <v>5.8960692871419029E-2</v>
      </c>
      <c r="AI427">
        <v>21.385742838107902</v>
      </c>
      <c r="AJ427">
        <v>51.044025157232603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-7.4</v>
      </c>
      <c r="AM427" t="s">
        <v>3216</v>
      </c>
      <c r="AN427">
        <v>-0.05</v>
      </c>
      <c r="AO427" t="s">
        <v>3216</v>
      </c>
      <c r="AP427">
        <v>-2.2687431106743001E-2</v>
      </c>
      <c r="AQ427">
        <f>(Table2[[#This Row],[Sharpe Ratio]]-AVERAGE(Table2[Sharpe Ratio]))/_xlfn.STDEV.P(Table2[Sharpe Ratio])</f>
        <v>-1.0257494192776995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363</v>
      </c>
      <c r="AT427">
        <f>_xlfn.RANK.AVG(Table2[[#This Row],[6M Return vs Nifty Z-Score]],Table2[6M Return vs Nifty Z-Score])</f>
        <v>262</v>
      </c>
      <c r="AU427">
        <f>_xlfn.RANK.AVG(Table2[[#This Row],[Sharpe Ratio Z-Score]],Table2[Sharpe Ratio Z-Score])</f>
        <v>623</v>
      </c>
      <c r="AV427">
        <f>(Table2[[#This Row],[Rank 1Y]]+Table2[[#This Row],[Rank 6M]]+Table2[[#This Row],[Rank Sharpe]])/3</f>
        <v>416</v>
      </c>
    </row>
    <row r="428" spans="1:48" x14ac:dyDescent="0.3">
      <c r="A428" t="s">
        <v>385</v>
      </c>
      <c r="B428" t="s">
        <v>386</v>
      </c>
      <c r="C428" t="s">
        <v>3161</v>
      </c>
      <c r="D428" t="s">
        <v>51</v>
      </c>
      <c r="E428">
        <v>61931.196925509998</v>
      </c>
      <c r="F428">
        <v>29145.05</v>
      </c>
      <c r="G428">
        <v>-1.11911246448316</v>
      </c>
      <c r="H428">
        <f>(Table2[[#This Row],[1Y Return vs Nifty]]-AVERAGE(Table2[1Y Return vs Nifty]))/_xlfn.STDEV.P(Table2[1Y Return vs Nifty])</f>
        <v>-0.42933731880476689</v>
      </c>
      <c r="I428">
        <v>6.6294143739119002</v>
      </c>
      <c r="J428">
        <f>(Table2[[#This Row],[1M Return vs Nifty]]-AVERAGE(Table2[1M Return vs Nifty]))/_xlfn.STDEV.P(Table2[1M Return vs Nifty])</f>
        <v>0.87501621011656472</v>
      </c>
      <c r="K428">
        <v>3.9876033366811199</v>
      </c>
      <c r="L428">
        <f>(Table2[[#This Row],[6M Return vs Nifty]]-AVERAGE(Table2[6M Return vs Nifty]))/_xlfn.STDEV.P(Table2[6M Return vs Nifty])</f>
        <v>-0.10779670302129669</v>
      </c>
      <c r="M428">
        <v>2.6471690457552</v>
      </c>
      <c r="N428">
        <f>(Table2[[#This Row],[1W Return vs Nifty]]-AVERAGE(Table2[1W Return vs Nifty]))/_xlfn.STDEV.P(Table2[1W Return vs Nifty])</f>
        <v>0.27073090606768185</v>
      </c>
      <c r="O428">
        <v>28895.06</v>
      </c>
      <c r="P428">
        <v>28753.2452221321</v>
      </c>
      <c r="Q428">
        <v>27399.979960727</v>
      </c>
      <c r="R428">
        <v>56.7936167880843</v>
      </c>
      <c r="S428" s="1">
        <f>(Table2[[#This Row],[Close Price]]-Table2[[#This Row],[20D EMA]])/Table2[[#This Row],[20D EMA]]</f>
        <v>8.6516518740572933E-3</v>
      </c>
      <c r="T428" s="1">
        <f>(Table2[[#This Row],[Close Price]]-Table2[[#This Row],[50D EMA]])/Table2[[#This Row],[50D EMA]]</f>
        <v>1.3626454156427435E-2</v>
      </c>
      <c r="U428" s="1">
        <f>(Table2[[#This Row],[Close Price]]-Table2[[#This Row],[200D EMA]])/Table2[[#This Row],[200D EMA]]</f>
        <v>6.3688734144121531E-2</v>
      </c>
      <c r="V428">
        <v>0.62998653468306198</v>
      </c>
      <c r="W428">
        <v>28625.05</v>
      </c>
      <c r="X428">
        <v>29445.65</v>
      </c>
      <c r="Y428">
        <v>28625.05</v>
      </c>
      <c r="Z428">
        <v>29809.200000000001</v>
      </c>
      <c r="AA428">
        <v>28625.05</v>
      </c>
      <c r="AB428">
        <v>29809.200000000001</v>
      </c>
      <c r="AC428" s="1">
        <f>(Table2[[#This Row],[Close Price]]/Table2[[#This Row],[Day Low]])-1</f>
        <v>1.8165907133786741E-2</v>
      </c>
      <c r="AD428" s="1">
        <f>(Table2[[#This Row],[Day High]]/Table2[[#This Row],[Close Price]])-1</f>
        <v>1.0313929809693256E-2</v>
      </c>
      <c r="AE428" s="1">
        <f>(Table2[[#This Row],[Close Price]]/Table2[[#This Row],[Current Week Low]])-1</f>
        <v>1.8165907133786741E-2</v>
      </c>
      <c r="AF428" s="1">
        <f>(Table2[[#This Row],[Current Week High]]/Table2[[#This Row],[Close Price]])-1</f>
        <v>2.2787746118122953E-2</v>
      </c>
      <c r="AG428" s="1">
        <f>(Table2[[#This Row],[Close Price]]/Table2[[#This Row],[Current Month Low]])-1</f>
        <v>1.8165907133786741E-2</v>
      </c>
      <c r="AH428" s="1">
        <f>(Table2[[#This Row],[Current Month High]]/Table2[[#This Row],[Close Price]])-1</f>
        <v>2.2787746118122953E-2</v>
      </c>
      <c r="AI428">
        <v>4.7210418235686697</v>
      </c>
      <c r="AJ428">
        <v>32.477499999999999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-0.1</v>
      </c>
      <c r="AM428" t="s">
        <v>3216</v>
      </c>
      <c r="AN428">
        <v>0.02</v>
      </c>
      <c r="AO428" t="s">
        <v>3217</v>
      </c>
      <c r="AP428">
        <v>3.4969754079345002E-2</v>
      </c>
      <c r="AQ428">
        <f>(Table2[[#This Row],[Sharpe Ratio]]-AVERAGE(Table2[Sharpe Ratio]))/_xlfn.STDEV.P(Table2[Sharpe Ratio])</f>
        <v>-0.33789674700460698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0.27071634735357597</v>
      </c>
      <c r="AS428">
        <f>_xlfn.RANK.AVG(Table2[[#This Row],[1Y Return vs Nifty Z-Score]],Table2[1Y Return vs Nifty Z-Score])</f>
        <v>464</v>
      </c>
      <c r="AT428">
        <f>_xlfn.RANK.AVG(Table2[[#This Row],[6M Return vs Nifty Z-Score]],Table2[6M Return vs Nifty Z-Score])</f>
        <v>354</v>
      </c>
      <c r="AU428">
        <f>_xlfn.RANK.AVG(Table2[[#This Row],[Sharpe Ratio Z-Score]],Table2[Sharpe Ratio Z-Score])</f>
        <v>431</v>
      </c>
      <c r="AV428">
        <f>(Table2[[#This Row],[Rank 1Y]]+Table2[[#This Row],[Rank 6M]]+Table2[[#This Row],[Rank Sharpe]])/3</f>
        <v>416.33333333333331</v>
      </c>
    </row>
    <row r="429" spans="1:48" hidden="1" x14ac:dyDescent="0.3">
      <c r="A429" t="s">
        <v>1361</v>
      </c>
      <c r="B429" t="s">
        <v>1362</v>
      </c>
      <c r="C429" t="s">
        <v>3157</v>
      </c>
      <c r="D429" t="s">
        <v>515</v>
      </c>
      <c r="E429">
        <v>8405.0210128609997</v>
      </c>
      <c r="F429">
        <v>254.47</v>
      </c>
      <c r="G429">
        <v>-15.298168565421699</v>
      </c>
      <c r="H429">
        <f>(Table2[[#This Row],[1Y Return vs Nifty]]-AVERAGE(Table2[1Y Return vs Nifty]))/_xlfn.STDEV.P(Table2[1Y Return vs Nifty])</f>
        <v>-0.67284561258482856</v>
      </c>
      <c r="I429">
        <v>-8.0851687722812198</v>
      </c>
      <c r="J429">
        <f>(Table2[[#This Row],[1M Return vs Nifty]]-AVERAGE(Table2[1M Return vs Nifty]))/_xlfn.STDEV.P(Table2[1M Return vs Nifty])</f>
        <v>-0.71260672756148236</v>
      </c>
      <c r="K429">
        <v>8.5781577237507491</v>
      </c>
      <c r="L429">
        <f>(Table2[[#This Row],[6M Return vs Nifty]]-AVERAGE(Table2[6M Return vs Nifty]))/_xlfn.STDEV.P(Table2[6M Return vs Nifty])</f>
        <v>4.3023091130038806E-2</v>
      </c>
      <c r="M429">
        <v>-2.4186073232399101</v>
      </c>
      <c r="N429">
        <f>(Table2[[#This Row],[1W Return vs Nifty]]-AVERAGE(Table2[1W Return vs Nifty]))/_xlfn.STDEV.P(Table2[1W Return vs Nifty])</f>
        <v>-0.94029603849831978</v>
      </c>
      <c r="O429">
        <v>258.54000000000002</v>
      </c>
      <c r="P429">
        <v>262.82668103261199</v>
      </c>
      <c r="Q429">
        <v>244.13806465804399</v>
      </c>
      <c r="R429">
        <v>48.187465937956397</v>
      </c>
      <c r="S429" s="1">
        <f>(Table2[[#This Row],[Close Price]]-Table2[[#This Row],[20D EMA]])/Table2[[#This Row],[20D EMA]]</f>
        <v>-1.5742244913746505E-2</v>
      </c>
      <c r="T429" s="1">
        <f>(Table2[[#This Row],[Close Price]]-Table2[[#This Row],[50D EMA]])/Table2[[#This Row],[50D EMA]]</f>
        <v>-3.1795406005888253E-2</v>
      </c>
      <c r="U429" s="1">
        <f>(Table2[[#This Row],[Close Price]]-Table2[[#This Row],[200D EMA]])/Table2[[#This Row],[200D EMA]]</f>
        <v>4.2320050977825222E-2</v>
      </c>
      <c r="V429">
        <v>0.70942397459112405</v>
      </c>
      <c r="W429">
        <v>250.19</v>
      </c>
      <c r="X429">
        <v>255</v>
      </c>
      <c r="Y429">
        <v>243.75</v>
      </c>
      <c r="Z429">
        <v>255</v>
      </c>
      <c r="AA429">
        <v>243.75</v>
      </c>
      <c r="AB429">
        <v>255</v>
      </c>
      <c r="AC429" s="1">
        <f>(Table2[[#This Row],[Close Price]]/Table2[[#This Row],[Day Low]])-1</f>
        <v>1.7106998681002406E-2</v>
      </c>
      <c r="AD429" s="1">
        <f>(Table2[[#This Row],[Day High]]/Table2[[#This Row],[Close Price]])-1</f>
        <v>2.0827602467874406E-3</v>
      </c>
      <c r="AE429" s="1">
        <f>(Table2[[#This Row],[Close Price]]/Table2[[#This Row],[Current Week Low]])-1</f>
        <v>4.3979487179487187E-2</v>
      </c>
      <c r="AF429" s="1">
        <f>(Table2[[#This Row],[Current Week High]]/Table2[[#This Row],[Close Price]])-1</f>
        <v>2.0827602467874406E-3</v>
      </c>
      <c r="AG429" s="1">
        <f>(Table2[[#This Row],[Close Price]]/Table2[[#This Row],[Current Month Low]])-1</f>
        <v>4.3979487179487187E-2</v>
      </c>
      <c r="AH429" s="1">
        <f>(Table2[[#This Row],[Current Month High]]/Table2[[#This Row],[Close Price]])-1</f>
        <v>2.0827602467874406E-3</v>
      </c>
      <c r="AI429">
        <v>16.9489527252721</v>
      </c>
      <c r="AJ429">
        <v>26.225198412698401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-4.59</v>
      </c>
      <c r="AM429" t="s">
        <v>3216</v>
      </c>
      <c r="AN429">
        <v>-0.01</v>
      </c>
      <c r="AO429" t="s">
        <v>3216</v>
      </c>
      <c r="AP429">
        <v>4.7880692093332997E-2</v>
      </c>
      <c r="AQ429">
        <f>(Table2[[#This Row],[Sharpe Ratio]]-AVERAGE(Table2[Sharpe Ratio]))/_xlfn.STDEV.P(Table2[Sharpe Ratio])</f>
        <v>-0.18386870720677209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564</v>
      </c>
      <c r="AT429">
        <f>_xlfn.RANK.AVG(Table2[[#This Row],[6M Return vs Nifty Z-Score]],Table2[6M Return vs Nifty Z-Score])</f>
        <v>291</v>
      </c>
      <c r="AU429">
        <f>_xlfn.RANK.AVG(Table2[[#This Row],[Sharpe Ratio Z-Score]],Table2[Sharpe Ratio Z-Score])</f>
        <v>394</v>
      </c>
      <c r="AV429">
        <f>(Table2[[#This Row],[Rank 1Y]]+Table2[[#This Row],[Rank 6M]]+Table2[[#This Row],[Rank Sharpe]])/3</f>
        <v>416.33333333333331</v>
      </c>
    </row>
    <row r="430" spans="1:48" hidden="1" x14ac:dyDescent="0.3">
      <c r="A430" t="s">
        <v>667</v>
      </c>
      <c r="B430" t="s">
        <v>668</v>
      </c>
      <c r="C430" t="s">
        <v>3163</v>
      </c>
      <c r="D430" t="s">
        <v>199</v>
      </c>
      <c r="E430">
        <v>28217.088165450001</v>
      </c>
      <c r="F430">
        <v>1342.85</v>
      </c>
      <c r="G430">
        <v>-21.256763363390601</v>
      </c>
      <c r="H430">
        <f>(Table2[[#This Row],[1Y Return vs Nifty]]-AVERAGE(Table2[1Y Return vs Nifty]))/_xlfn.STDEV.P(Table2[1Y Return vs Nifty])</f>
        <v>-0.77517733637877817</v>
      </c>
      <c r="I430">
        <v>-3.16471785296579</v>
      </c>
      <c r="J430">
        <f>(Table2[[#This Row],[1M Return vs Nifty]]-AVERAGE(Table2[1M Return vs Nifty]))/_xlfn.STDEV.P(Table2[1M Return vs Nifty])</f>
        <v>-0.18171702001001536</v>
      </c>
      <c r="K430">
        <v>7.6483553309560097</v>
      </c>
      <c r="L430">
        <f>(Table2[[#This Row],[6M Return vs Nifty]]-AVERAGE(Table2[6M Return vs Nifty]))/_xlfn.STDEV.P(Table2[6M Return vs Nifty])</f>
        <v>1.2475014872033945E-2</v>
      </c>
      <c r="M430">
        <v>1.6647083849848101</v>
      </c>
      <c r="N430">
        <f>(Table2[[#This Row],[1W Return vs Nifty]]-AVERAGE(Table2[1W Return vs Nifty]))/_xlfn.STDEV.P(Table2[1W Return vs Nifty])</f>
        <v>3.5863386164690918E-2</v>
      </c>
      <c r="O430">
        <v>1368.94</v>
      </c>
      <c r="P430">
        <v>1376.43918445278</v>
      </c>
      <c r="Q430">
        <v>1297.94861266097</v>
      </c>
      <c r="R430">
        <v>41.174239177817903</v>
      </c>
      <c r="S430" s="1">
        <f>(Table2[[#This Row],[Close Price]]-Table2[[#This Row],[20D EMA]])/Table2[[#This Row],[20D EMA]]</f>
        <v>-1.9058541645360749E-2</v>
      </c>
      <c r="T430" s="1">
        <f>(Table2[[#This Row],[Close Price]]-Table2[[#This Row],[50D EMA]])/Table2[[#This Row],[50D EMA]]</f>
        <v>-2.4402955707871564E-2</v>
      </c>
      <c r="U430" s="1">
        <f>(Table2[[#This Row],[Close Price]]-Table2[[#This Row],[200D EMA]])/Table2[[#This Row],[200D EMA]]</f>
        <v>3.4594117903463097E-2</v>
      </c>
      <c r="V430">
        <v>0.81976134314299898</v>
      </c>
      <c r="W430">
        <v>1340.25</v>
      </c>
      <c r="X430">
        <v>1364</v>
      </c>
      <c r="Y430">
        <v>1330</v>
      </c>
      <c r="Z430">
        <v>1399.9</v>
      </c>
      <c r="AA430">
        <v>1321.75</v>
      </c>
      <c r="AB430">
        <v>1399.9</v>
      </c>
      <c r="AC430" s="1">
        <f>(Table2[[#This Row],[Close Price]]/Table2[[#This Row],[Day Low]])-1</f>
        <v>1.9399365789964929E-3</v>
      </c>
      <c r="AD430" s="1">
        <f>(Table2[[#This Row],[Day High]]/Table2[[#This Row],[Close Price]])-1</f>
        <v>1.5750083777041457E-2</v>
      </c>
      <c r="AE430" s="1">
        <f>(Table2[[#This Row],[Close Price]]/Table2[[#This Row],[Current Week Low]])-1</f>
        <v>9.6616541353382601E-3</v>
      </c>
      <c r="AF430" s="1">
        <f>(Table2[[#This Row],[Current Week High]]/Table2[[#This Row],[Close Price]])-1</f>
        <v>4.2484268533343306E-2</v>
      </c>
      <c r="AG430" s="1">
        <f>(Table2[[#This Row],[Close Price]]/Table2[[#This Row],[Current Month Low]])-1</f>
        <v>1.5963684509173293E-2</v>
      </c>
      <c r="AH430" s="1">
        <f>(Table2[[#This Row],[Current Month High]]/Table2[[#This Row],[Close Price]])-1</f>
        <v>4.2484268533343306E-2</v>
      </c>
      <c r="AI430">
        <v>12.145809286219601</v>
      </c>
      <c r="AJ430">
        <v>33.876676137779697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-3.65</v>
      </c>
      <c r="AM430" t="s">
        <v>3216</v>
      </c>
      <c r="AN430">
        <v>0.04</v>
      </c>
      <c r="AO430" t="s">
        <v>3217</v>
      </c>
      <c r="AP430">
        <v>6.0659282982327999E-2</v>
      </c>
      <c r="AQ430">
        <f>(Table2[[#This Row],[Sharpe Ratio]]-AVERAGE(Table2[Sharpe Ratio]))/_xlfn.STDEV.P(Table2[Sharpe Ratio])</f>
        <v>-3.1419574240761847E-2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594</v>
      </c>
      <c r="AT430">
        <f>_xlfn.RANK.AVG(Table2[[#This Row],[6M Return vs Nifty Z-Score]],Table2[6M Return vs Nifty Z-Score])</f>
        <v>300</v>
      </c>
      <c r="AU430">
        <f>_xlfn.RANK.AVG(Table2[[#This Row],[Sharpe Ratio Z-Score]],Table2[Sharpe Ratio Z-Score])</f>
        <v>357</v>
      </c>
      <c r="AV430">
        <f>(Table2[[#This Row],[Rank 1Y]]+Table2[[#This Row],[Rank 6M]]+Table2[[#This Row],[Rank Sharpe]])/3</f>
        <v>417</v>
      </c>
    </row>
    <row r="431" spans="1:48" x14ac:dyDescent="0.3">
      <c r="A431" t="s">
        <v>84</v>
      </c>
      <c r="B431" t="s">
        <v>85</v>
      </c>
      <c r="C431" t="s">
        <v>3156</v>
      </c>
      <c r="D431" t="s">
        <v>21</v>
      </c>
      <c r="E431">
        <v>294675.44801196997</v>
      </c>
      <c r="F431">
        <v>563.9</v>
      </c>
      <c r="G431">
        <v>20.470755828943702</v>
      </c>
      <c r="H431">
        <f>(Table2[[#This Row],[1Y Return vs Nifty]]-AVERAGE(Table2[1Y Return vs Nifty]))/_xlfn.STDEV.P(Table2[1Y Return vs Nifty])</f>
        <v>-5.8557208080708585E-2</v>
      </c>
      <c r="I431">
        <v>2.8807834490039501</v>
      </c>
      <c r="J431">
        <f>(Table2[[#This Row],[1M Return vs Nifty]]-AVERAGE(Table2[1M Return vs Nifty]))/_xlfn.STDEV.P(Table2[1M Return vs Nifty])</f>
        <v>0.4705594625387135</v>
      </c>
      <c r="K431">
        <v>13.8519508172035</v>
      </c>
      <c r="L431">
        <f>(Table2[[#This Row],[6M Return vs Nifty]]-AVERAGE(Table2[6M Return vs Nifty]))/_xlfn.STDEV.P(Table2[6M Return vs Nifty])</f>
        <v>0.21629026578582494</v>
      </c>
      <c r="M431">
        <v>-4.28151839787974</v>
      </c>
      <c r="N431">
        <f>(Table2[[#This Row],[1W Return vs Nifty]]-AVERAGE(Table2[1W Return vs Nifty]))/_xlfn.STDEV.P(Table2[1W Return vs Nifty])</f>
        <v>-1.3856444594288644</v>
      </c>
      <c r="O431">
        <v>547.4</v>
      </c>
      <c r="P431">
        <v>538.13710280701696</v>
      </c>
      <c r="Q431">
        <v>502.62292078442402</v>
      </c>
      <c r="R431">
        <v>63.818772378738601</v>
      </c>
      <c r="S431" s="1">
        <f>(Table2[[#This Row],[Close Price]]-Table2[[#This Row],[20D EMA]])/Table2[[#This Row],[20D EMA]]</f>
        <v>3.0142491779320425E-2</v>
      </c>
      <c r="T431" s="1">
        <f>(Table2[[#This Row],[Close Price]]-Table2[[#This Row],[50D EMA]])/Table2[[#This Row],[50D EMA]]</f>
        <v>4.7874225840588307E-2</v>
      </c>
      <c r="U431" s="1">
        <f>(Table2[[#This Row],[Close Price]]-Table2[[#This Row],[200D EMA]])/Table2[[#This Row],[200D EMA]]</f>
        <v>0.12191461368284438</v>
      </c>
      <c r="V431">
        <v>0.78740217282124503</v>
      </c>
      <c r="W431">
        <v>541</v>
      </c>
      <c r="X431">
        <v>565.85</v>
      </c>
      <c r="Y431">
        <v>534.20000000000005</v>
      </c>
      <c r="Z431">
        <v>565.85</v>
      </c>
      <c r="AA431">
        <v>534.20000000000005</v>
      </c>
      <c r="AB431">
        <v>565.85</v>
      </c>
      <c r="AC431" s="1">
        <f>(Table2[[#This Row],[Close Price]]/Table2[[#This Row],[Day Low]])-1</f>
        <v>4.2329020332717127E-2</v>
      </c>
      <c r="AD431" s="1">
        <f>(Table2[[#This Row],[Day High]]/Table2[[#This Row],[Close Price]])-1</f>
        <v>3.4580599397056044E-3</v>
      </c>
      <c r="AE431" s="1">
        <f>(Table2[[#This Row],[Close Price]]/Table2[[#This Row],[Current Week Low]])-1</f>
        <v>5.5597154623736378E-2</v>
      </c>
      <c r="AF431" s="1">
        <f>(Table2[[#This Row],[Current Week High]]/Table2[[#This Row],[Close Price]])-1</f>
        <v>3.4580599397056044E-3</v>
      </c>
      <c r="AG431" s="1">
        <f>(Table2[[#This Row],[Close Price]]/Table2[[#This Row],[Current Month Low]])-1</f>
        <v>5.5597154623736378E-2</v>
      </c>
      <c r="AH431" s="1">
        <f>(Table2[[#This Row],[Current Month High]]/Table2[[#This Row],[Close Price]])-1</f>
        <v>3.4580599397056044E-3</v>
      </c>
      <c r="AI431">
        <v>2.83738251463026</v>
      </c>
      <c r="AJ431">
        <v>49.575596816976102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2.88</v>
      </c>
      <c r="AM431" t="s">
        <v>3217</v>
      </c>
      <c r="AN431">
        <v>0.06</v>
      </c>
      <c r="AO431" t="s">
        <v>3217</v>
      </c>
      <c r="AP431">
        <v>-8.1543402969825998E-2</v>
      </c>
      <c r="AQ431">
        <f>(Table2[[#This Row],[Sharpe Ratio]]-AVERAGE(Table2[Sharpe Ratio]))/_xlfn.STDEV.P(Table2[Sharpe Ratio])</f>
        <v>-1.7279036676092667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-2.4852556067943015</v>
      </c>
      <c r="AS431">
        <f>_xlfn.RANK.AVG(Table2[[#This Row],[1Y Return vs Nifty Z-Score]],Table2[1Y Return vs Nifty Z-Score])</f>
        <v>315</v>
      </c>
      <c r="AT431">
        <f>_xlfn.RANK.AVG(Table2[[#This Row],[6M Return vs Nifty Z-Score]],Table2[6M Return vs Nifty Z-Score])</f>
        <v>235</v>
      </c>
      <c r="AU431">
        <f>_xlfn.RANK.AVG(Table2[[#This Row],[Sharpe Ratio Z-Score]],Table2[Sharpe Ratio Z-Score])</f>
        <v>705</v>
      </c>
      <c r="AV431">
        <f>(Table2[[#This Row],[Rank 1Y]]+Table2[[#This Row],[Rank 6M]]+Table2[[#This Row],[Rank Sharpe]])/3</f>
        <v>418.33333333333331</v>
      </c>
    </row>
    <row r="432" spans="1:48" hidden="1" x14ac:dyDescent="0.3">
      <c r="A432" t="s">
        <v>247</v>
      </c>
      <c r="B432" t="s">
        <v>248</v>
      </c>
      <c r="C432" t="s">
        <v>3157</v>
      </c>
      <c r="D432" t="s">
        <v>32</v>
      </c>
      <c r="E432">
        <v>104171.193942816</v>
      </c>
      <c r="F432">
        <v>55.11</v>
      </c>
      <c r="G432">
        <v>12.511459335439399</v>
      </c>
      <c r="H432">
        <f>(Table2[[#This Row],[1Y Return vs Nifty]]-AVERAGE(Table2[1Y Return vs Nifty]))/_xlfn.STDEV.P(Table2[1Y Return vs Nifty])</f>
        <v>-0.19524858549154836</v>
      </c>
      <c r="I432">
        <v>-1.3752926549903099</v>
      </c>
      <c r="J432">
        <f>(Table2[[#This Row],[1M Return vs Nifty]]-AVERAGE(Table2[1M Return vs Nifty]))/_xlfn.STDEV.P(Table2[1M Return vs Nifty])</f>
        <v>1.1352159139646375E-2</v>
      </c>
      <c r="K432">
        <v>-23.983861603586401</v>
      </c>
      <c r="L432">
        <f>(Table2[[#This Row],[6M Return vs Nifty]]-AVERAGE(Table2[6M Return vs Nifty]))/_xlfn.STDEV.P(Table2[6M Return vs Nifty])</f>
        <v>-1.0267816945258657</v>
      </c>
      <c r="M432">
        <v>2.4593076287491198</v>
      </c>
      <c r="N432">
        <f>(Table2[[#This Row],[1W Return vs Nifty]]-AVERAGE(Table2[1W Return vs Nifty]))/_xlfn.STDEV.P(Table2[1W Return vs Nifty])</f>
        <v>0.22582066501733669</v>
      </c>
      <c r="O432">
        <v>54.07</v>
      </c>
      <c r="P432">
        <v>56.214149353007997</v>
      </c>
      <c r="Q432">
        <v>56.967291570975902</v>
      </c>
      <c r="R432">
        <v>58.8095480871633</v>
      </c>
      <c r="S432" s="1">
        <f>(Table2[[#This Row],[Close Price]]-Table2[[#This Row],[20D EMA]])/Table2[[#This Row],[20D EMA]]</f>
        <v>1.9234325873867194E-2</v>
      </c>
      <c r="T432" s="1">
        <f>(Table2[[#This Row],[Close Price]]-Table2[[#This Row],[50D EMA]])/Table2[[#This Row],[50D EMA]]</f>
        <v>-1.9641840456826463E-2</v>
      </c>
      <c r="U432" s="1">
        <f>(Table2[[#This Row],[Close Price]]-Table2[[#This Row],[200D EMA]])/Table2[[#This Row],[200D EMA]]</f>
        <v>-3.2602771164956856E-2</v>
      </c>
      <c r="V432">
        <v>1.0201764210530999</v>
      </c>
      <c r="W432">
        <v>53.91</v>
      </c>
      <c r="X432">
        <v>55.33</v>
      </c>
      <c r="Y432">
        <v>52.48</v>
      </c>
      <c r="Z432">
        <v>55.33</v>
      </c>
      <c r="AA432">
        <v>52.48</v>
      </c>
      <c r="AB432">
        <v>55.4</v>
      </c>
      <c r="AC432" s="1">
        <f>(Table2[[#This Row],[Close Price]]/Table2[[#This Row],[Day Low]])-1</f>
        <v>2.2259321090706718E-2</v>
      </c>
      <c r="AD432" s="1">
        <f>(Table2[[#This Row],[Day High]]/Table2[[#This Row],[Close Price]])-1</f>
        <v>3.9920159680637557E-3</v>
      </c>
      <c r="AE432" s="1">
        <f>(Table2[[#This Row],[Close Price]]/Table2[[#This Row],[Current Week Low]])-1</f>
        <v>5.0114329268292845E-2</v>
      </c>
      <c r="AF432" s="1">
        <f>(Table2[[#This Row],[Current Week High]]/Table2[[#This Row],[Close Price]])-1</f>
        <v>3.9920159680637557E-3</v>
      </c>
      <c r="AG432" s="1">
        <f>(Table2[[#This Row],[Close Price]]/Table2[[#This Row],[Current Month Low]])-1</f>
        <v>5.0114329268292845E-2</v>
      </c>
      <c r="AH432" s="1">
        <f>(Table2[[#This Row],[Current Month High]]/Table2[[#This Row],[Close Price]])-1</f>
        <v>5.2622028669933041E-3</v>
      </c>
      <c r="AI432">
        <v>51.968789693340597</v>
      </c>
      <c r="AJ432">
        <v>41.489088575096197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3.22</v>
      </c>
      <c r="AM432" t="s">
        <v>3217</v>
      </c>
      <c r="AN432">
        <v>-0.14000000000000001</v>
      </c>
      <c r="AO432" t="s">
        <v>3216</v>
      </c>
      <c r="AP432">
        <v>9.9884230605067001E-2</v>
      </c>
      <c r="AQ432">
        <f>(Table2[[#This Row],[Sharpe Ratio]]-AVERAGE(Table2[Sharpe Ratio]))/_xlfn.STDEV.P(Table2[Sharpe Ratio])</f>
        <v>0.43653571970902511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354</v>
      </c>
      <c r="AT432">
        <f>_xlfn.RANK.AVG(Table2[[#This Row],[6M Return vs Nifty Z-Score]],Table2[6M Return vs Nifty Z-Score])</f>
        <v>668</v>
      </c>
      <c r="AU432">
        <f>_xlfn.RANK.AVG(Table2[[#This Row],[Sharpe Ratio Z-Score]],Table2[Sharpe Ratio Z-Score])</f>
        <v>233</v>
      </c>
      <c r="AV432">
        <f>(Table2[[#This Row],[Rank 1Y]]+Table2[[#This Row],[Rank 6M]]+Table2[[#This Row],[Rank Sharpe]])/3</f>
        <v>418.33333333333331</v>
      </c>
    </row>
    <row r="433" spans="1:48" hidden="1" x14ac:dyDescent="0.3">
      <c r="A433" t="s">
        <v>1099</v>
      </c>
      <c r="B433" t="s">
        <v>1100</v>
      </c>
      <c r="C433" t="s">
        <v>3164</v>
      </c>
      <c r="D433" t="s">
        <v>131</v>
      </c>
      <c r="E433">
        <v>11897.97</v>
      </c>
      <c r="F433">
        <v>374.15</v>
      </c>
      <c r="G433">
        <v>-7.5029099590174004</v>
      </c>
      <c r="H433">
        <f>(Table2[[#This Row],[1Y Return vs Nifty]]-AVERAGE(Table2[1Y Return vs Nifty]))/_xlfn.STDEV.P(Table2[1Y Return vs Nifty])</f>
        <v>-0.53897138927216348</v>
      </c>
      <c r="I433">
        <v>10.0883204090117</v>
      </c>
      <c r="J433">
        <f>(Table2[[#This Row],[1M Return vs Nifty]]-AVERAGE(Table2[1M Return vs Nifty]))/_xlfn.STDEV.P(Table2[1M Return vs Nifty])</f>
        <v>1.2482132287502992</v>
      </c>
      <c r="K433">
        <v>-21.8101664206763</v>
      </c>
      <c r="L433">
        <f>(Table2[[#This Row],[6M Return vs Nifty]]-AVERAGE(Table2[6M Return vs Nifty]))/_xlfn.STDEV.P(Table2[6M Return vs Nifty])</f>
        <v>-0.95536629839034048</v>
      </c>
      <c r="M433">
        <v>-0.51955454318235805</v>
      </c>
      <c r="N433">
        <f>(Table2[[#This Row],[1W Return vs Nifty]]-AVERAGE(Table2[1W Return vs Nifty]))/_xlfn.STDEV.P(Table2[1W Return vs Nifty])</f>
        <v>-0.48630756402113379</v>
      </c>
      <c r="O433">
        <v>358.47</v>
      </c>
      <c r="P433">
        <v>360.31311970796202</v>
      </c>
      <c r="Q433">
        <v>367.51726024386699</v>
      </c>
      <c r="R433">
        <v>62.071122552321199</v>
      </c>
      <c r="S433" s="1">
        <f>(Table2[[#This Row],[Close Price]]-Table2[[#This Row],[20D EMA]])/Table2[[#This Row],[20D EMA]]</f>
        <v>4.374145674672901E-2</v>
      </c>
      <c r="T433" s="1">
        <f>(Table2[[#This Row],[Close Price]]-Table2[[#This Row],[50D EMA]])/Table2[[#This Row],[50D EMA]]</f>
        <v>3.8402377085943788E-2</v>
      </c>
      <c r="U433" s="1">
        <f>(Table2[[#This Row],[Close Price]]-Table2[[#This Row],[200D EMA]])/Table2[[#This Row],[200D EMA]]</f>
        <v>1.8047423818222361E-2</v>
      </c>
      <c r="V433">
        <v>2.3235482848917601</v>
      </c>
      <c r="W433">
        <v>365.1</v>
      </c>
      <c r="X433">
        <v>376</v>
      </c>
      <c r="Y433">
        <v>351.35</v>
      </c>
      <c r="Z433">
        <v>376</v>
      </c>
      <c r="AA433">
        <v>351.35</v>
      </c>
      <c r="AB433">
        <v>376.95</v>
      </c>
      <c r="AC433" s="1">
        <f>(Table2[[#This Row],[Close Price]]/Table2[[#This Row],[Day Low]])-1</f>
        <v>2.4787729389208257E-2</v>
      </c>
      <c r="AD433" s="1">
        <f>(Table2[[#This Row],[Day High]]/Table2[[#This Row],[Close Price]])-1</f>
        <v>4.9445409595083589E-3</v>
      </c>
      <c r="AE433" s="1">
        <f>(Table2[[#This Row],[Close Price]]/Table2[[#This Row],[Current Week Low]])-1</f>
        <v>6.4892557279066398E-2</v>
      </c>
      <c r="AF433" s="1">
        <f>(Table2[[#This Row],[Current Week High]]/Table2[[#This Row],[Close Price]])-1</f>
        <v>4.9445409595083589E-3</v>
      </c>
      <c r="AG433" s="1">
        <f>(Table2[[#This Row],[Close Price]]/Table2[[#This Row],[Current Month Low]])-1</f>
        <v>6.4892557279066398E-2</v>
      </c>
      <c r="AH433" s="1">
        <f>(Table2[[#This Row],[Current Month High]]/Table2[[#This Row],[Close Price]])-1</f>
        <v>7.4836295603368796E-3</v>
      </c>
      <c r="AI433">
        <v>35.2398770546572</v>
      </c>
      <c r="AJ433">
        <v>21.833279062194698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6.1</v>
      </c>
      <c r="AM433" t="s">
        <v>3217</v>
      </c>
      <c r="AN433">
        <v>-0.03</v>
      </c>
      <c r="AO433" t="s">
        <v>3216</v>
      </c>
      <c r="AP433">
        <v>0.155223216814454</v>
      </c>
      <c r="AQ433">
        <f>(Table2[[#This Row],[Sharpe Ratio]]-AVERAGE(Table2[Sharpe Ratio]))/_xlfn.STDEV.P(Table2[Sharpe Ratio])</f>
        <v>1.096732179563179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506</v>
      </c>
      <c r="AT433">
        <f>_xlfn.RANK.AVG(Table2[[#This Row],[6M Return vs Nifty Z-Score]],Table2[6M Return vs Nifty Z-Score])</f>
        <v>651</v>
      </c>
      <c r="AU433">
        <f>_xlfn.RANK.AVG(Table2[[#This Row],[Sharpe Ratio Z-Score]],Table2[Sharpe Ratio Z-Score])</f>
        <v>99</v>
      </c>
      <c r="AV433">
        <f>(Table2[[#This Row],[Rank 1Y]]+Table2[[#This Row],[Rank 6M]]+Table2[[#This Row],[Rank Sharpe]])/3</f>
        <v>418.66666666666669</v>
      </c>
    </row>
    <row r="434" spans="1:48" hidden="1" x14ac:dyDescent="0.3">
      <c r="A434" t="s">
        <v>734</v>
      </c>
      <c r="B434" t="s">
        <v>735</v>
      </c>
      <c r="C434" t="s">
        <v>3161</v>
      </c>
      <c r="D434" t="s">
        <v>51</v>
      </c>
      <c r="E434">
        <v>24334.362344100002</v>
      </c>
      <c r="F434">
        <v>5319.25</v>
      </c>
      <c r="G434">
        <v>9.8304340094941196</v>
      </c>
      <c r="H434">
        <f>(Table2[[#This Row],[1Y Return vs Nifty]]-AVERAGE(Table2[1Y Return vs Nifty]))/_xlfn.STDEV.P(Table2[1Y Return vs Nifty])</f>
        <v>-0.24129198203744787</v>
      </c>
      <c r="I434">
        <v>-4.0852886414334</v>
      </c>
      <c r="J434">
        <f>(Table2[[#This Row],[1M Return vs Nifty]]-AVERAGE(Table2[1M Return vs Nifty]))/_xlfn.STDEV.P(Table2[1M Return vs Nifty])</f>
        <v>-0.28104156661843621</v>
      </c>
      <c r="K434">
        <v>15.460725231570599</v>
      </c>
      <c r="L434">
        <f>(Table2[[#This Row],[6M Return vs Nifty]]-AVERAGE(Table2[6M Return vs Nifty]))/_xlfn.STDEV.P(Table2[6M Return vs Nifty])</f>
        <v>0.26914554328655987</v>
      </c>
      <c r="M434">
        <v>0.46795547610943</v>
      </c>
      <c r="N434">
        <f>(Table2[[#This Row],[1W Return vs Nifty]]-AVERAGE(Table2[1W Return vs Nifty]))/_xlfn.STDEV.P(Table2[1W Return vs Nifty])</f>
        <v>-0.25023294203215002</v>
      </c>
      <c r="O434">
        <v>5387.04</v>
      </c>
      <c r="P434">
        <v>5514.1343418364104</v>
      </c>
      <c r="Q434">
        <v>5063.9495208718799</v>
      </c>
      <c r="R434">
        <v>49.404026584791197</v>
      </c>
      <c r="S434" s="1">
        <f>(Table2[[#This Row],[Close Price]]-Table2[[#This Row],[20D EMA]])/Table2[[#This Row],[20D EMA]]</f>
        <v>-1.2583905075885823E-2</v>
      </c>
      <c r="T434" s="1">
        <f>(Table2[[#This Row],[Close Price]]-Table2[[#This Row],[50D EMA]])/Table2[[#This Row],[50D EMA]]</f>
        <v>-3.5342690213003895E-2</v>
      </c>
      <c r="U434" s="1">
        <f>(Table2[[#This Row],[Close Price]]-Table2[[#This Row],[200D EMA]])/Table2[[#This Row],[200D EMA]]</f>
        <v>5.0415289108996487E-2</v>
      </c>
      <c r="V434">
        <v>0.41458612948232199</v>
      </c>
      <c r="W434">
        <v>5281.7</v>
      </c>
      <c r="X434">
        <v>5345</v>
      </c>
      <c r="Y434">
        <v>5036.6499999999996</v>
      </c>
      <c r="Z434">
        <v>5345</v>
      </c>
      <c r="AA434">
        <v>5036.6499999999996</v>
      </c>
      <c r="AB434">
        <v>5345</v>
      </c>
      <c r="AC434" s="1">
        <f>(Table2[[#This Row],[Close Price]]/Table2[[#This Row],[Day Low]])-1</f>
        <v>7.1094533956870265E-3</v>
      </c>
      <c r="AD434" s="1">
        <f>(Table2[[#This Row],[Day High]]/Table2[[#This Row],[Close Price]])-1</f>
        <v>4.8409080227476142E-3</v>
      </c>
      <c r="AE434" s="1">
        <f>(Table2[[#This Row],[Close Price]]/Table2[[#This Row],[Current Week Low]])-1</f>
        <v>5.6108723059970389E-2</v>
      </c>
      <c r="AF434" s="1">
        <f>(Table2[[#This Row],[Current Week High]]/Table2[[#This Row],[Close Price]])-1</f>
        <v>4.8409080227476142E-3</v>
      </c>
      <c r="AG434" s="1">
        <f>(Table2[[#This Row],[Close Price]]/Table2[[#This Row],[Current Month Low]])-1</f>
        <v>5.6108723059970389E-2</v>
      </c>
      <c r="AH434" s="1">
        <f>(Table2[[#This Row],[Current Month High]]/Table2[[#This Row],[Close Price]])-1</f>
        <v>4.8409080227476142E-3</v>
      </c>
      <c r="AI434">
        <v>21.279315693001799</v>
      </c>
      <c r="AJ434">
        <v>38.162337662337599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-4.9800000000000004</v>
      </c>
      <c r="AM434" t="s">
        <v>3216</v>
      </c>
      <c r="AN434">
        <v>-0.12</v>
      </c>
      <c r="AO434" t="s">
        <v>3216</v>
      </c>
      <c r="AP434">
        <v>-4.1666231491434003E-2</v>
      </c>
      <c r="AQ434">
        <f>(Table2[[#This Row],[Sharpe Ratio]]-AVERAGE(Table2[Sharpe Ratio]))/_xlfn.STDEV.P(Table2[Sharpe Ratio])</f>
        <v>-1.2521673153129231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380</v>
      </c>
      <c r="AT434">
        <f>_xlfn.RANK.AVG(Table2[[#This Row],[6M Return vs Nifty Z-Score]],Table2[6M Return vs Nifty Z-Score])</f>
        <v>219</v>
      </c>
      <c r="AU434">
        <f>_xlfn.RANK.AVG(Table2[[#This Row],[Sharpe Ratio Z-Score]],Table2[Sharpe Ratio Z-Score])</f>
        <v>658</v>
      </c>
      <c r="AV434">
        <f>(Table2[[#This Row],[Rank 1Y]]+Table2[[#This Row],[Rank 6M]]+Table2[[#This Row],[Rank Sharpe]])/3</f>
        <v>419</v>
      </c>
    </row>
    <row r="435" spans="1:48" hidden="1" x14ac:dyDescent="0.3">
      <c r="A435" t="s">
        <v>961</v>
      </c>
      <c r="B435" t="s">
        <v>962</v>
      </c>
      <c r="C435" t="s">
        <v>3173</v>
      </c>
      <c r="D435" t="s">
        <v>590</v>
      </c>
      <c r="E435">
        <v>15544.32697674</v>
      </c>
      <c r="F435">
        <v>495.9</v>
      </c>
      <c r="G435">
        <v>0.43962830882788101</v>
      </c>
      <c r="H435">
        <f>(Table2[[#This Row],[1Y Return vs Nifty]]-AVERAGE(Table2[1Y Return vs Nifty]))/_xlfn.STDEV.P(Table2[1Y Return vs Nifty])</f>
        <v>-0.40256781430091909</v>
      </c>
      <c r="I435">
        <v>-9.0110633792661599</v>
      </c>
      <c r="J435">
        <f>(Table2[[#This Row],[1M Return vs Nifty]]-AVERAGE(Table2[1M Return vs Nifty]))/_xlfn.STDEV.P(Table2[1M Return vs Nifty])</f>
        <v>-0.81250568503225473</v>
      </c>
      <c r="K435">
        <v>-22.278603824799301</v>
      </c>
      <c r="L435">
        <f>(Table2[[#This Row],[6M Return vs Nifty]]-AVERAGE(Table2[6M Return vs Nifty]))/_xlfn.STDEV.P(Table2[6M Return vs Nifty])</f>
        <v>-0.97075651641316096</v>
      </c>
      <c r="M435">
        <v>0.37910202308526603</v>
      </c>
      <c r="N435">
        <f>(Table2[[#This Row],[1W Return vs Nifty]]-AVERAGE(Table2[1W Return vs Nifty]))/_xlfn.STDEV.P(Table2[1W Return vs Nifty])</f>
        <v>-0.27147429141120627</v>
      </c>
      <c r="O435">
        <v>512.32000000000005</v>
      </c>
      <c r="P435">
        <v>556.95018848146594</v>
      </c>
      <c r="Q435">
        <v>577.14470088834105</v>
      </c>
      <c r="R435">
        <v>44.1742898278534</v>
      </c>
      <c r="S435" s="1">
        <f>(Table2[[#This Row],[Close Price]]-Table2[[#This Row],[20D EMA]])/Table2[[#This Row],[20D EMA]]</f>
        <v>-3.2050281074328682E-2</v>
      </c>
      <c r="T435" s="1">
        <f>(Table2[[#This Row],[Close Price]]-Table2[[#This Row],[50D EMA]])/Table2[[#This Row],[50D EMA]]</f>
        <v>-0.10961516800617364</v>
      </c>
      <c r="U435" s="1">
        <f>(Table2[[#This Row],[Close Price]]-Table2[[#This Row],[200D EMA]])/Table2[[#This Row],[200D EMA]]</f>
        <v>-0.14077007163591598</v>
      </c>
      <c r="V435">
        <v>0.76224329118092404</v>
      </c>
      <c r="W435">
        <v>492</v>
      </c>
      <c r="X435">
        <v>504.45</v>
      </c>
      <c r="Y435">
        <v>478</v>
      </c>
      <c r="Z435">
        <v>504.45</v>
      </c>
      <c r="AA435">
        <v>478</v>
      </c>
      <c r="AB435">
        <v>504.9</v>
      </c>
      <c r="AC435" s="1">
        <f>(Table2[[#This Row],[Close Price]]/Table2[[#This Row],[Day Low]])-1</f>
        <v>7.9268292682925789E-3</v>
      </c>
      <c r="AD435" s="1">
        <f>(Table2[[#This Row],[Day High]]/Table2[[#This Row],[Close Price]])-1</f>
        <v>1.7241379310344751E-2</v>
      </c>
      <c r="AE435" s="1">
        <f>(Table2[[#This Row],[Close Price]]/Table2[[#This Row],[Current Week Low]])-1</f>
        <v>3.7447698744769831E-2</v>
      </c>
      <c r="AF435" s="1">
        <f>(Table2[[#This Row],[Current Week High]]/Table2[[#This Row],[Close Price]])-1</f>
        <v>1.7241379310344751E-2</v>
      </c>
      <c r="AG435" s="1">
        <f>(Table2[[#This Row],[Close Price]]/Table2[[#This Row],[Current Month Low]])-1</f>
        <v>3.7447698744769831E-2</v>
      </c>
      <c r="AH435" s="1">
        <f>(Table2[[#This Row],[Current Month High]]/Table2[[#This Row],[Close Price]])-1</f>
        <v>1.8148820326678861E-2</v>
      </c>
      <c r="AI435">
        <v>57.743496672716198</v>
      </c>
      <c r="AJ435">
        <v>34.627392425681997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-4.75</v>
      </c>
      <c r="AM435" t="s">
        <v>3216</v>
      </c>
      <c r="AN435">
        <v>-0.25</v>
      </c>
      <c r="AO435" t="s">
        <v>3216</v>
      </c>
      <c r="AP435">
        <v>0.129864329183983</v>
      </c>
      <c r="AQ435">
        <f>(Table2[[#This Row],[Sharpe Ratio]]-AVERAGE(Table2[Sharpe Ratio]))/_xlfn.STDEV.P(Table2[Sharpe Ratio])</f>
        <v>0.79419957124740947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453</v>
      </c>
      <c r="AT435">
        <f>_xlfn.RANK.AVG(Table2[[#This Row],[6M Return vs Nifty Z-Score]],Table2[6M Return vs Nifty Z-Score])</f>
        <v>655</v>
      </c>
      <c r="AU435">
        <f>_xlfn.RANK.AVG(Table2[[#This Row],[Sharpe Ratio Z-Score]],Table2[Sharpe Ratio Z-Score])</f>
        <v>150</v>
      </c>
      <c r="AV435">
        <f>(Table2[[#This Row],[Rank 1Y]]+Table2[[#This Row],[Rank 6M]]+Table2[[#This Row],[Rank Sharpe]])/3</f>
        <v>419.33333333333331</v>
      </c>
    </row>
    <row r="436" spans="1:48" hidden="1" x14ac:dyDescent="0.3">
      <c r="A436" t="s">
        <v>1213</v>
      </c>
      <c r="B436" t="s">
        <v>1214</v>
      </c>
      <c r="C436" t="s">
        <v>3167</v>
      </c>
      <c r="D436" t="s">
        <v>125</v>
      </c>
      <c r="E436">
        <v>9872.6262349799999</v>
      </c>
      <c r="F436">
        <v>554.15</v>
      </c>
      <c r="G436">
        <v>-20.948309565164099</v>
      </c>
      <c r="H436">
        <f>(Table2[[#This Row],[1Y Return vs Nifty]]-AVERAGE(Table2[1Y Return vs Nifty]))/_xlfn.STDEV.P(Table2[1Y Return vs Nifty])</f>
        <v>-0.76988001210123735</v>
      </c>
      <c r="I436">
        <v>23.7922304184777</v>
      </c>
      <c r="J436">
        <f>(Table2[[#This Row],[1M Return vs Nifty]]-AVERAGE(Table2[1M Return vs Nifty]))/_xlfn.STDEV.P(Table2[1M Return vs Nifty])</f>
        <v>2.7267900698844478</v>
      </c>
      <c r="K436">
        <v>5.5163719731724097</v>
      </c>
      <c r="L436">
        <f>(Table2[[#This Row],[6M Return vs Nifty]]-AVERAGE(Table2[6M Return vs Nifty]))/_xlfn.STDEV.P(Table2[6M Return vs Nifty])</f>
        <v>-5.7569965329203443E-2</v>
      </c>
      <c r="M436">
        <v>4.0369208751626902</v>
      </c>
      <c r="N436">
        <f>(Table2[[#This Row],[1W Return vs Nifty]]-AVERAGE(Table2[1W Return vs Nifty]))/_xlfn.STDEV.P(Table2[1W Return vs Nifty])</f>
        <v>0.60296564938822517</v>
      </c>
      <c r="O436">
        <v>463.87</v>
      </c>
      <c r="P436">
        <v>447.38548744884099</v>
      </c>
      <c r="Q436">
        <v>465.500419019959</v>
      </c>
      <c r="R436">
        <v>84.674702523536595</v>
      </c>
      <c r="S436" s="1">
        <f>(Table2[[#This Row],[Close Price]]-Table2[[#This Row],[20D EMA]])/Table2[[#This Row],[20D EMA]]</f>
        <v>0.19462349365123843</v>
      </c>
      <c r="T436" s="1">
        <f>(Table2[[#This Row],[Close Price]]-Table2[[#This Row],[50D EMA]])/Table2[[#This Row],[50D EMA]]</f>
        <v>0.23864098310378837</v>
      </c>
      <c r="U436" s="1">
        <f>(Table2[[#This Row],[Close Price]]-Table2[[#This Row],[200D EMA]])/Table2[[#This Row],[200D EMA]]</f>
        <v>0.19043931510669596</v>
      </c>
      <c r="V436">
        <v>3.9695100013001299</v>
      </c>
      <c r="W436">
        <v>502</v>
      </c>
      <c r="X436">
        <v>557.1</v>
      </c>
      <c r="Y436">
        <v>500</v>
      </c>
      <c r="Z436">
        <v>557.1</v>
      </c>
      <c r="AA436">
        <v>496.1</v>
      </c>
      <c r="AB436">
        <v>557.1</v>
      </c>
      <c r="AC436" s="1">
        <f>(Table2[[#This Row],[Close Price]]/Table2[[#This Row],[Day Low]])-1</f>
        <v>0.10388446215139435</v>
      </c>
      <c r="AD436" s="1">
        <f>(Table2[[#This Row],[Day High]]/Table2[[#This Row],[Close Price]])-1</f>
        <v>5.3234683749887601E-3</v>
      </c>
      <c r="AE436" s="1">
        <f>(Table2[[#This Row],[Close Price]]/Table2[[#This Row],[Current Week Low]])-1</f>
        <v>0.10830000000000006</v>
      </c>
      <c r="AF436" s="1">
        <f>(Table2[[#This Row],[Current Week High]]/Table2[[#This Row],[Close Price]])-1</f>
        <v>5.3234683749887601E-3</v>
      </c>
      <c r="AG436" s="1">
        <f>(Table2[[#This Row],[Close Price]]/Table2[[#This Row],[Current Month Low]])-1</f>
        <v>0.11701269905261036</v>
      </c>
      <c r="AH436" s="1">
        <f>(Table2[[#This Row],[Current Month High]]/Table2[[#This Row],[Close Price]])-1</f>
        <v>5.3234683749887601E-3</v>
      </c>
      <c r="AI436">
        <v>27.257962645493102</v>
      </c>
      <c r="AJ436">
        <v>47.243257605951896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38.07</v>
      </c>
      <c r="AM436" t="s">
        <v>3217</v>
      </c>
      <c r="AN436">
        <v>0.32</v>
      </c>
      <c r="AO436" t="s">
        <v>3217</v>
      </c>
      <c r="AP436">
        <v>6.9259292179508006E-2</v>
      </c>
      <c r="AQ436">
        <f>(Table2[[#This Row],[Sharpe Ratio]]-AVERAGE(Table2[Sharpe Ratio]))/_xlfn.STDEV.P(Table2[Sharpe Ratio])</f>
        <v>7.1178901365723218E-2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592</v>
      </c>
      <c r="AT436">
        <f>_xlfn.RANK.AVG(Table2[[#This Row],[6M Return vs Nifty Z-Score]],Table2[6M Return vs Nifty Z-Score])</f>
        <v>338</v>
      </c>
      <c r="AU436">
        <f>_xlfn.RANK.AVG(Table2[[#This Row],[Sharpe Ratio Z-Score]],Table2[Sharpe Ratio Z-Score])</f>
        <v>329</v>
      </c>
      <c r="AV436">
        <f>(Table2[[#This Row],[Rank 1Y]]+Table2[[#This Row],[Rank 6M]]+Table2[[#This Row],[Rank Sharpe]])/3</f>
        <v>419.66666666666669</v>
      </c>
    </row>
    <row r="437" spans="1:48" hidden="1" x14ac:dyDescent="0.3">
      <c r="A437" t="s">
        <v>526</v>
      </c>
      <c r="B437" t="s">
        <v>527</v>
      </c>
      <c r="C437" t="s">
        <v>3173</v>
      </c>
      <c r="D437" t="s">
        <v>528</v>
      </c>
      <c r="E437">
        <v>39914.846626799997</v>
      </c>
      <c r="F437">
        <v>35432.400000000001</v>
      </c>
      <c r="G437">
        <v>-13.470097633160201</v>
      </c>
      <c r="H437">
        <f>(Table2[[#This Row],[1Y Return vs Nifty]]-AVERAGE(Table2[1Y Return vs Nifty]))/_xlfn.STDEV.P(Table2[1Y Return vs Nifty])</f>
        <v>-0.64145068541513794</v>
      </c>
      <c r="I437">
        <v>5.8154004017843599</v>
      </c>
      <c r="J437">
        <f>(Table2[[#This Row],[1M Return vs Nifty]]-AVERAGE(Table2[1M Return vs Nifty]))/_xlfn.STDEV.P(Table2[1M Return vs Nifty])</f>
        <v>0.787188560437311</v>
      </c>
      <c r="K437">
        <v>10.627233419628</v>
      </c>
      <c r="L437">
        <f>(Table2[[#This Row],[6M Return vs Nifty]]-AVERAGE(Table2[6M Return vs Nifty]))/_xlfn.STDEV.P(Table2[6M Return vs Nifty])</f>
        <v>0.11034419193720893</v>
      </c>
      <c r="M437">
        <v>4.4579045855969204</v>
      </c>
      <c r="N437">
        <f>(Table2[[#This Row],[1W Return vs Nifty]]-AVERAGE(Table2[1W Return vs Nifty]))/_xlfn.STDEV.P(Table2[1W Return vs Nifty])</f>
        <v>0.70360621845865901</v>
      </c>
      <c r="O437">
        <v>34777.519999999997</v>
      </c>
      <c r="P437">
        <v>34941.024555276301</v>
      </c>
      <c r="Q437">
        <v>33936.690477157397</v>
      </c>
      <c r="R437">
        <v>60.613255314116898</v>
      </c>
      <c r="S437" s="1">
        <f>(Table2[[#This Row],[Close Price]]-Table2[[#This Row],[20D EMA]])/Table2[[#This Row],[20D EMA]]</f>
        <v>1.8830554910183494E-2</v>
      </c>
      <c r="T437" s="1">
        <f>(Table2[[#This Row],[Close Price]]-Table2[[#This Row],[50D EMA]])/Table2[[#This Row],[50D EMA]]</f>
        <v>1.4062994745513266E-2</v>
      </c>
      <c r="U437" s="1">
        <f>(Table2[[#This Row],[Close Price]]-Table2[[#This Row],[200D EMA]])/Table2[[#This Row],[200D EMA]]</f>
        <v>4.4073523428849321E-2</v>
      </c>
      <c r="V437">
        <v>0.82947858128357799</v>
      </c>
      <c r="W437">
        <v>35250</v>
      </c>
      <c r="X437">
        <v>35739.949999999997</v>
      </c>
      <c r="Y437">
        <v>35250</v>
      </c>
      <c r="Z437">
        <v>37133.75</v>
      </c>
      <c r="AA437">
        <v>35250</v>
      </c>
      <c r="AB437">
        <v>37133.75</v>
      </c>
      <c r="AC437" s="1">
        <f>(Table2[[#This Row],[Close Price]]/Table2[[#This Row],[Day Low]])-1</f>
        <v>5.1744680851064651E-3</v>
      </c>
      <c r="AD437" s="1">
        <f>(Table2[[#This Row],[Day High]]/Table2[[#This Row],[Close Price]])-1</f>
        <v>8.6799087840505607E-3</v>
      </c>
      <c r="AE437" s="1">
        <f>(Table2[[#This Row],[Close Price]]/Table2[[#This Row],[Current Week Low]])-1</f>
        <v>5.1744680851064651E-3</v>
      </c>
      <c r="AF437" s="1">
        <f>(Table2[[#This Row],[Current Week High]]/Table2[[#This Row],[Close Price]])-1</f>
        <v>4.801678689560962E-2</v>
      </c>
      <c r="AG437" s="1">
        <f>(Table2[[#This Row],[Close Price]]/Table2[[#This Row],[Current Month Low]])-1</f>
        <v>5.1744680851064651E-3</v>
      </c>
      <c r="AH437" s="1">
        <f>(Table2[[#This Row],[Current Month High]]/Table2[[#This Row],[Close Price]])-1</f>
        <v>4.801678689560962E-2</v>
      </c>
      <c r="AI437">
        <v>15.3083053928043</v>
      </c>
      <c r="AJ437">
        <v>24.328791060723201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4.5999999999999996</v>
      </c>
      <c r="AM437" t="s">
        <v>3217</v>
      </c>
      <c r="AN437">
        <v>0</v>
      </c>
      <c r="AO437">
        <v>0</v>
      </c>
      <c r="AP437">
        <v>2.5587256340760998E-2</v>
      </c>
      <c r="AQ437">
        <f>(Table2[[#This Row],[Sharpe Ratio]]-AVERAGE(Table2[Sharpe Ratio]))/_xlfn.STDEV.P(Table2[Sharpe Ratio])</f>
        <v>-0.44983034420071971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548</v>
      </c>
      <c r="AT437">
        <f>_xlfn.RANK.AVG(Table2[[#This Row],[6M Return vs Nifty Z-Score]],Table2[6M Return vs Nifty Z-Score])</f>
        <v>264</v>
      </c>
      <c r="AU437">
        <f>_xlfn.RANK.AVG(Table2[[#This Row],[Sharpe Ratio Z-Score]],Table2[Sharpe Ratio Z-Score])</f>
        <v>457</v>
      </c>
      <c r="AV437">
        <f>(Table2[[#This Row],[Rank 1Y]]+Table2[[#This Row],[Rank 6M]]+Table2[[#This Row],[Rank Sharpe]])/3</f>
        <v>423</v>
      </c>
    </row>
    <row r="438" spans="1:48" hidden="1" x14ac:dyDescent="0.3">
      <c r="A438" t="s">
        <v>1384</v>
      </c>
      <c r="B438" t="s">
        <v>1385</v>
      </c>
      <c r="C438" t="s">
        <v>3159</v>
      </c>
      <c r="D438" t="s">
        <v>366</v>
      </c>
      <c r="E438">
        <v>8117.5146353999999</v>
      </c>
      <c r="F438">
        <v>595.79999999999995</v>
      </c>
      <c r="G438">
        <v>20.150332911543401</v>
      </c>
      <c r="H438">
        <f>(Table2[[#This Row],[1Y Return vs Nifty]]-AVERAGE(Table2[1Y Return vs Nifty]))/_xlfn.STDEV.P(Table2[1Y Return vs Nifty])</f>
        <v>-6.4060087634095222E-2</v>
      </c>
      <c r="I438">
        <v>-3.28620476521191</v>
      </c>
      <c r="J438">
        <f>(Table2[[#This Row],[1M Return vs Nifty]]-AVERAGE(Table2[1M Return vs Nifty]))/_xlfn.STDEV.P(Table2[1M Return vs Nifty])</f>
        <v>-0.19482479252340251</v>
      </c>
      <c r="K438">
        <v>2.1646734861250501</v>
      </c>
      <c r="L438">
        <f>(Table2[[#This Row],[6M Return vs Nifty]]-AVERAGE(Table2[6M Return vs Nifty]))/_xlfn.STDEV.P(Table2[6M Return vs Nifty])</f>
        <v>-0.16768792347772063</v>
      </c>
      <c r="M438">
        <v>1.6562093099391499</v>
      </c>
      <c r="N438">
        <f>(Table2[[#This Row],[1W Return vs Nifty]]-AVERAGE(Table2[1W Return vs Nifty]))/_xlfn.STDEV.P(Table2[1W Return vs Nifty])</f>
        <v>3.3831593180859557E-2</v>
      </c>
      <c r="O438">
        <v>593.85</v>
      </c>
      <c r="P438">
        <v>617.14712733015801</v>
      </c>
      <c r="Q438">
        <v>582.14535536841504</v>
      </c>
      <c r="R438">
        <v>55.361101724276899</v>
      </c>
      <c r="S438" s="1">
        <f>(Table2[[#This Row],[Close Price]]-Table2[[#This Row],[20D EMA]])/Table2[[#This Row],[20D EMA]]</f>
        <v>3.283657489264851E-3</v>
      </c>
      <c r="T438" s="1">
        <f>(Table2[[#This Row],[Close Price]]-Table2[[#This Row],[50D EMA]])/Table2[[#This Row],[50D EMA]]</f>
        <v>-3.4590013280152383E-2</v>
      </c>
      <c r="U438" s="1">
        <f>(Table2[[#This Row],[Close Price]]-Table2[[#This Row],[200D EMA]])/Table2[[#This Row],[200D EMA]]</f>
        <v>2.3455730610344682E-2</v>
      </c>
      <c r="V438">
        <v>0.23151209485677399</v>
      </c>
      <c r="W438">
        <v>574</v>
      </c>
      <c r="X438">
        <v>598.75</v>
      </c>
      <c r="Y438">
        <v>571.5</v>
      </c>
      <c r="Z438">
        <v>598.75</v>
      </c>
      <c r="AA438">
        <v>571.5</v>
      </c>
      <c r="AB438">
        <v>598.75</v>
      </c>
      <c r="AC438" s="1">
        <f>(Table2[[#This Row],[Close Price]]/Table2[[#This Row],[Day Low]])-1</f>
        <v>3.7979094076654896E-2</v>
      </c>
      <c r="AD438" s="1">
        <f>(Table2[[#This Row],[Day High]]/Table2[[#This Row],[Close Price]])-1</f>
        <v>4.951325948304941E-3</v>
      </c>
      <c r="AE438" s="1">
        <f>(Table2[[#This Row],[Close Price]]/Table2[[#This Row],[Current Week Low]])-1</f>
        <v>4.2519685039370092E-2</v>
      </c>
      <c r="AF438" s="1">
        <f>(Table2[[#This Row],[Current Week High]]/Table2[[#This Row],[Close Price]])-1</f>
        <v>4.951325948304941E-3</v>
      </c>
      <c r="AG438" s="1">
        <f>(Table2[[#This Row],[Close Price]]/Table2[[#This Row],[Current Month Low]])-1</f>
        <v>4.2519685039370092E-2</v>
      </c>
      <c r="AH438" s="1">
        <f>(Table2[[#This Row],[Current Month High]]/Table2[[#This Row],[Close Price]])-1</f>
        <v>4.951325948304941E-3</v>
      </c>
      <c r="AI438">
        <v>33.098355152735799</v>
      </c>
      <c r="AJ438">
        <v>54.1327124563445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-0.53</v>
      </c>
      <c r="AM438" t="s">
        <v>3216</v>
      </c>
      <c r="AN438">
        <v>-0.08</v>
      </c>
      <c r="AO438" t="s">
        <v>3216</v>
      </c>
      <c r="AP438">
        <v>-6.6436316724280001E-3</v>
      </c>
      <c r="AQ438">
        <f>(Table2[[#This Row],[Sharpe Ratio]]-AVERAGE(Table2[Sharpe Ratio]))/_xlfn.STDEV.P(Table2[Sharpe Ratio])</f>
        <v>-0.83434620944896332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316</v>
      </c>
      <c r="AT438">
        <f>_xlfn.RANK.AVG(Table2[[#This Row],[6M Return vs Nifty Z-Score]],Table2[6M Return vs Nifty Z-Score])</f>
        <v>370</v>
      </c>
      <c r="AU438">
        <f>_xlfn.RANK.AVG(Table2[[#This Row],[Sharpe Ratio Z-Score]],Table2[Sharpe Ratio Z-Score])</f>
        <v>586</v>
      </c>
      <c r="AV438">
        <f>(Table2[[#This Row],[Rank 1Y]]+Table2[[#This Row],[Rank 6M]]+Table2[[#This Row],[Rank Sharpe]])/3</f>
        <v>424</v>
      </c>
    </row>
    <row r="439" spans="1:48" hidden="1" x14ac:dyDescent="0.3">
      <c r="A439" t="s">
        <v>70</v>
      </c>
      <c r="B439" t="s">
        <v>71</v>
      </c>
      <c r="C439" t="s">
        <v>3155</v>
      </c>
      <c r="D439" t="s">
        <v>72</v>
      </c>
      <c r="E439">
        <v>338472.41203742998</v>
      </c>
      <c r="F439">
        <v>269.05</v>
      </c>
      <c r="G439">
        <v>13.0577408999252</v>
      </c>
      <c r="H439">
        <f>(Table2[[#This Row],[1Y Return vs Nifty]]-AVERAGE(Table2[1Y Return vs Nifty]))/_xlfn.STDEV.P(Table2[1Y Return vs Nifty])</f>
        <v>-0.18586685438445197</v>
      </c>
      <c r="I439">
        <v>-7.4953982831437402</v>
      </c>
      <c r="J439">
        <f>(Table2[[#This Row],[1M Return vs Nifty]]-AVERAGE(Table2[1M Return vs Nifty]))/_xlfn.STDEV.P(Table2[1M Return vs Nifty])</f>
        <v>-0.64897372163684564</v>
      </c>
      <c r="K439">
        <v>-13.738751147949699</v>
      </c>
      <c r="L439">
        <f>(Table2[[#This Row],[6M Return vs Nifty]]-AVERAGE(Table2[6M Return vs Nifty]))/_xlfn.STDEV.P(Table2[6M Return vs Nifty])</f>
        <v>-0.69018499624272533</v>
      </c>
      <c r="M439">
        <v>0.24125117539854399</v>
      </c>
      <c r="N439">
        <f>(Table2[[#This Row],[1W Return vs Nifty]]-AVERAGE(Table2[1W Return vs Nifty]))/_xlfn.STDEV.P(Table2[1W Return vs Nifty])</f>
        <v>-0.30442898161459558</v>
      </c>
      <c r="O439">
        <v>273.75</v>
      </c>
      <c r="P439">
        <v>285.691962445988</v>
      </c>
      <c r="Q439">
        <v>274.97700580346702</v>
      </c>
      <c r="R439">
        <v>46.456539113008503</v>
      </c>
      <c r="S439" s="1">
        <f>(Table2[[#This Row],[Close Price]]-Table2[[#This Row],[20D EMA]])/Table2[[#This Row],[20D EMA]]</f>
        <v>-1.7168949771689455E-2</v>
      </c>
      <c r="T439" s="1">
        <f>(Table2[[#This Row],[Close Price]]-Table2[[#This Row],[50D EMA]])/Table2[[#This Row],[50D EMA]]</f>
        <v>-5.825141982821537E-2</v>
      </c>
      <c r="U439" s="1">
        <f>(Table2[[#This Row],[Close Price]]-Table2[[#This Row],[200D EMA]])/Table2[[#This Row],[200D EMA]]</f>
        <v>-2.1554550665604352E-2</v>
      </c>
      <c r="V439">
        <v>0.69853796448573702</v>
      </c>
      <c r="W439">
        <v>264.39999999999998</v>
      </c>
      <c r="X439">
        <v>270.60000000000002</v>
      </c>
      <c r="Y439">
        <v>260.14999999999998</v>
      </c>
      <c r="Z439">
        <v>274.35000000000002</v>
      </c>
      <c r="AA439">
        <v>260.14999999999998</v>
      </c>
      <c r="AB439">
        <v>274.35000000000002</v>
      </c>
      <c r="AC439" s="1">
        <f>(Table2[[#This Row],[Close Price]]/Table2[[#This Row],[Day Low]])-1</f>
        <v>1.7586989409984932E-2</v>
      </c>
      <c r="AD439" s="1">
        <f>(Table2[[#This Row],[Day High]]/Table2[[#This Row],[Close Price]])-1</f>
        <v>5.7610109645047647E-3</v>
      </c>
      <c r="AE439" s="1">
        <f>(Table2[[#This Row],[Close Price]]/Table2[[#This Row],[Current Week Low]])-1</f>
        <v>3.4211032096867378E-2</v>
      </c>
      <c r="AF439" s="1">
        <f>(Table2[[#This Row],[Current Week High]]/Table2[[#This Row],[Close Price]])-1</f>
        <v>1.9698940717338909E-2</v>
      </c>
      <c r="AG439" s="1">
        <f>(Table2[[#This Row],[Close Price]]/Table2[[#This Row],[Current Month Low]])-1</f>
        <v>3.4211032096867378E-2</v>
      </c>
      <c r="AH439" s="1">
        <f>(Table2[[#This Row],[Current Month High]]/Table2[[#This Row],[Close Price]])-1</f>
        <v>1.9698940717338909E-2</v>
      </c>
      <c r="AI439">
        <v>28.2289537260732</v>
      </c>
      <c r="AJ439">
        <v>42.997608291256903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-2.73</v>
      </c>
      <c r="AM439" t="s">
        <v>3216</v>
      </c>
      <c r="AN439">
        <v>-0.1</v>
      </c>
      <c r="AO439" t="s">
        <v>3216</v>
      </c>
      <c r="AP439">
        <v>6.4535460381797E-2</v>
      </c>
      <c r="AQ439">
        <f>(Table2[[#This Row],[Sharpe Ratio]]-AVERAGE(Table2[Sharpe Ratio]))/_xlfn.STDEV.P(Table2[Sharpe Ratio])</f>
        <v>1.482338704539978E-2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350</v>
      </c>
      <c r="AT439">
        <f>_xlfn.RANK.AVG(Table2[[#This Row],[6M Return vs Nifty Z-Score]],Table2[6M Return vs Nifty Z-Score])</f>
        <v>575</v>
      </c>
      <c r="AU439">
        <f>_xlfn.RANK.AVG(Table2[[#This Row],[Sharpe Ratio Z-Score]],Table2[Sharpe Ratio Z-Score])</f>
        <v>348</v>
      </c>
      <c r="AV439">
        <f>(Table2[[#This Row],[Rank 1Y]]+Table2[[#This Row],[Rank 6M]]+Table2[[#This Row],[Rank Sharpe]])/3</f>
        <v>424.33333333333331</v>
      </c>
    </row>
    <row r="440" spans="1:48" hidden="1" x14ac:dyDescent="0.3">
      <c r="A440" t="s">
        <v>1014</v>
      </c>
      <c r="B440" t="s">
        <v>1015</v>
      </c>
      <c r="C440" t="s">
        <v>590</v>
      </c>
      <c r="D440" t="s">
        <v>590</v>
      </c>
      <c r="E440">
        <v>13834.122432</v>
      </c>
      <c r="F440">
        <v>478.4</v>
      </c>
      <c r="G440">
        <v>7.8755521423735502</v>
      </c>
      <c r="H440">
        <f>(Table2[[#This Row],[1Y Return vs Nifty]]-AVERAGE(Table2[1Y Return vs Nifty]))/_xlfn.STDEV.P(Table2[1Y Return vs Nifty])</f>
        <v>-0.2748647350201095</v>
      </c>
      <c r="I440">
        <v>3.3983724720432802</v>
      </c>
      <c r="J440">
        <f>(Table2[[#This Row],[1M Return vs Nifty]]-AVERAGE(Table2[1M Return vs Nifty]))/_xlfn.STDEV.P(Table2[1M Return vs Nifty])</f>
        <v>0.52640448357012537</v>
      </c>
      <c r="K440">
        <v>2.8256875685267201E-2</v>
      </c>
      <c r="L440">
        <f>(Table2[[#This Row],[6M Return vs Nifty]]-AVERAGE(Table2[6M Return vs Nifty]))/_xlfn.STDEV.P(Table2[6M Return vs Nifty])</f>
        <v>-0.23787855542309369</v>
      </c>
      <c r="M440">
        <v>8.1431171525586397</v>
      </c>
      <c r="N440">
        <f>(Table2[[#This Row],[1W Return vs Nifty]]-AVERAGE(Table2[1W Return vs Nifty]))/_xlfn.STDEV.P(Table2[1W Return vs Nifty])</f>
        <v>1.5845949139642166</v>
      </c>
      <c r="O440">
        <v>462.26</v>
      </c>
      <c r="P440">
        <v>471.02380887652799</v>
      </c>
      <c r="Q440">
        <v>460.29755339906001</v>
      </c>
      <c r="R440">
        <v>67.642818086023993</v>
      </c>
      <c r="S440" s="1">
        <f>(Table2[[#This Row],[Close Price]]-Table2[[#This Row],[20D EMA]])/Table2[[#This Row],[20D EMA]]</f>
        <v>3.4915415566996899E-2</v>
      </c>
      <c r="T440" s="1">
        <f>(Table2[[#This Row],[Close Price]]-Table2[[#This Row],[50D EMA]])/Table2[[#This Row],[50D EMA]]</f>
        <v>1.5659911419478891E-2</v>
      </c>
      <c r="U440" s="1">
        <f>(Table2[[#This Row],[Close Price]]-Table2[[#This Row],[200D EMA]])/Table2[[#This Row],[200D EMA]]</f>
        <v>3.9327705453271994E-2</v>
      </c>
      <c r="V440">
        <v>0.93256804812646699</v>
      </c>
      <c r="W440">
        <v>470</v>
      </c>
      <c r="X440">
        <v>489.5</v>
      </c>
      <c r="Y440">
        <v>455</v>
      </c>
      <c r="Z440">
        <v>489.5</v>
      </c>
      <c r="AA440">
        <v>455</v>
      </c>
      <c r="AB440">
        <v>489.5</v>
      </c>
      <c r="AC440" s="1">
        <f>(Table2[[#This Row],[Close Price]]/Table2[[#This Row],[Day Low]])-1</f>
        <v>1.7872340425531874E-2</v>
      </c>
      <c r="AD440" s="1">
        <f>(Table2[[#This Row],[Day High]]/Table2[[#This Row],[Close Price]])-1</f>
        <v>2.3202341137123828E-2</v>
      </c>
      <c r="AE440" s="1">
        <f>(Table2[[#This Row],[Close Price]]/Table2[[#This Row],[Current Week Low]])-1</f>
        <v>5.1428571428571379E-2</v>
      </c>
      <c r="AF440" s="1">
        <f>(Table2[[#This Row],[Current Week High]]/Table2[[#This Row],[Close Price]])-1</f>
        <v>2.3202341137123828E-2</v>
      </c>
      <c r="AG440" s="1">
        <f>(Table2[[#This Row],[Close Price]]/Table2[[#This Row],[Current Month Low]])-1</f>
        <v>5.1428571428571379E-2</v>
      </c>
      <c r="AH440" s="1">
        <f>(Table2[[#This Row],[Current Month High]]/Table2[[#This Row],[Close Price]])-1</f>
        <v>2.3202341137123828E-2</v>
      </c>
      <c r="AI440">
        <v>23.745819397993301</v>
      </c>
      <c r="AJ440">
        <v>35.889788382332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4.6399999999999997</v>
      </c>
      <c r="AM440" t="s">
        <v>3217</v>
      </c>
      <c r="AN440">
        <v>0</v>
      </c>
      <c r="AO440" t="s">
        <v>3218</v>
      </c>
      <c r="AP440">
        <v>1.2850634711090001E-2</v>
      </c>
      <c r="AQ440">
        <f>(Table2[[#This Row],[Sharpe Ratio]]-AVERAGE(Table2[Sharpe Ratio]))/_xlfn.STDEV.P(Table2[Sharpe Ratio])</f>
        <v>-0.60177878211742841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390</v>
      </c>
      <c r="AT440">
        <f>_xlfn.RANK.AVG(Table2[[#This Row],[6M Return vs Nifty Z-Score]],Table2[6M Return vs Nifty Z-Score])</f>
        <v>396</v>
      </c>
      <c r="AU440">
        <f>_xlfn.RANK.AVG(Table2[[#This Row],[Sharpe Ratio Z-Score]],Table2[Sharpe Ratio Z-Score])</f>
        <v>489</v>
      </c>
      <c r="AV440">
        <f>(Table2[[#This Row],[Rank 1Y]]+Table2[[#This Row],[Rank 6M]]+Table2[[#This Row],[Rank Sharpe]])/3</f>
        <v>425</v>
      </c>
    </row>
    <row r="441" spans="1:48" hidden="1" x14ac:dyDescent="0.3">
      <c r="A441" t="s">
        <v>33</v>
      </c>
      <c r="B441" t="s">
        <v>34</v>
      </c>
      <c r="C441" t="s">
        <v>3156</v>
      </c>
      <c r="D441" t="s">
        <v>21</v>
      </c>
      <c r="E441">
        <v>755362.32444086997</v>
      </c>
      <c r="F441">
        <v>1823.7</v>
      </c>
      <c r="G441">
        <v>3.8279061474687901</v>
      </c>
      <c r="H441">
        <f>(Table2[[#This Row],[1Y Return vs Nifty]]-AVERAGE(Table2[1Y Return vs Nifty]))/_xlfn.STDEV.P(Table2[1Y Return vs Nifty])</f>
        <v>-0.34437820354921117</v>
      </c>
      <c r="I441">
        <v>-6.89356146301016</v>
      </c>
      <c r="J441">
        <f>(Table2[[#This Row],[1M Return vs Nifty]]-AVERAGE(Table2[1M Return vs Nifty]))/_xlfn.STDEV.P(Table2[1M Return vs Nifty])</f>
        <v>-0.58403882467848456</v>
      </c>
      <c r="K441">
        <v>18.802338861553501</v>
      </c>
      <c r="L441">
        <f>(Table2[[#This Row],[6M Return vs Nifty]]-AVERAGE(Table2[6M Return vs Nifty]))/_xlfn.STDEV.P(Table2[6M Return vs Nifty])</f>
        <v>0.37893216976176297</v>
      </c>
      <c r="M441">
        <v>-4.8898852984694896</v>
      </c>
      <c r="N441">
        <f>(Table2[[#This Row],[1W Return vs Nifty]]-AVERAGE(Table2[1W Return vs Nifty]))/_xlfn.STDEV.P(Table2[1W Return vs Nifty])</f>
        <v>-1.5310809444078568</v>
      </c>
      <c r="O441">
        <v>1839.67</v>
      </c>
      <c r="P441">
        <v>1855.5001408682399</v>
      </c>
      <c r="Q441">
        <v>1710.1796226618901</v>
      </c>
      <c r="R441">
        <v>50.236019299567097</v>
      </c>
      <c r="S441" s="1">
        <f>(Table2[[#This Row],[Close Price]]-Table2[[#This Row],[20D EMA]])/Table2[[#This Row],[20D EMA]]</f>
        <v>-8.6809047274783117E-3</v>
      </c>
      <c r="T441" s="1">
        <f>(Table2[[#This Row],[Close Price]]-Table2[[#This Row],[50D EMA]])/Table2[[#This Row],[50D EMA]]</f>
        <v>-1.7138312289946625E-2</v>
      </c>
      <c r="U441" s="1">
        <f>(Table2[[#This Row],[Close Price]]-Table2[[#This Row],[200D EMA]])/Table2[[#This Row],[200D EMA]]</f>
        <v>6.637921293987574E-2</v>
      </c>
      <c r="V441">
        <v>0.90686532413116805</v>
      </c>
      <c r="W441">
        <v>1762.65</v>
      </c>
      <c r="X441">
        <v>1827.2</v>
      </c>
      <c r="Y441">
        <v>1718</v>
      </c>
      <c r="Z441">
        <v>1827.2</v>
      </c>
      <c r="AA441">
        <v>1718</v>
      </c>
      <c r="AB441">
        <v>1827.2</v>
      </c>
      <c r="AC441" s="1">
        <f>(Table2[[#This Row],[Close Price]]/Table2[[#This Row],[Day Low]])-1</f>
        <v>3.4635350182963043E-2</v>
      </c>
      <c r="AD441" s="1">
        <f>(Table2[[#This Row],[Day High]]/Table2[[#This Row],[Close Price]])-1</f>
        <v>1.9191753029554892E-3</v>
      </c>
      <c r="AE441" s="1">
        <f>(Table2[[#This Row],[Close Price]]/Table2[[#This Row],[Current Week Low]])-1</f>
        <v>6.1525029103608908E-2</v>
      </c>
      <c r="AF441" s="1">
        <f>(Table2[[#This Row],[Current Week High]]/Table2[[#This Row],[Close Price]])-1</f>
        <v>1.9191753029554892E-3</v>
      </c>
      <c r="AG441" s="1">
        <f>(Table2[[#This Row],[Close Price]]/Table2[[#This Row],[Current Month Low]])-1</f>
        <v>6.1525029103608908E-2</v>
      </c>
      <c r="AH441" s="1">
        <f>(Table2[[#This Row],[Current Month High]]/Table2[[#This Row],[Close Price]])-1</f>
        <v>1.9191753029554892E-3</v>
      </c>
      <c r="AI441">
        <v>9.1983330591654404</v>
      </c>
      <c r="AJ441">
        <v>34.258475356130603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-1.57</v>
      </c>
      <c r="AM441" t="s">
        <v>3216</v>
      </c>
      <c r="AN441">
        <v>-0.04</v>
      </c>
      <c r="AO441" t="s">
        <v>3216</v>
      </c>
      <c r="AP441">
        <v>-3.7776033370705002E-2</v>
      </c>
      <c r="AQ441">
        <f>(Table2[[#This Row],[Sharpe Ratio]]-AVERAGE(Table2[Sharpe Ratio]))/_xlfn.STDEV.P(Table2[Sharpe Ratio])</f>
        <v>-1.2057570862256233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431</v>
      </c>
      <c r="AT441">
        <f>_xlfn.RANK.AVG(Table2[[#This Row],[6M Return vs Nifty Z-Score]],Table2[6M Return vs Nifty Z-Score])</f>
        <v>197</v>
      </c>
      <c r="AU441">
        <f>_xlfn.RANK.AVG(Table2[[#This Row],[Sharpe Ratio Z-Score]],Table2[Sharpe Ratio Z-Score])</f>
        <v>651</v>
      </c>
      <c r="AV441">
        <f>(Table2[[#This Row],[Rank 1Y]]+Table2[[#This Row],[Rank 6M]]+Table2[[#This Row],[Rank Sharpe]])/3</f>
        <v>426.33333333333331</v>
      </c>
    </row>
    <row r="442" spans="1:48" hidden="1" x14ac:dyDescent="0.3">
      <c r="A442" t="s">
        <v>381</v>
      </c>
      <c r="B442" t="s">
        <v>382</v>
      </c>
      <c r="C442" t="s">
        <v>3167</v>
      </c>
      <c r="D442" t="s">
        <v>196</v>
      </c>
      <c r="E442">
        <v>63312.308497835998</v>
      </c>
      <c r="F442">
        <v>215.61</v>
      </c>
      <c r="G442">
        <v>1.29902791566161</v>
      </c>
      <c r="H442">
        <f>(Table2[[#This Row],[1Y Return vs Nifty]]-AVERAGE(Table2[1Y Return vs Nifty]))/_xlfn.STDEV.P(Table2[1Y Return vs Nifty])</f>
        <v>-0.38780865611397281</v>
      </c>
      <c r="I442">
        <v>-4.1403776387341704</v>
      </c>
      <c r="J442">
        <f>(Table2[[#This Row],[1M Return vs Nifty]]-AVERAGE(Table2[1M Return vs Nifty]))/_xlfn.STDEV.P(Table2[1M Return vs Nifty])</f>
        <v>-0.28698536773461086</v>
      </c>
      <c r="K442">
        <v>-1.74706297843834</v>
      </c>
      <c r="L442">
        <f>(Table2[[#This Row],[6M Return vs Nifty]]-AVERAGE(Table2[6M Return vs Nifty]))/_xlfn.STDEV.P(Table2[6M Return vs Nifty])</f>
        <v>-0.29620557921479335</v>
      </c>
      <c r="M442">
        <v>1.68068539487923</v>
      </c>
      <c r="N442">
        <f>(Table2[[#This Row],[1W Return vs Nifty]]-AVERAGE(Table2[1W Return vs Nifty]))/_xlfn.STDEV.P(Table2[1W Return vs Nifty])</f>
        <v>3.9682857863868631E-2</v>
      </c>
      <c r="O442">
        <v>216.65</v>
      </c>
      <c r="P442">
        <v>226.02283068938399</v>
      </c>
      <c r="Q442">
        <v>215.53945384582099</v>
      </c>
      <c r="R442">
        <v>54.659761922820401</v>
      </c>
      <c r="S442" s="1">
        <f>(Table2[[#This Row],[Close Price]]-Table2[[#This Row],[20D EMA]])/Table2[[#This Row],[20D EMA]]</f>
        <v>-4.8003692591737455E-3</v>
      </c>
      <c r="T442" s="1">
        <f>(Table2[[#This Row],[Close Price]]-Table2[[#This Row],[50D EMA]])/Table2[[#This Row],[50D EMA]]</f>
        <v>-4.6069818069370182E-2</v>
      </c>
      <c r="U442" s="1">
        <f>(Table2[[#This Row],[Close Price]]-Table2[[#This Row],[200D EMA]])/Table2[[#This Row],[200D EMA]]</f>
        <v>3.27300421896262E-4</v>
      </c>
      <c r="V442">
        <v>0.85970757760587502</v>
      </c>
      <c r="W442">
        <v>211.84</v>
      </c>
      <c r="X442">
        <v>216.5</v>
      </c>
      <c r="Y442">
        <v>202</v>
      </c>
      <c r="Z442">
        <v>216.5</v>
      </c>
      <c r="AA442">
        <v>202</v>
      </c>
      <c r="AB442">
        <v>216.5</v>
      </c>
      <c r="AC442" s="1">
        <f>(Table2[[#This Row],[Close Price]]/Table2[[#This Row],[Day Low]])-1</f>
        <v>1.7796450151057464E-2</v>
      </c>
      <c r="AD442" s="1">
        <f>(Table2[[#This Row],[Day High]]/Table2[[#This Row],[Close Price]])-1</f>
        <v>4.1278233848152102E-3</v>
      </c>
      <c r="AE442" s="1">
        <f>(Table2[[#This Row],[Close Price]]/Table2[[#This Row],[Current Week Low]])-1</f>
        <v>6.7376237623762547E-2</v>
      </c>
      <c r="AF442" s="1">
        <f>(Table2[[#This Row],[Current Week High]]/Table2[[#This Row],[Close Price]])-1</f>
        <v>4.1278233848152102E-3</v>
      </c>
      <c r="AG442" s="1">
        <f>(Table2[[#This Row],[Close Price]]/Table2[[#This Row],[Current Month Low]])-1</f>
        <v>6.7376237623762547E-2</v>
      </c>
      <c r="AH442" s="1">
        <f>(Table2[[#This Row],[Current Month High]]/Table2[[#This Row],[Close Price]])-1</f>
        <v>4.1278233848152102E-3</v>
      </c>
      <c r="AI442">
        <v>22.744770650711899</v>
      </c>
      <c r="AJ442">
        <v>36.851793081561397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-1.01</v>
      </c>
      <c r="AM442" t="s">
        <v>3216</v>
      </c>
      <c r="AN442">
        <v>-0.12</v>
      </c>
      <c r="AO442" t="s">
        <v>3216</v>
      </c>
      <c r="AP442">
        <v>4.0316103226464998E-2</v>
      </c>
      <c r="AQ442">
        <f>(Table2[[#This Row],[Sharpe Ratio]]-AVERAGE(Table2[Sharpe Ratio]))/_xlfn.STDEV.P(Table2[Sharpe Ratio])</f>
        <v>-0.27411457422106988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448</v>
      </c>
      <c r="AT442">
        <f>_xlfn.RANK.AVG(Table2[[#This Row],[6M Return vs Nifty Z-Score]],Table2[6M Return vs Nifty Z-Score])</f>
        <v>418</v>
      </c>
      <c r="AU442">
        <f>_xlfn.RANK.AVG(Table2[[#This Row],[Sharpe Ratio Z-Score]],Table2[Sharpe Ratio Z-Score])</f>
        <v>417</v>
      </c>
      <c r="AV442">
        <f>(Table2[[#This Row],[Rank 1Y]]+Table2[[#This Row],[Rank 6M]]+Table2[[#This Row],[Rank Sharpe]])/3</f>
        <v>427.66666666666669</v>
      </c>
    </row>
    <row r="443" spans="1:48" hidden="1" x14ac:dyDescent="0.3">
      <c r="A443" t="s">
        <v>536</v>
      </c>
      <c r="B443" t="s">
        <v>537</v>
      </c>
      <c r="C443" t="s">
        <v>3171</v>
      </c>
      <c r="D443" t="s">
        <v>294</v>
      </c>
      <c r="E443">
        <v>38818.823399009998</v>
      </c>
      <c r="F443">
        <v>2846.1</v>
      </c>
      <c r="G443">
        <v>6.9678992549506704</v>
      </c>
      <c r="H443">
        <f>(Table2[[#This Row],[1Y Return vs Nifty]]-AVERAGE(Table2[1Y Return vs Nifty]))/_xlfn.STDEV.P(Table2[1Y Return vs Nifty])</f>
        <v>-0.29045258546568764</v>
      </c>
      <c r="I443">
        <v>-2.5852121793727201</v>
      </c>
      <c r="J443">
        <f>(Table2[[#This Row],[1M Return vs Nifty]]-AVERAGE(Table2[1M Return vs Nifty]))/_xlfn.STDEV.P(Table2[1M Return vs Nifty])</f>
        <v>-0.11919153146778966</v>
      </c>
      <c r="K443">
        <v>1.9043447880422</v>
      </c>
      <c r="L443">
        <f>(Table2[[#This Row],[6M Return vs Nifty]]-AVERAGE(Table2[6M Return vs Nifty]))/_xlfn.STDEV.P(Table2[6M Return vs Nifty])</f>
        <v>-0.17624086008318451</v>
      </c>
      <c r="M443">
        <v>-1.13812691702491</v>
      </c>
      <c r="N443">
        <f>(Table2[[#This Row],[1W Return vs Nifty]]-AVERAGE(Table2[1W Return vs Nifty]))/_xlfn.STDEV.P(Table2[1W Return vs Nifty])</f>
        <v>-0.63418377436321871</v>
      </c>
      <c r="O443">
        <v>2749.13</v>
      </c>
      <c r="P443">
        <v>2795.1270215038098</v>
      </c>
      <c r="Q443">
        <v>2611.6341878943599</v>
      </c>
      <c r="R443">
        <v>66.608611595681296</v>
      </c>
      <c r="S443" s="1">
        <f>(Table2[[#This Row],[Close Price]]-Table2[[#This Row],[20D EMA]])/Table2[[#This Row],[20D EMA]]</f>
        <v>3.5272977269172355E-2</v>
      </c>
      <c r="T443" s="1">
        <f>(Table2[[#This Row],[Close Price]]-Table2[[#This Row],[50D EMA]])/Table2[[#This Row],[50D EMA]]</f>
        <v>1.82363728388866E-2</v>
      </c>
      <c r="U443" s="1">
        <f>(Table2[[#This Row],[Close Price]]-Table2[[#This Row],[200D EMA]])/Table2[[#This Row],[200D EMA]]</f>
        <v>8.9777432533412707E-2</v>
      </c>
      <c r="V443">
        <v>0.58015557035357901</v>
      </c>
      <c r="W443">
        <v>2701.9</v>
      </c>
      <c r="X443">
        <v>2855.45</v>
      </c>
      <c r="Y443">
        <v>2600.8000000000002</v>
      </c>
      <c r="Z443">
        <v>2855.45</v>
      </c>
      <c r="AA443">
        <v>2600.8000000000002</v>
      </c>
      <c r="AB443">
        <v>2855.45</v>
      </c>
      <c r="AC443" s="1">
        <f>(Table2[[#This Row],[Close Price]]/Table2[[#This Row],[Day Low]])-1</f>
        <v>5.3369850845701006E-2</v>
      </c>
      <c r="AD443" s="1">
        <f>(Table2[[#This Row],[Day High]]/Table2[[#This Row],[Close Price]])-1</f>
        <v>3.285197287516306E-3</v>
      </c>
      <c r="AE443" s="1">
        <f>(Table2[[#This Row],[Close Price]]/Table2[[#This Row],[Current Week Low]])-1</f>
        <v>9.4317133189787628E-2</v>
      </c>
      <c r="AF443" s="1">
        <f>(Table2[[#This Row],[Current Week High]]/Table2[[#This Row],[Close Price]])-1</f>
        <v>3.285197287516306E-3</v>
      </c>
      <c r="AG443" s="1">
        <f>(Table2[[#This Row],[Close Price]]/Table2[[#This Row],[Current Month Low]])-1</f>
        <v>9.4317133189787628E-2</v>
      </c>
      <c r="AH443" s="1">
        <f>(Table2[[#This Row],[Current Month High]]/Table2[[#This Row],[Close Price]])-1</f>
        <v>3.285197287516306E-3</v>
      </c>
      <c r="AI443">
        <v>11.3453497768876</v>
      </c>
      <c r="AJ443">
        <v>41.014715354506201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2.5099999999999998</v>
      </c>
      <c r="AM443" t="s">
        <v>3217</v>
      </c>
      <c r="AN443">
        <v>0.02</v>
      </c>
      <c r="AO443" t="s">
        <v>3217</v>
      </c>
      <c r="AP443">
        <v>5.564222100111E-3</v>
      </c>
      <c r="AQ443">
        <f>(Table2[[#This Row],[Sharpe Ratio]]-AVERAGE(Table2[Sharpe Ratio]))/_xlfn.STDEV.P(Table2[Sharpe Ratio])</f>
        <v>-0.68870599456406723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398</v>
      </c>
      <c r="AT443">
        <f>_xlfn.RANK.AVG(Table2[[#This Row],[6M Return vs Nifty Z-Score]],Table2[6M Return vs Nifty Z-Score])</f>
        <v>374</v>
      </c>
      <c r="AU443">
        <f>_xlfn.RANK.AVG(Table2[[#This Row],[Sharpe Ratio Z-Score]],Table2[Sharpe Ratio Z-Score])</f>
        <v>511</v>
      </c>
      <c r="AV443">
        <f>(Table2[[#This Row],[Rank 1Y]]+Table2[[#This Row],[Rank 6M]]+Table2[[#This Row],[Rank Sharpe]])/3</f>
        <v>427.66666666666669</v>
      </c>
    </row>
    <row r="444" spans="1:48" hidden="1" x14ac:dyDescent="0.3">
      <c r="A444" t="s">
        <v>500</v>
      </c>
      <c r="B444" t="s">
        <v>501</v>
      </c>
      <c r="C444" t="s">
        <v>3157</v>
      </c>
      <c r="D444" t="s">
        <v>32</v>
      </c>
      <c r="E444">
        <v>43003.483725450002</v>
      </c>
      <c r="F444">
        <v>55.91</v>
      </c>
      <c r="G444">
        <v>3.1416262020552201</v>
      </c>
      <c r="H444">
        <f>(Table2[[#This Row],[1Y Return vs Nifty]]-AVERAGE(Table2[1Y Return vs Nifty]))/_xlfn.STDEV.P(Table2[1Y Return vs Nifty])</f>
        <v>-0.35616423904928018</v>
      </c>
      <c r="I444">
        <v>-2.7995922037091598</v>
      </c>
      <c r="J444">
        <f>(Table2[[#This Row],[1M Return vs Nifty]]-AVERAGE(Table2[1M Return vs Nifty]))/_xlfn.STDEV.P(Table2[1M Return vs Nifty])</f>
        <v>-0.14232196205049796</v>
      </c>
      <c r="K444">
        <v>-25.398225925136401</v>
      </c>
      <c r="L444">
        <f>(Table2[[#This Row],[6M Return vs Nifty]]-AVERAGE(Table2[6M Return vs Nifty]))/_xlfn.STDEV.P(Table2[6M Return vs Nifty])</f>
        <v>-1.0732497499816542</v>
      </c>
      <c r="M444">
        <v>6.1230979771032201</v>
      </c>
      <c r="N444">
        <f>(Table2[[#This Row],[1W Return vs Nifty]]-AVERAGE(Table2[1W Return vs Nifty]))/_xlfn.STDEV.P(Table2[1W Return vs Nifty])</f>
        <v>1.1016881545997528</v>
      </c>
      <c r="O444">
        <v>54.29</v>
      </c>
      <c r="P444">
        <v>56.655688094848301</v>
      </c>
      <c r="Q444">
        <v>57.760005151549599</v>
      </c>
      <c r="R444">
        <v>63.106741514236099</v>
      </c>
      <c r="S444" s="1">
        <f>(Table2[[#This Row],[Close Price]]-Table2[[#This Row],[20D EMA]])/Table2[[#This Row],[20D EMA]]</f>
        <v>2.9839749493460997E-2</v>
      </c>
      <c r="T444" s="1">
        <f>(Table2[[#This Row],[Close Price]]-Table2[[#This Row],[50D EMA]])/Table2[[#This Row],[50D EMA]]</f>
        <v>-1.31617516250078E-2</v>
      </c>
      <c r="U444" s="1">
        <f>(Table2[[#This Row],[Close Price]]-Table2[[#This Row],[200D EMA]])/Table2[[#This Row],[200D EMA]]</f>
        <v>-3.2029172204808401E-2</v>
      </c>
      <c r="V444">
        <v>1.47903995166133</v>
      </c>
      <c r="W444">
        <v>55.27</v>
      </c>
      <c r="X444">
        <v>56.4</v>
      </c>
      <c r="Y444">
        <v>53</v>
      </c>
      <c r="Z444">
        <v>56.4</v>
      </c>
      <c r="AA444">
        <v>53</v>
      </c>
      <c r="AB444">
        <v>56.4</v>
      </c>
      <c r="AC444" s="1">
        <f>(Table2[[#This Row],[Close Price]]/Table2[[#This Row],[Day Low]])-1</f>
        <v>1.1579518726252847E-2</v>
      </c>
      <c r="AD444" s="1">
        <f>(Table2[[#This Row],[Day High]]/Table2[[#This Row],[Close Price]])-1</f>
        <v>8.7640851368271377E-3</v>
      </c>
      <c r="AE444" s="1">
        <f>(Table2[[#This Row],[Close Price]]/Table2[[#This Row],[Current Week Low]])-1</f>
        <v>5.4905660377358334E-2</v>
      </c>
      <c r="AF444" s="1">
        <f>(Table2[[#This Row],[Current Week High]]/Table2[[#This Row],[Close Price]])-1</f>
        <v>8.7640851368271377E-3</v>
      </c>
      <c r="AG444" s="1">
        <f>(Table2[[#This Row],[Close Price]]/Table2[[#This Row],[Current Month Low]])-1</f>
        <v>5.4905660377358334E-2</v>
      </c>
      <c r="AH444" s="1">
        <f>(Table2[[#This Row],[Current Month High]]/Table2[[#This Row],[Close Price]])-1</f>
        <v>8.7640851368271377E-3</v>
      </c>
      <c r="AI444">
        <v>31.461277052405599</v>
      </c>
      <c r="AJ444">
        <v>30.7836257309941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7.13</v>
      </c>
      <c r="AM444" t="s">
        <v>3217</v>
      </c>
      <c r="AN444">
        <v>-0.14000000000000001</v>
      </c>
      <c r="AO444" t="s">
        <v>3216</v>
      </c>
      <c r="AP444">
        <v>0.122466927681878</v>
      </c>
      <c r="AQ444">
        <f>(Table2[[#This Row],[Sharpe Ratio]]-AVERAGE(Table2[Sharpe Ratio]))/_xlfn.STDEV.P(Table2[Sharpe Ratio])</f>
        <v>0.70594825660765737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434</v>
      </c>
      <c r="AT444">
        <f>_xlfn.RANK.AVG(Table2[[#This Row],[6M Return vs Nifty Z-Score]],Table2[6M Return vs Nifty Z-Score])</f>
        <v>682</v>
      </c>
      <c r="AU444">
        <f>_xlfn.RANK.AVG(Table2[[#This Row],[Sharpe Ratio Z-Score]],Table2[Sharpe Ratio Z-Score])</f>
        <v>169</v>
      </c>
      <c r="AV444">
        <f>(Table2[[#This Row],[Rank 1Y]]+Table2[[#This Row],[Rank 6M]]+Table2[[#This Row],[Rank Sharpe]])/3</f>
        <v>428.33333333333331</v>
      </c>
    </row>
    <row r="445" spans="1:48" x14ac:dyDescent="0.3">
      <c r="A445" t="s">
        <v>1117</v>
      </c>
      <c r="B445" t="s">
        <v>1118</v>
      </c>
      <c r="C445" t="s">
        <v>3161</v>
      </c>
      <c r="D445" t="s">
        <v>243</v>
      </c>
      <c r="E445">
        <v>11230.366287479999</v>
      </c>
      <c r="F445">
        <v>2190.5500000000002</v>
      </c>
      <c r="G445">
        <v>13.257815384598899</v>
      </c>
      <c r="H445">
        <f>(Table2[[#This Row],[1Y Return vs Nifty]]-AVERAGE(Table2[1Y Return vs Nifty]))/_xlfn.STDEV.P(Table2[1Y Return vs Nifty])</f>
        <v>-0.18243081491574623</v>
      </c>
      <c r="I445">
        <v>-2.5392285092357101</v>
      </c>
      <c r="J445">
        <f>(Table2[[#This Row],[1M Return vs Nifty]]-AVERAGE(Table2[1M Return vs Nifty]))/_xlfn.STDEV.P(Table2[1M Return vs Nifty])</f>
        <v>-0.11423014528764323</v>
      </c>
      <c r="K445">
        <v>11.6754781387833</v>
      </c>
      <c r="L445">
        <f>(Table2[[#This Row],[6M Return vs Nifty]]-AVERAGE(Table2[6M Return vs Nifty]))/_xlfn.STDEV.P(Table2[6M Return vs Nifty])</f>
        <v>0.14478361677193941</v>
      </c>
      <c r="M445">
        <v>1.7740995739618599</v>
      </c>
      <c r="N445">
        <f>(Table2[[#This Row],[1W Return vs Nifty]]-AVERAGE(Table2[1W Return vs Nifty]))/_xlfn.STDEV.P(Table2[1W Return vs Nifty])</f>
        <v>6.2014496616413783E-2</v>
      </c>
      <c r="O445">
        <v>2162.71</v>
      </c>
      <c r="P445">
        <v>2154.2668419565098</v>
      </c>
      <c r="Q445">
        <v>1963.07216848029</v>
      </c>
      <c r="R445">
        <v>59.151986179779499</v>
      </c>
      <c r="S445" s="1">
        <f>(Table2[[#This Row],[Close Price]]-Table2[[#This Row],[20D EMA]])/Table2[[#This Row],[20D EMA]]</f>
        <v>1.2872738369915589E-2</v>
      </c>
      <c r="T445" s="1">
        <f>(Table2[[#This Row],[Close Price]]-Table2[[#This Row],[50D EMA]])/Table2[[#This Row],[50D EMA]]</f>
        <v>1.6842462287790662E-2</v>
      </c>
      <c r="U445" s="1">
        <f>(Table2[[#This Row],[Close Price]]-Table2[[#This Row],[200D EMA]])/Table2[[#This Row],[200D EMA]]</f>
        <v>0.11587848637058101</v>
      </c>
      <c r="V445">
        <v>0.83010534275979897</v>
      </c>
      <c r="W445">
        <v>2127.6</v>
      </c>
      <c r="X445">
        <v>2204.0500000000002</v>
      </c>
      <c r="Y445">
        <v>2089.4499999999998</v>
      </c>
      <c r="Z445">
        <v>2204.0500000000002</v>
      </c>
      <c r="AA445">
        <v>2089.4499999999998</v>
      </c>
      <c r="AB445">
        <v>2204.0500000000002</v>
      </c>
      <c r="AC445" s="1">
        <f>(Table2[[#This Row],[Close Price]]/Table2[[#This Row],[Day Low]])-1</f>
        <v>2.9587328445196626E-2</v>
      </c>
      <c r="AD445" s="1">
        <f>(Table2[[#This Row],[Day High]]/Table2[[#This Row],[Close Price]])-1</f>
        <v>6.1628358174887765E-3</v>
      </c>
      <c r="AE445" s="1">
        <f>(Table2[[#This Row],[Close Price]]/Table2[[#This Row],[Current Week Low]])-1</f>
        <v>4.8385938883438451E-2</v>
      </c>
      <c r="AF445" s="1">
        <f>(Table2[[#This Row],[Current Week High]]/Table2[[#This Row],[Close Price]])-1</f>
        <v>6.1628358174887765E-3</v>
      </c>
      <c r="AG445" s="1">
        <f>(Table2[[#This Row],[Close Price]]/Table2[[#This Row],[Current Month Low]])-1</f>
        <v>4.8385938883438451E-2</v>
      </c>
      <c r="AH445" s="1">
        <f>(Table2[[#This Row],[Current Month High]]/Table2[[#This Row],[Close Price]])-1</f>
        <v>6.1628358174887765E-3</v>
      </c>
      <c r="AI445">
        <v>5.8318687087717702</v>
      </c>
      <c r="AJ445">
        <v>51.072413793103401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0.65</v>
      </c>
      <c r="AM445" t="s">
        <v>3217</v>
      </c>
      <c r="AN445">
        <v>0.02</v>
      </c>
      <c r="AO445" t="s">
        <v>3217</v>
      </c>
      <c r="AP445">
        <v>-6.1056292040633002E-2</v>
      </c>
      <c r="AQ445">
        <f>(Table2[[#This Row],[Sharpe Ratio]]-AVERAGE(Table2[Sharpe Ratio]))/_xlfn.STDEV.P(Table2[Sharpe Ratio])</f>
        <v>-1.4834915626076346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-1.573354409422671</v>
      </c>
      <c r="AS445">
        <f>_xlfn.RANK.AVG(Table2[[#This Row],[1Y Return vs Nifty Z-Score]],Table2[1Y Return vs Nifty Z-Score])</f>
        <v>348</v>
      </c>
      <c r="AT445">
        <f>_xlfn.RANK.AVG(Table2[[#This Row],[6M Return vs Nifty Z-Score]],Table2[6M Return vs Nifty Z-Score])</f>
        <v>252</v>
      </c>
      <c r="AU445">
        <f>_xlfn.RANK.AVG(Table2[[#This Row],[Sharpe Ratio Z-Score]],Table2[Sharpe Ratio Z-Score])</f>
        <v>688</v>
      </c>
      <c r="AV445">
        <f>(Table2[[#This Row],[Rank 1Y]]+Table2[[#This Row],[Rank 6M]]+Table2[[#This Row],[Rank Sharpe]])/3</f>
        <v>429.33333333333331</v>
      </c>
    </row>
    <row r="446" spans="1:48" hidden="1" x14ac:dyDescent="0.3">
      <c r="A446" t="s">
        <v>1193</v>
      </c>
      <c r="B446" t="s">
        <v>1194</v>
      </c>
      <c r="C446" t="s">
        <v>3169</v>
      </c>
      <c r="D446" t="s">
        <v>533</v>
      </c>
      <c r="E446">
        <v>10241.915199999999</v>
      </c>
      <c r="F446">
        <v>320</v>
      </c>
      <c r="G446">
        <v>-4.2438613272879397</v>
      </c>
      <c r="H446">
        <f>(Table2[[#This Row],[1Y Return vs Nifty]]-AVERAGE(Table2[1Y Return vs Nifty]))/_xlfn.STDEV.P(Table2[1Y Return vs Nifty])</f>
        <v>-0.48300113525743016</v>
      </c>
      <c r="I446">
        <v>-6.7830511183935496</v>
      </c>
      <c r="J446">
        <f>(Table2[[#This Row],[1M Return vs Nifty]]-AVERAGE(Table2[1M Return vs Nifty]))/_xlfn.STDEV.P(Table2[1M Return vs Nifty])</f>
        <v>-0.57211536369961014</v>
      </c>
      <c r="K446">
        <v>5.5543072228915902</v>
      </c>
      <c r="L446">
        <f>(Table2[[#This Row],[6M Return vs Nifty]]-AVERAGE(Table2[6M Return vs Nifty]))/_xlfn.STDEV.P(Table2[6M Return vs Nifty])</f>
        <v>-5.6323626418626122E-2</v>
      </c>
      <c r="M446">
        <v>-0.66607191653711195</v>
      </c>
      <c r="N446">
        <f>(Table2[[#This Row],[1W Return vs Nifty]]-AVERAGE(Table2[1W Return vs Nifty]))/_xlfn.STDEV.P(Table2[1W Return vs Nifty])</f>
        <v>-0.5213340780349851</v>
      </c>
      <c r="O446">
        <v>332.74</v>
      </c>
      <c r="P446">
        <v>335.78412647250599</v>
      </c>
      <c r="Q446">
        <v>314.36953182758901</v>
      </c>
      <c r="R446">
        <v>39.372900903673298</v>
      </c>
      <c r="S446" s="1">
        <f>(Table2[[#This Row],[Close Price]]-Table2[[#This Row],[20D EMA]])/Table2[[#This Row],[20D EMA]]</f>
        <v>-3.8288152912183716E-2</v>
      </c>
      <c r="T446" s="1">
        <f>(Table2[[#This Row],[Close Price]]-Table2[[#This Row],[50D EMA]])/Table2[[#This Row],[50D EMA]]</f>
        <v>-4.7006767825275367E-2</v>
      </c>
      <c r="U446" s="1">
        <f>(Table2[[#This Row],[Close Price]]-Table2[[#This Row],[200D EMA]])/Table2[[#This Row],[200D EMA]]</f>
        <v>1.7910349453009098E-2</v>
      </c>
      <c r="V446">
        <v>0.57348735818400798</v>
      </c>
      <c r="W446">
        <v>315.10000000000002</v>
      </c>
      <c r="X446">
        <v>323.5</v>
      </c>
      <c r="Y446">
        <v>308.05</v>
      </c>
      <c r="Z446">
        <v>334.35</v>
      </c>
      <c r="AA446">
        <v>308.05</v>
      </c>
      <c r="AB446">
        <v>334.35</v>
      </c>
      <c r="AC446" s="1">
        <f>(Table2[[#This Row],[Close Price]]/Table2[[#This Row],[Day Low]])-1</f>
        <v>1.5550618851158271E-2</v>
      </c>
      <c r="AD446" s="1">
        <f>(Table2[[#This Row],[Day High]]/Table2[[#This Row],[Close Price]])-1</f>
        <v>1.0937500000000044E-2</v>
      </c>
      <c r="AE446" s="1">
        <f>(Table2[[#This Row],[Close Price]]/Table2[[#This Row],[Current Week Low]])-1</f>
        <v>3.879240383054694E-2</v>
      </c>
      <c r="AF446" s="1">
        <f>(Table2[[#This Row],[Current Week High]]/Table2[[#This Row],[Close Price]])-1</f>
        <v>4.4843750000000071E-2</v>
      </c>
      <c r="AG446" s="1">
        <f>(Table2[[#This Row],[Close Price]]/Table2[[#This Row],[Current Month Low]])-1</f>
        <v>3.879240383054694E-2</v>
      </c>
      <c r="AH446" s="1">
        <f>(Table2[[#This Row],[Current Month High]]/Table2[[#This Row],[Close Price]])-1</f>
        <v>4.4843750000000071E-2</v>
      </c>
      <c r="AI446">
        <v>25.3125</v>
      </c>
      <c r="AJ446">
        <v>24.031007751937899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-7.25</v>
      </c>
      <c r="AM446" t="s">
        <v>3216</v>
      </c>
      <c r="AN446">
        <v>0.08</v>
      </c>
      <c r="AO446" t="s">
        <v>3217</v>
      </c>
      <c r="AP446">
        <v>1.9092950091668E-2</v>
      </c>
      <c r="AQ446">
        <f>(Table2[[#This Row],[Sharpe Ratio]]-AVERAGE(Table2[Sharpe Ratio]))/_xlfn.STDEV.P(Table2[Sharpe Ratio])</f>
        <v>-0.52730769405019395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482</v>
      </c>
      <c r="AT446">
        <f>_xlfn.RANK.AVG(Table2[[#This Row],[6M Return vs Nifty Z-Score]],Table2[6M Return vs Nifty Z-Score])</f>
        <v>336</v>
      </c>
      <c r="AU446">
        <f>_xlfn.RANK.AVG(Table2[[#This Row],[Sharpe Ratio Z-Score]],Table2[Sharpe Ratio Z-Score])</f>
        <v>473</v>
      </c>
      <c r="AV446">
        <f>(Table2[[#This Row],[Rank 1Y]]+Table2[[#This Row],[Rank 6M]]+Table2[[#This Row],[Rank Sharpe]])/3</f>
        <v>430.33333333333331</v>
      </c>
    </row>
    <row r="447" spans="1:48" hidden="1" x14ac:dyDescent="0.3">
      <c r="A447" t="s">
        <v>1382</v>
      </c>
      <c r="B447" t="s">
        <v>1383</v>
      </c>
      <c r="C447" t="s">
        <v>3163</v>
      </c>
      <c r="D447" t="s">
        <v>199</v>
      </c>
      <c r="E447">
        <v>8197.7542919999996</v>
      </c>
      <c r="F447">
        <v>536.54999999999995</v>
      </c>
      <c r="G447">
        <v>-11.298589424365501</v>
      </c>
      <c r="H447">
        <f>(Table2[[#This Row],[1Y Return vs Nifty]]-AVERAGE(Table2[1Y Return vs Nifty]))/_xlfn.STDEV.P(Table2[1Y Return vs Nifty])</f>
        <v>-0.60415763465853678</v>
      </c>
      <c r="I447">
        <v>-8.3712666207080098</v>
      </c>
      <c r="J447">
        <f>(Table2[[#This Row],[1M Return vs Nifty]]-AVERAGE(Table2[1M Return vs Nifty]))/_xlfn.STDEV.P(Table2[1M Return vs Nifty])</f>
        <v>-0.74347511860388993</v>
      </c>
      <c r="K447">
        <v>-4.4643954581453098</v>
      </c>
      <c r="L447">
        <f>(Table2[[#This Row],[6M Return vs Nifty]]-AVERAGE(Table2[6M Return vs Nifty]))/_xlfn.STDEV.P(Table2[6M Return vs Nifty])</f>
        <v>-0.38548183882834208</v>
      </c>
      <c r="M447">
        <v>0.71153220896431302</v>
      </c>
      <c r="N447">
        <f>(Table2[[#This Row],[1W Return vs Nifty]]-AVERAGE(Table2[1W Return vs Nifty]))/_xlfn.STDEV.P(Table2[1W Return vs Nifty])</f>
        <v>-0.19200337067522638</v>
      </c>
      <c r="O447">
        <v>538.37</v>
      </c>
      <c r="P447">
        <v>556.94957320017102</v>
      </c>
      <c r="Q447">
        <v>550.88727594400495</v>
      </c>
      <c r="R447">
        <v>53.610587241664</v>
      </c>
      <c r="S447" s="1">
        <f>(Table2[[#This Row],[Close Price]]-Table2[[#This Row],[20D EMA]])/Table2[[#This Row],[20D EMA]]</f>
        <v>-3.3805746976987017E-3</v>
      </c>
      <c r="T447" s="1">
        <f>(Table2[[#This Row],[Close Price]]-Table2[[#This Row],[50D EMA]])/Table2[[#This Row],[50D EMA]]</f>
        <v>-3.6627325312339067E-2</v>
      </c>
      <c r="U447" s="1">
        <f>(Table2[[#This Row],[Close Price]]-Table2[[#This Row],[200D EMA]])/Table2[[#This Row],[200D EMA]]</f>
        <v>-2.6025788886549481E-2</v>
      </c>
      <c r="V447">
        <v>0.41984786135980301</v>
      </c>
      <c r="W447">
        <v>518.5</v>
      </c>
      <c r="X447">
        <v>538.70000000000005</v>
      </c>
      <c r="Y447">
        <v>508.75</v>
      </c>
      <c r="Z447">
        <v>538.70000000000005</v>
      </c>
      <c r="AA447">
        <v>508.75</v>
      </c>
      <c r="AB447">
        <v>538.70000000000005</v>
      </c>
      <c r="AC447" s="1">
        <f>(Table2[[#This Row],[Close Price]]/Table2[[#This Row],[Day Low]])-1</f>
        <v>3.4811957569913066E-2</v>
      </c>
      <c r="AD447" s="1">
        <f>(Table2[[#This Row],[Day High]]/Table2[[#This Row],[Close Price]])-1</f>
        <v>4.0070822849689325E-3</v>
      </c>
      <c r="AE447" s="1">
        <f>(Table2[[#This Row],[Close Price]]/Table2[[#This Row],[Current Week Low]])-1</f>
        <v>5.464373464373451E-2</v>
      </c>
      <c r="AF447" s="1">
        <f>(Table2[[#This Row],[Current Week High]]/Table2[[#This Row],[Close Price]])-1</f>
        <v>4.0070822849689325E-3</v>
      </c>
      <c r="AG447" s="1">
        <f>(Table2[[#This Row],[Close Price]]/Table2[[#This Row],[Current Month Low]])-1</f>
        <v>5.464373464373451E-2</v>
      </c>
      <c r="AH447" s="1">
        <f>(Table2[[#This Row],[Current Month High]]/Table2[[#This Row],[Close Price]])-1</f>
        <v>4.0070822849689325E-3</v>
      </c>
      <c r="AI447">
        <v>31.916876339576898</v>
      </c>
      <c r="AJ447">
        <v>23.914549653579598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-4.08</v>
      </c>
      <c r="AM447" t="s">
        <v>3216</v>
      </c>
      <c r="AN447">
        <v>0.06</v>
      </c>
      <c r="AO447" t="s">
        <v>3217</v>
      </c>
      <c r="AP447">
        <v>7.3579463726496E-2</v>
      </c>
      <c r="AQ447">
        <f>(Table2[[#This Row],[Sharpe Ratio]]-AVERAGE(Table2[Sharpe Ratio]))/_xlfn.STDEV.P(Table2[Sharpe Ratio])</f>
        <v>0.12271873172134894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530</v>
      </c>
      <c r="AT447">
        <f>_xlfn.RANK.AVG(Table2[[#This Row],[6M Return vs Nifty Z-Score]],Table2[6M Return vs Nifty Z-Score])</f>
        <v>450</v>
      </c>
      <c r="AU447">
        <f>_xlfn.RANK.AVG(Table2[[#This Row],[Sharpe Ratio Z-Score]],Table2[Sharpe Ratio Z-Score])</f>
        <v>312</v>
      </c>
      <c r="AV447">
        <f>(Table2[[#This Row],[Rank 1Y]]+Table2[[#This Row],[Rank 6M]]+Table2[[#This Row],[Rank Sharpe]])/3</f>
        <v>430.66666666666669</v>
      </c>
    </row>
    <row r="448" spans="1:48" hidden="1" x14ac:dyDescent="0.3">
      <c r="A448" t="s">
        <v>630</v>
      </c>
      <c r="B448" t="s">
        <v>631</v>
      </c>
      <c r="C448" t="s">
        <v>3175</v>
      </c>
      <c r="D448" t="s">
        <v>632</v>
      </c>
      <c r="E448">
        <v>29940.579004499999</v>
      </c>
      <c r="F448">
        <v>759.75</v>
      </c>
      <c r="G448">
        <v>-9.5055969555340791</v>
      </c>
      <c r="H448">
        <f>(Table2[[#This Row],[1Y Return vs Nifty]]-AVERAGE(Table2[1Y Return vs Nifty]))/_xlfn.STDEV.P(Table2[1Y Return vs Nifty])</f>
        <v>-0.57336513805386224</v>
      </c>
      <c r="I448">
        <v>-6.3899382422930797</v>
      </c>
      <c r="J448">
        <f>(Table2[[#This Row],[1M Return vs Nifty]]-AVERAGE(Table2[1M Return vs Nifty]))/_xlfn.STDEV.P(Table2[1M Return vs Nifty])</f>
        <v>-0.52970063723451399</v>
      </c>
      <c r="K448">
        <v>7.2250756612337996</v>
      </c>
      <c r="L448">
        <f>(Table2[[#This Row],[6M Return vs Nifty]]-AVERAGE(Table2[6M Return vs Nifty]))/_xlfn.STDEV.P(Table2[6M Return vs Nifty])</f>
        <v>-1.4315740218404764E-3</v>
      </c>
      <c r="M448">
        <v>-0.156899217993615</v>
      </c>
      <c r="N448">
        <f>(Table2[[#This Row],[1W Return vs Nifty]]-AVERAGE(Table2[1W Return vs Nifty]))/_xlfn.STDEV.P(Table2[1W Return vs Nifty])</f>
        <v>-0.39961100688885881</v>
      </c>
      <c r="O448">
        <v>759.73</v>
      </c>
      <c r="P448">
        <v>779.80691998942405</v>
      </c>
      <c r="Q448">
        <v>735.19984142064902</v>
      </c>
      <c r="R448">
        <v>56.473933387185497</v>
      </c>
      <c r="S448" s="1">
        <f>(Table2[[#This Row],[Close Price]]-Table2[[#This Row],[20D EMA]])/Table2[[#This Row],[20D EMA]]</f>
        <v>2.632514182667765E-5</v>
      </c>
      <c r="T448" s="1">
        <f>(Table2[[#This Row],[Close Price]]-Table2[[#This Row],[50D EMA]])/Table2[[#This Row],[50D EMA]]</f>
        <v>-2.5720366766809485E-2</v>
      </c>
      <c r="U448" s="1">
        <f>(Table2[[#This Row],[Close Price]]-Table2[[#This Row],[200D EMA]])/Table2[[#This Row],[200D EMA]]</f>
        <v>3.3392497109237619E-2</v>
      </c>
      <c r="V448">
        <v>0.43438680175588601</v>
      </c>
      <c r="W448">
        <v>744.1</v>
      </c>
      <c r="X448">
        <v>770</v>
      </c>
      <c r="Y448">
        <v>729.75</v>
      </c>
      <c r="Z448">
        <v>770</v>
      </c>
      <c r="AA448">
        <v>729.75</v>
      </c>
      <c r="AB448">
        <v>770.05</v>
      </c>
      <c r="AC448" s="1">
        <f>(Table2[[#This Row],[Close Price]]/Table2[[#This Row],[Day Low]])-1</f>
        <v>2.1032119338798561E-2</v>
      </c>
      <c r="AD448" s="1">
        <f>(Table2[[#This Row],[Day High]]/Table2[[#This Row],[Close Price]])-1</f>
        <v>1.3491280026324493E-2</v>
      </c>
      <c r="AE448" s="1">
        <f>(Table2[[#This Row],[Close Price]]/Table2[[#This Row],[Current Week Low]])-1</f>
        <v>4.1109969167523186E-2</v>
      </c>
      <c r="AF448" s="1">
        <f>(Table2[[#This Row],[Current Week High]]/Table2[[#This Row],[Close Price]])-1</f>
        <v>1.3491280026324493E-2</v>
      </c>
      <c r="AG448" s="1">
        <f>(Table2[[#This Row],[Close Price]]/Table2[[#This Row],[Current Month Low]])-1</f>
        <v>4.1109969167523186E-2</v>
      </c>
      <c r="AH448" s="1">
        <f>(Table2[[#This Row],[Current Month High]]/Table2[[#This Row],[Close Price]])-1</f>
        <v>1.3557091148403977E-2</v>
      </c>
      <c r="AI448">
        <v>21.224086870681099</v>
      </c>
      <c r="AJ448">
        <v>33.853065539112002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0.64</v>
      </c>
      <c r="AM448" t="s">
        <v>3217</v>
      </c>
      <c r="AN448">
        <v>-0.01</v>
      </c>
      <c r="AO448" t="s">
        <v>3216</v>
      </c>
      <c r="AP448">
        <v>2.2703345743158E-2</v>
      </c>
      <c r="AQ448">
        <f>(Table2[[#This Row],[Sharpe Ratio]]-AVERAGE(Table2[Sharpe Ratio]))/_xlfn.STDEV.P(Table2[Sharpe Ratio])</f>
        <v>-0.48423552032500544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520</v>
      </c>
      <c r="AT448">
        <f>_xlfn.RANK.AVG(Table2[[#This Row],[6M Return vs Nifty Z-Score]],Table2[6M Return vs Nifty Z-Score])</f>
        <v>307</v>
      </c>
      <c r="AU448">
        <f>_xlfn.RANK.AVG(Table2[[#This Row],[Sharpe Ratio Z-Score]],Table2[Sharpe Ratio Z-Score])</f>
        <v>466</v>
      </c>
      <c r="AV448">
        <f>(Table2[[#This Row],[Rank 1Y]]+Table2[[#This Row],[Rank 6M]]+Table2[[#This Row],[Rank Sharpe]])/3</f>
        <v>431</v>
      </c>
    </row>
    <row r="449" spans="1:48" x14ac:dyDescent="0.3">
      <c r="A449" t="s">
        <v>419</v>
      </c>
      <c r="B449" t="s">
        <v>420</v>
      </c>
      <c r="C449" t="s">
        <v>3156</v>
      </c>
      <c r="D449" t="s">
        <v>21</v>
      </c>
      <c r="E449">
        <v>54828.873143719997</v>
      </c>
      <c r="F449">
        <v>2896.4</v>
      </c>
      <c r="G449">
        <v>6.0230730478932397</v>
      </c>
      <c r="H449">
        <f>(Table2[[#This Row],[1Y Return vs Nifty]]-AVERAGE(Table2[1Y Return vs Nifty]))/_xlfn.STDEV.P(Table2[1Y Return vs Nifty])</f>
        <v>-0.30667884312073801</v>
      </c>
      <c r="I449">
        <v>-0.75103918524415902</v>
      </c>
      <c r="J449">
        <f>(Table2[[#This Row],[1M Return vs Nifty]]-AVERAGE(Table2[1M Return vs Nifty]))/_xlfn.STDEV.P(Table2[1M Return vs Nifty])</f>
        <v>7.8705689827364478E-2</v>
      </c>
      <c r="K449">
        <v>16.881160781301901</v>
      </c>
      <c r="L449">
        <f>(Table2[[#This Row],[6M Return vs Nifty]]-AVERAGE(Table2[6M Return vs Nifty]))/_xlfn.STDEV.P(Table2[6M Return vs Nifty])</f>
        <v>0.3158130651482205</v>
      </c>
      <c r="M449">
        <v>-6.1797483438273897</v>
      </c>
      <c r="N449">
        <f>(Table2[[#This Row],[1W Return vs Nifty]]-AVERAGE(Table2[1W Return vs Nifty]))/_xlfn.STDEV.P(Table2[1W Return vs Nifty])</f>
        <v>-1.8394362267864668</v>
      </c>
      <c r="O449">
        <v>2957.33</v>
      </c>
      <c r="P449">
        <v>2952.1418587141302</v>
      </c>
      <c r="Q449">
        <v>2713.1404643625401</v>
      </c>
      <c r="R449">
        <v>40.9237834429779</v>
      </c>
      <c r="S449" s="1">
        <f>(Table2[[#This Row],[Close Price]]-Table2[[#This Row],[20D EMA]])/Table2[[#This Row],[20D EMA]]</f>
        <v>-2.0603043961952113E-2</v>
      </c>
      <c r="T449" s="1">
        <f>(Table2[[#This Row],[Close Price]]-Table2[[#This Row],[50D EMA]])/Table2[[#This Row],[50D EMA]]</f>
        <v>-1.8881836097947437E-2</v>
      </c>
      <c r="U449" s="1">
        <f>(Table2[[#This Row],[Close Price]]-Table2[[#This Row],[200D EMA]])/Table2[[#This Row],[200D EMA]]</f>
        <v>6.7545170640664676E-2</v>
      </c>
      <c r="V449">
        <v>0.78181986147459204</v>
      </c>
      <c r="W449">
        <v>2877</v>
      </c>
      <c r="X449">
        <v>2939.6</v>
      </c>
      <c r="Y449">
        <v>2825</v>
      </c>
      <c r="Z449">
        <v>2939.6</v>
      </c>
      <c r="AA449">
        <v>2825</v>
      </c>
      <c r="AB449">
        <v>2939.6</v>
      </c>
      <c r="AC449" s="1">
        <f>(Table2[[#This Row],[Close Price]]/Table2[[#This Row],[Day Low]])-1</f>
        <v>6.7431352102884645E-3</v>
      </c>
      <c r="AD449" s="1">
        <f>(Table2[[#This Row],[Day High]]/Table2[[#This Row],[Close Price]])-1</f>
        <v>1.491506697969891E-2</v>
      </c>
      <c r="AE449" s="1">
        <f>(Table2[[#This Row],[Close Price]]/Table2[[#This Row],[Current Week Low]])-1</f>
        <v>2.5274336283185983E-2</v>
      </c>
      <c r="AF449" s="1">
        <f>(Table2[[#This Row],[Current Week High]]/Table2[[#This Row],[Close Price]])-1</f>
        <v>1.491506697969891E-2</v>
      </c>
      <c r="AG449" s="1">
        <f>(Table2[[#This Row],[Close Price]]/Table2[[#This Row],[Current Month Low]])-1</f>
        <v>2.5274336283185983E-2</v>
      </c>
      <c r="AH449" s="1">
        <f>(Table2[[#This Row],[Current Month High]]/Table2[[#This Row],[Close Price]])-1</f>
        <v>1.491506697969891E-2</v>
      </c>
      <c r="AI449">
        <v>10.060765087695</v>
      </c>
      <c r="AJ449">
        <v>35.086982883261001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-2.98</v>
      </c>
      <c r="AM449" t="s">
        <v>3216</v>
      </c>
      <c r="AN449">
        <v>-0.05</v>
      </c>
      <c r="AO449" t="s">
        <v>3216</v>
      </c>
      <c r="AP449">
        <v>-4.9956407454760002E-2</v>
      </c>
      <c r="AQ449">
        <f>(Table2[[#This Row],[Sharpe Ratio]]-AVERAGE(Table2[Sharpe Ratio]))/_xlfn.STDEV.P(Table2[Sharpe Ratio])</f>
        <v>-1.3510694672577925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-3.1026657821894128</v>
      </c>
      <c r="AS449">
        <f>_xlfn.RANK.AVG(Table2[[#This Row],[1Y Return vs Nifty Z-Score]],Table2[1Y Return vs Nifty Z-Score])</f>
        <v>412</v>
      </c>
      <c r="AT449">
        <f>_xlfn.RANK.AVG(Table2[[#This Row],[6M Return vs Nifty Z-Score]],Table2[6M Return vs Nifty Z-Score])</f>
        <v>206</v>
      </c>
      <c r="AU449">
        <f>_xlfn.RANK.AVG(Table2[[#This Row],[Sharpe Ratio Z-Score]],Table2[Sharpe Ratio Z-Score])</f>
        <v>676</v>
      </c>
      <c r="AV449">
        <f>(Table2[[#This Row],[Rank 1Y]]+Table2[[#This Row],[Rank 6M]]+Table2[[#This Row],[Rank Sharpe]])/3</f>
        <v>431.33333333333331</v>
      </c>
    </row>
    <row r="450" spans="1:48" hidden="1" x14ac:dyDescent="0.3">
      <c r="A450" t="s">
        <v>571</v>
      </c>
      <c r="B450" t="s">
        <v>572</v>
      </c>
      <c r="C450" t="s">
        <v>3157</v>
      </c>
      <c r="D450" t="s">
        <v>573</v>
      </c>
      <c r="E450">
        <v>34898.747035</v>
      </c>
      <c r="F450">
        <v>634.45000000000005</v>
      </c>
      <c r="G450">
        <v>10.3548374996271</v>
      </c>
      <c r="H450">
        <f>(Table2[[#This Row],[1Y Return vs Nifty]]-AVERAGE(Table2[1Y Return vs Nifty]))/_xlfn.STDEV.P(Table2[1Y Return vs Nifty])</f>
        <v>-0.23228598063470715</v>
      </c>
      <c r="I450">
        <v>1.2428054858991899</v>
      </c>
      <c r="J450">
        <f>(Table2[[#This Row],[1M Return vs Nifty]]-AVERAGE(Table2[1M Return vs Nifty]))/_xlfn.STDEV.P(Table2[1M Return vs Nifty])</f>
        <v>0.29383061063718557</v>
      </c>
      <c r="K450">
        <v>-9.0327442081823595</v>
      </c>
      <c r="L450">
        <f>(Table2[[#This Row],[6M Return vs Nifty]]-AVERAGE(Table2[6M Return vs Nifty]))/_xlfn.STDEV.P(Table2[6M Return vs Nifty])</f>
        <v>-0.53557208065900663</v>
      </c>
      <c r="M450">
        <v>-2.214643999992</v>
      </c>
      <c r="N450">
        <f>(Table2[[#This Row],[1W Return vs Nifty]]-AVERAGE(Table2[1W Return vs Nifty]))/_xlfn.STDEV.P(Table2[1W Return vs Nifty])</f>
        <v>-0.89153646796768415</v>
      </c>
      <c r="O450">
        <v>626.72</v>
      </c>
      <c r="P450">
        <v>645.35942611145799</v>
      </c>
      <c r="Q450">
        <v>639.43893998147098</v>
      </c>
      <c r="R450">
        <v>59.033705321005499</v>
      </c>
      <c r="S450" s="1">
        <f>(Table2[[#This Row],[Close Price]]-Table2[[#This Row],[20D EMA]])/Table2[[#This Row],[20D EMA]]</f>
        <v>1.2334056676027601E-2</v>
      </c>
      <c r="T450" s="1">
        <f>(Table2[[#This Row],[Close Price]]-Table2[[#This Row],[50D EMA]])/Table2[[#This Row],[50D EMA]]</f>
        <v>-1.6904418948664762E-2</v>
      </c>
      <c r="U450" s="1">
        <f>(Table2[[#This Row],[Close Price]]-Table2[[#This Row],[200D EMA]])/Table2[[#This Row],[200D EMA]]</f>
        <v>-7.8020584445725174E-3</v>
      </c>
      <c r="V450">
        <v>0.82977107958957497</v>
      </c>
      <c r="W450">
        <v>628.85</v>
      </c>
      <c r="X450">
        <v>639.35</v>
      </c>
      <c r="Y450">
        <v>608.15</v>
      </c>
      <c r="Z450">
        <v>639.35</v>
      </c>
      <c r="AA450">
        <v>608.15</v>
      </c>
      <c r="AB450">
        <v>639.35</v>
      </c>
      <c r="AC450" s="1">
        <f>(Table2[[#This Row],[Close Price]]/Table2[[#This Row],[Day Low]])-1</f>
        <v>8.9051443110439443E-3</v>
      </c>
      <c r="AD450" s="1">
        <f>(Table2[[#This Row],[Day High]]/Table2[[#This Row],[Close Price]])-1</f>
        <v>7.7232248404128789E-3</v>
      </c>
      <c r="AE450" s="1">
        <f>(Table2[[#This Row],[Close Price]]/Table2[[#This Row],[Current Week Low]])-1</f>
        <v>4.3245909726219001E-2</v>
      </c>
      <c r="AF450" s="1">
        <f>(Table2[[#This Row],[Current Week High]]/Table2[[#This Row],[Close Price]])-1</f>
        <v>7.7232248404128789E-3</v>
      </c>
      <c r="AG450" s="1">
        <f>(Table2[[#This Row],[Close Price]]/Table2[[#This Row],[Current Month Low]])-1</f>
        <v>4.3245909726219001E-2</v>
      </c>
      <c r="AH450" s="1">
        <f>(Table2[[#This Row],[Current Month High]]/Table2[[#This Row],[Close Price]])-1</f>
        <v>7.7232248404128789E-3</v>
      </c>
      <c r="AI450">
        <v>30.309717077783802</v>
      </c>
      <c r="AJ450">
        <v>42.8941441441441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4.3899999999999997</v>
      </c>
      <c r="AM450" t="s">
        <v>3217</v>
      </c>
      <c r="AN450">
        <v>-0.1</v>
      </c>
      <c r="AO450" t="s">
        <v>3216</v>
      </c>
      <c r="AP450">
        <v>4.1907105735882001E-2</v>
      </c>
      <c r="AQ450">
        <f>(Table2[[#This Row],[Sharpe Ratio]]-AVERAGE(Table2[Sharpe Ratio]))/_xlfn.STDEV.P(Table2[Sharpe Ratio])</f>
        <v>-0.25513384659512706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377</v>
      </c>
      <c r="AT450">
        <f>_xlfn.RANK.AVG(Table2[[#This Row],[6M Return vs Nifty Z-Score]],Table2[6M Return vs Nifty Z-Score])</f>
        <v>506</v>
      </c>
      <c r="AU450">
        <f>_xlfn.RANK.AVG(Table2[[#This Row],[Sharpe Ratio Z-Score]],Table2[Sharpe Ratio Z-Score])</f>
        <v>412</v>
      </c>
      <c r="AV450">
        <f>(Table2[[#This Row],[Rank 1Y]]+Table2[[#This Row],[Rank 6M]]+Table2[[#This Row],[Rank Sharpe]])/3</f>
        <v>431.66666666666669</v>
      </c>
    </row>
    <row r="451" spans="1:48" hidden="1" x14ac:dyDescent="0.3">
      <c r="A451" t="s">
        <v>1469</v>
      </c>
      <c r="B451" t="s">
        <v>1470</v>
      </c>
      <c r="C451" t="s">
        <v>3160</v>
      </c>
      <c r="D451" t="s">
        <v>46</v>
      </c>
      <c r="E451">
        <v>7189.5587833050004</v>
      </c>
      <c r="F451">
        <v>193.17</v>
      </c>
      <c r="G451">
        <v>1.9243085358822301</v>
      </c>
      <c r="H451">
        <f>(Table2[[#This Row],[1Y Return vs Nifty]]-AVERAGE(Table2[1Y Return vs Nifty]))/_xlfn.STDEV.P(Table2[1Y Return vs Nifty])</f>
        <v>-0.37707021091143333</v>
      </c>
      <c r="I451">
        <v>2.13132405286711</v>
      </c>
      <c r="J451">
        <f>(Table2[[#This Row],[1M Return vs Nifty]]-AVERAGE(Table2[1M Return vs Nifty]))/_xlfn.STDEV.P(Table2[1M Return vs Nifty])</f>
        <v>0.38969689807843394</v>
      </c>
      <c r="K451">
        <v>-14.7515083712332</v>
      </c>
      <c r="L451">
        <f>(Table2[[#This Row],[6M Return vs Nifty]]-AVERAGE(Table2[6M Return vs Nifty]))/_xlfn.STDEV.P(Table2[6M Return vs Nifty])</f>
        <v>-0.72345850158908054</v>
      </c>
      <c r="M451">
        <v>4.6283688754882197</v>
      </c>
      <c r="N451">
        <f>(Table2[[#This Row],[1W Return vs Nifty]]-AVERAGE(Table2[1W Return vs Nifty]))/_xlfn.STDEV.P(Table2[1W Return vs Nifty])</f>
        <v>0.74435749390148398</v>
      </c>
      <c r="O451">
        <v>189.02</v>
      </c>
      <c r="P451">
        <v>190.09139231224799</v>
      </c>
      <c r="Q451">
        <v>189.934269160703</v>
      </c>
      <c r="R451">
        <v>61.544377991869702</v>
      </c>
      <c r="S451" s="1">
        <f>(Table2[[#This Row],[Close Price]]-Table2[[#This Row],[20D EMA]])/Table2[[#This Row],[20D EMA]]</f>
        <v>2.1955348640355397E-2</v>
      </c>
      <c r="T451" s="1">
        <f>(Table2[[#This Row],[Close Price]]-Table2[[#This Row],[50D EMA]])/Table2[[#This Row],[50D EMA]]</f>
        <v>1.6195408168166888E-2</v>
      </c>
      <c r="U451" s="1">
        <f>(Table2[[#This Row],[Close Price]]-Table2[[#This Row],[200D EMA]])/Table2[[#This Row],[200D EMA]]</f>
        <v>1.7036055966073431E-2</v>
      </c>
      <c r="V451">
        <v>0.76626440574027299</v>
      </c>
      <c r="W451">
        <v>191.57</v>
      </c>
      <c r="X451">
        <v>194.75</v>
      </c>
      <c r="Y451">
        <v>190.56</v>
      </c>
      <c r="Z451">
        <v>194.99</v>
      </c>
      <c r="AA451">
        <v>190.56</v>
      </c>
      <c r="AB451">
        <v>200</v>
      </c>
      <c r="AC451" s="1">
        <f>(Table2[[#This Row],[Close Price]]/Table2[[#This Row],[Day Low]])-1</f>
        <v>8.3520384193767061E-3</v>
      </c>
      <c r="AD451" s="1">
        <f>(Table2[[#This Row],[Day High]]/Table2[[#This Row],[Close Price]])-1</f>
        <v>8.1793239115806049E-3</v>
      </c>
      <c r="AE451" s="1">
        <f>(Table2[[#This Row],[Close Price]]/Table2[[#This Row],[Current Week Low]])-1</f>
        <v>1.3696473551637167E-2</v>
      </c>
      <c r="AF451" s="1">
        <f>(Table2[[#This Row],[Current Week High]]/Table2[[#This Row],[Close Price]])-1</f>
        <v>9.4217528601749923E-3</v>
      </c>
      <c r="AG451" s="1">
        <f>(Table2[[#This Row],[Close Price]]/Table2[[#This Row],[Current Month Low]])-1</f>
        <v>1.3696473551637167E-2</v>
      </c>
      <c r="AH451" s="1">
        <f>(Table2[[#This Row],[Current Month High]]/Table2[[#This Row],[Close Price]])-1</f>
        <v>3.5357457162085382E-2</v>
      </c>
      <c r="AI451">
        <v>29.057307035253899</v>
      </c>
      <c r="AJ451">
        <v>40.794460641399397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1.38</v>
      </c>
      <c r="AM451" t="s">
        <v>3217</v>
      </c>
      <c r="AN451">
        <v>0.04</v>
      </c>
      <c r="AO451" t="s">
        <v>3217</v>
      </c>
      <c r="AP451">
        <v>8.6974136902306001E-2</v>
      </c>
      <c r="AQ451">
        <f>(Table2[[#This Row],[Sharpe Ratio]]-AVERAGE(Table2[Sharpe Ratio]))/_xlfn.STDEV.P(Table2[Sharpe Ratio])</f>
        <v>0.28251775258004924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444</v>
      </c>
      <c r="AT451">
        <f>_xlfn.RANK.AVG(Table2[[#This Row],[6M Return vs Nifty Z-Score]],Table2[6M Return vs Nifty Z-Score])</f>
        <v>581</v>
      </c>
      <c r="AU451">
        <f>_xlfn.RANK.AVG(Table2[[#This Row],[Sharpe Ratio Z-Score]],Table2[Sharpe Ratio Z-Score])</f>
        <v>270</v>
      </c>
      <c r="AV451">
        <f>(Table2[[#This Row],[Rank 1Y]]+Table2[[#This Row],[Rank 6M]]+Table2[[#This Row],[Rank Sharpe]])/3</f>
        <v>431.66666666666669</v>
      </c>
    </row>
    <row r="452" spans="1:48" hidden="1" x14ac:dyDescent="0.3">
      <c r="A452" t="s">
        <v>415</v>
      </c>
      <c r="B452" t="s">
        <v>416</v>
      </c>
      <c r="C452" t="s">
        <v>3163</v>
      </c>
      <c r="D452" t="s">
        <v>199</v>
      </c>
      <c r="E452">
        <v>55258.817973450001</v>
      </c>
      <c r="F452">
        <v>3535.35</v>
      </c>
      <c r="G452">
        <v>2.8149667702653698</v>
      </c>
      <c r="H452">
        <f>(Table2[[#This Row],[1Y Return vs Nifty]]-AVERAGE(Table2[1Y Return vs Nifty]))/_xlfn.STDEV.P(Table2[1Y Return vs Nifty])</f>
        <v>-0.36177422326233699</v>
      </c>
      <c r="I452">
        <v>-9.2870616967816897</v>
      </c>
      <c r="J452">
        <f>(Table2[[#This Row],[1M Return vs Nifty]]-AVERAGE(Table2[1M Return vs Nifty]))/_xlfn.STDEV.P(Table2[1M Return vs Nifty])</f>
        <v>-0.84228439199899396</v>
      </c>
      <c r="K452">
        <v>-17.272135534848299</v>
      </c>
      <c r="L452">
        <f>(Table2[[#This Row],[6M Return vs Nifty]]-AVERAGE(Table2[6M Return vs Nifty]))/_xlfn.STDEV.P(Table2[6M Return vs Nifty])</f>
        <v>-0.8062721310320744</v>
      </c>
      <c r="M452">
        <v>-1.36785032376906</v>
      </c>
      <c r="N452">
        <f>(Table2[[#This Row],[1W Return vs Nifty]]-AVERAGE(Table2[1W Return vs Nifty]))/_xlfn.STDEV.P(Table2[1W Return vs Nifty])</f>
        <v>-0.68910156289162294</v>
      </c>
      <c r="O452">
        <v>3651.74</v>
      </c>
      <c r="P452">
        <v>3796.5677224577598</v>
      </c>
      <c r="Q452">
        <v>3732.24603147175</v>
      </c>
      <c r="R452">
        <v>41.468311534491697</v>
      </c>
      <c r="S452" s="1">
        <f>(Table2[[#This Row],[Close Price]]-Table2[[#This Row],[20D EMA]])/Table2[[#This Row],[20D EMA]]</f>
        <v>-3.1872477230032774E-2</v>
      </c>
      <c r="T452" s="1">
        <f>(Table2[[#This Row],[Close Price]]-Table2[[#This Row],[50D EMA]])/Table2[[#This Row],[50D EMA]]</f>
        <v>-6.8803651496214341E-2</v>
      </c>
      <c r="U452" s="1">
        <f>(Table2[[#This Row],[Close Price]]-Table2[[#This Row],[200D EMA]])/Table2[[#This Row],[200D EMA]]</f>
        <v>-5.2755372987591441E-2</v>
      </c>
      <c r="V452">
        <v>1.21377603517778</v>
      </c>
      <c r="W452">
        <v>3426.55</v>
      </c>
      <c r="X452">
        <v>3559.95</v>
      </c>
      <c r="Y452">
        <v>3385</v>
      </c>
      <c r="Z452">
        <v>3559.95</v>
      </c>
      <c r="AA452">
        <v>3385</v>
      </c>
      <c r="AB452">
        <v>3559.95</v>
      </c>
      <c r="AC452" s="1">
        <f>(Table2[[#This Row],[Close Price]]/Table2[[#This Row],[Day Low]])-1</f>
        <v>3.1752053815061743E-2</v>
      </c>
      <c r="AD452" s="1">
        <f>(Table2[[#This Row],[Day High]]/Table2[[#This Row],[Close Price]])-1</f>
        <v>6.9582926725784144E-3</v>
      </c>
      <c r="AE452" s="1">
        <f>(Table2[[#This Row],[Close Price]]/Table2[[#This Row],[Current Week Low]])-1</f>
        <v>4.4416543574593792E-2</v>
      </c>
      <c r="AF452" s="1">
        <f>(Table2[[#This Row],[Current Week High]]/Table2[[#This Row],[Close Price]])-1</f>
        <v>6.9582926725784144E-3</v>
      </c>
      <c r="AG452" s="1">
        <f>(Table2[[#This Row],[Close Price]]/Table2[[#This Row],[Current Month Low]])-1</f>
        <v>4.4416543574593792E-2</v>
      </c>
      <c r="AH452" s="1">
        <f>(Table2[[#This Row],[Current Month High]]/Table2[[#This Row],[Close Price]])-1</f>
        <v>6.9582926725784144E-3</v>
      </c>
      <c r="AI452">
        <v>40.0427114712829</v>
      </c>
      <c r="AJ452">
        <v>30.827443289049999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-10.51</v>
      </c>
      <c r="AM452" t="s">
        <v>3216</v>
      </c>
      <c r="AN452">
        <v>-0.06</v>
      </c>
      <c r="AO452" t="s">
        <v>3216</v>
      </c>
      <c r="AP452">
        <v>9.3368909369485997E-2</v>
      </c>
      <c r="AQ452">
        <f>(Table2[[#This Row],[Sharpe Ratio]]-AVERAGE(Table2[Sharpe Ratio]))/_xlfn.STDEV.P(Table2[Sharpe Ratio])</f>
        <v>0.35880766017667437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440</v>
      </c>
      <c r="AT452">
        <f>_xlfn.RANK.AVG(Table2[[#This Row],[6M Return vs Nifty Z-Score]],Table2[6M Return vs Nifty Z-Score])</f>
        <v>604</v>
      </c>
      <c r="AU452">
        <f>_xlfn.RANK.AVG(Table2[[#This Row],[Sharpe Ratio Z-Score]],Table2[Sharpe Ratio Z-Score])</f>
        <v>252</v>
      </c>
      <c r="AV452">
        <f>(Table2[[#This Row],[Rank 1Y]]+Table2[[#This Row],[Rank 6M]]+Table2[[#This Row],[Rank Sharpe]])/3</f>
        <v>432</v>
      </c>
    </row>
    <row r="453" spans="1:48" hidden="1" x14ac:dyDescent="0.3">
      <c r="A453" t="s">
        <v>1164</v>
      </c>
      <c r="B453" t="s">
        <v>1165</v>
      </c>
      <c r="C453" t="s">
        <v>3163</v>
      </c>
      <c r="D453" t="s">
        <v>414</v>
      </c>
      <c r="E453">
        <v>10725.14385678</v>
      </c>
      <c r="F453">
        <v>391.4</v>
      </c>
      <c r="G453">
        <v>-11.517709485889</v>
      </c>
      <c r="H453">
        <f>(Table2[[#This Row],[1Y Return vs Nifty]]-AVERAGE(Table2[1Y Return vs Nifty]))/_xlfn.STDEV.P(Table2[1Y Return vs Nifty])</f>
        <v>-0.60792075908196275</v>
      </c>
      <c r="I453">
        <v>-2.45235889646038</v>
      </c>
      <c r="J453">
        <f>(Table2[[#This Row],[1M Return vs Nifty]]-AVERAGE(Table2[1M Return vs Nifty]))/_xlfn.STDEV.P(Table2[1M Return vs Nifty])</f>
        <v>-0.10485738980696861</v>
      </c>
      <c r="K453">
        <v>-13.3990091996631</v>
      </c>
      <c r="L453">
        <f>(Table2[[#This Row],[6M Return vs Nifty]]-AVERAGE(Table2[6M Return vs Nifty]))/_xlfn.STDEV.P(Table2[6M Return vs Nifty])</f>
        <v>-0.67902298695480856</v>
      </c>
      <c r="M453">
        <v>0.48961065905214401</v>
      </c>
      <c r="N453">
        <f>(Table2[[#This Row],[1W Return vs Nifty]]-AVERAGE(Table2[1W Return vs Nifty]))/_xlfn.STDEV.P(Table2[1W Return vs Nifty])</f>
        <v>-0.24505604354258345</v>
      </c>
      <c r="O453">
        <v>395.1</v>
      </c>
      <c r="P453">
        <v>404.61416057801102</v>
      </c>
      <c r="Q453">
        <v>401.80277597718799</v>
      </c>
      <c r="R453">
        <v>47.8234991484264</v>
      </c>
      <c r="S453" s="1">
        <f>(Table2[[#This Row],[Close Price]]-Table2[[#This Row],[20D EMA]])/Table2[[#This Row],[20D EMA]]</f>
        <v>-9.3647177929639218E-3</v>
      </c>
      <c r="T453" s="1">
        <f>(Table2[[#This Row],[Close Price]]-Table2[[#This Row],[50D EMA]])/Table2[[#This Row],[50D EMA]]</f>
        <v>-3.2658670569349263E-2</v>
      </c>
      <c r="U453" s="1">
        <f>(Table2[[#This Row],[Close Price]]-Table2[[#This Row],[200D EMA]])/Table2[[#This Row],[200D EMA]]</f>
        <v>-2.5890254122531556E-2</v>
      </c>
      <c r="V453">
        <v>0.59740867379425899</v>
      </c>
      <c r="W453">
        <v>368.7</v>
      </c>
      <c r="X453">
        <v>398.85</v>
      </c>
      <c r="Y453">
        <v>368.7</v>
      </c>
      <c r="Z453">
        <v>398.85</v>
      </c>
      <c r="AA453">
        <v>368.7</v>
      </c>
      <c r="AB453">
        <v>401.5</v>
      </c>
      <c r="AC453" s="1">
        <f>(Table2[[#This Row],[Close Price]]/Table2[[#This Row],[Day Low]])-1</f>
        <v>6.156767019256848E-2</v>
      </c>
      <c r="AD453" s="1">
        <f>(Table2[[#This Row],[Day High]]/Table2[[#This Row],[Close Price]])-1</f>
        <v>1.9034236075626154E-2</v>
      </c>
      <c r="AE453" s="1">
        <f>(Table2[[#This Row],[Close Price]]/Table2[[#This Row],[Current Week Low]])-1</f>
        <v>6.156767019256848E-2</v>
      </c>
      <c r="AF453" s="1">
        <f>(Table2[[#This Row],[Current Week High]]/Table2[[#This Row],[Close Price]])-1</f>
        <v>1.9034236075626154E-2</v>
      </c>
      <c r="AG453" s="1">
        <f>(Table2[[#This Row],[Close Price]]/Table2[[#This Row],[Current Month Low]])-1</f>
        <v>6.156767019256848E-2</v>
      </c>
      <c r="AH453" s="1">
        <f>(Table2[[#This Row],[Current Month High]]/Table2[[#This Row],[Close Price]])-1</f>
        <v>2.580480327031176E-2</v>
      </c>
      <c r="AI453">
        <v>41.530403679100601</v>
      </c>
      <c r="AJ453">
        <v>17.891566265060199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-1.86</v>
      </c>
      <c r="AM453" t="s">
        <v>3216</v>
      </c>
      <c r="AN453">
        <v>0.02</v>
      </c>
      <c r="AO453" t="s">
        <v>3217</v>
      </c>
      <c r="AP453">
        <v>0.11300592345652601</v>
      </c>
      <c r="AQ453">
        <f>(Table2[[#This Row],[Sharpe Ratio]]-AVERAGE(Table2[Sharpe Ratio]))/_xlfn.STDEV.P(Table2[Sharpe Ratio])</f>
        <v>0.59307807368437371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532</v>
      </c>
      <c r="AT453">
        <f>_xlfn.RANK.AVG(Table2[[#This Row],[6M Return vs Nifty Z-Score]],Table2[6M Return vs Nifty Z-Score])</f>
        <v>570</v>
      </c>
      <c r="AU453">
        <f>_xlfn.RANK.AVG(Table2[[#This Row],[Sharpe Ratio Z-Score]],Table2[Sharpe Ratio Z-Score])</f>
        <v>198</v>
      </c>
      <c r="AV453">
        <f>(Table2[[#This Row],[Rank 1Y]]+Table2[[#This Row],[Rank 6M]]+Table2[[#This Row],[Rank Sharpe]])/3</f>
        <v>433.33333333333331</v>
      </c>
    </row>
    <row r="454" spans="1:48" x14ac:dyDescent="0.3">
      <c r="A454" t="s">
        <v>1304</v>
      </c>
      <c r="B454" t="s">
        <v>1305</v>
      </c>
      <c r="C454" t="s">
        <v>3161</v>
      </c>
      <c r="D454" t="s">
        <v>243</v>
      </c>
      <c r="E454">
        <v>9036.9648122599992</v>
      </c>
      <c r="F454">
        <v>1378.3</v>
      </c>
      <c r="G454">
        <v>11.2329158173631</v>
      </c>
      <c r="H454">
        <f>(Table2[[#This Row],[1Y Return vs Nifty]]-AVERAGE(Table2[1Y Return vs Nifty]))/_xlfn.STDEV.P(Table2[1Y Return vs Nifty])</f>
        <v>-0.21720603797597074</v>
      </c>
      <c r="I454">
        <v>-2.98083256490649</v>
      </c>
      <c r="J454">
        <f>(Table2[[#This Row],[1M Return vs Nifty]]-AVERAGE(Table2[1M Return vs Nifty]))/_xlfn.STDEV.P(Table2[1M Return vs Nifty])</f>
        <v>-0.16187680446846878</v>
      </c>
      <c r="K454">
        <v>1.2078786198051199</v>
      </c>
      <c r="L454">
        <f>(Table2[[#This Row],[6M Return vs Nifty]]-AVERAGE(Table2[6M Return vs Nifty]))/_xlfn.STDEV.P(Table2[6M Return vs Nifty])</f>
        <v>-0.19912282057640032</v>
      </c>
      <c r="M454">
        <v>-1.1497022193045501</v>
      </c>
      <c r="N454">
        <f>(Table2[[#This Row],[1W Return vs Nifty]]-AVERAGE(Table2[1W Return vs Nifty]))/_xlfn.STDEV.P(Table2[1W Return vs Nifty])</f>
        <v>-0.63695097171483039</v>
      </c>
      <c r="O454">
        <v>1362.68</v>
      </c>
      <c r="P454">
        <v>1356.4241089560201</v>
      </c>
      <c r="Q454">
        <v>1269.9279922774101</v>
      </c>
      <c r="R454">
        <v>60.482562776984103</v>
      </c>
      <c r="S454" s="1">
        <f>(Table2[[#This Row],[Close Price]]-Table2[[#This Row],[20D EMA]])/Table2[[#This Row],[20D EMA]]</f>
        <v>1.1462705844365434E-2</v>
      </c>
      <c r="T454" s="1">
        <f>(Table2[[#This Row],[Close Price]]-Table2[[#This Row],[50D EMA]])/Table2[[#This Row],[50D EMA]]</f>
        <v>1.6127618861638195E-2</v>
      </c>
      <c r="U454" s="1">
        <f>(Table2[[#This Row],[Close Price]]-Table2[[#This Row],[200D EMA]])/Table2[[#This Row],[200D EMA]]</f>
        <v>8.5337128074673113E-2</v>
      </c>
      <c r="V454">
        <v>0.93254407221979096</v>
      </c>
      <c r="W454">
        <v>1366.4</v>
      </c>
      <c r="X454">
        <v>1389.65</v>
      </c>
      <c r="Y454">
        <v>1341.6</v>
      </c>
      <c r="Z454">
        <v>1390.85</v>
      </c>
      <c r="AA454">
        <v>1341.6</v>
      </c>
      <c r="AB454">
        <v>1390.85</v>
      </c>
      <c r="AC454" s="1">
        <f>(Table2[[#This Row],[Close Price]]/Table2[[#This Row],[Day Low]])-1</f>
        <v>8.7090163934424591E-3</v>
      </c>
      <c r="AD454" s="1">
        <f>(Table2[[#This Row],[Day High]]/Table2[[#This Row],[Close Price]])-1</f>
        <v>8.2347819777988107E-3</v>
      </c>
      <c r="AE454" s="1">
        <f>(Table2[[#This Row],[Close Price]]/Table2[[#This Row],[Current Week Low]])-1</f>
        <v>2.7355396541443033E-2</v>
      </c>
      <c r="AF454" s="1">
        <f>(Table2[[#This Row],[Current Week High]]/Table2[[#This Row],[Close Price]])-1</f>
        <v>9.1054197199447184E-3</v>
      </c>
      <c r="AG454" s="1">
        <f>(Table2[[#This Row],[Close Price]]/Table2[[#This Row],[Current Month Low]])-1</f>
        <v>2.7355396541443033E-2</v>
      </c>
      <c r="AH454" s="1">
        <f>(Table2[[#This Row],[Current Month High]]/Table2[[#This Row],[Close Price]])-1</f>
        <v>9.1054197199447184E-3</v>
      </c>
      <c r="AI454">
        <v>19.999274468548201</v>
      </c>
      <c r="AJ454">
        <v>38.8715365239294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1.84</v>
      </c>
      <c r="AM454" t="s">
        <v>3217</v>
      </c>
      <c r="AN454">
        <v>-0.01</v>
      </c>
      <c r="AO454" t="s">
        <v>3216</v>
      </c>
      <c r="AQ454">
        <f>(Table2[[#This Row],[Sharpe Ratio]]-AVERAGE(Table2[Sharpe Ratio]))/_xlfn.STDEV.P(Table2[Sharpe Ratio])</f>
        <v>-0.75508740094610904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-1.9702440356817794</v>
      </c>
      <c r="AS454">
        <f>_xlfn.RANK.AVG(Table2[[#This Row],[1Y Return vs Nifty Z-Score]],Table2[1Y Return vs Nifty Z-Score])</f>
        <v>368</v>
      </c>
      <c r="AT454">
        <f>_xlfn.RANK.AVG(Table2[[#This Row],[6M Return vs Nifty Z-Score]],Table2[6M Return vs Nifty Z-Score])</f>
        <v>386</v>
      </c>
      <c r="AU454">
        <f>_xlfn.RANK.AVG(Table2[[#This Row],[Sharpe Ratio Z-Score]],Table2[Sharpe Ratio Z-Score])</f>
        <v>547.5</v>
      </c>
      <c r="AV454">
        <f>(Table2[[#This Row],[Rank 1Y]]+Table2[[#This Row],[Rank 6M]]+Table2[[#This Row],[Rank Sharpe]])/3</f>
        <v>433.83333333333331</v>
      </c>
    </row>
    <row r="455" spans="1:48" x14ac:dyDescent="0.3">
      <c r="A455" t="s">
        <v>339</v>
      </c>
      <c r="B455" t="s">
        <v>340</v>
      </c>
      <c r="C455" t="s">
        <v>3157</v>
      </c>
      <c r="D455" t="s">
        <v>54</v>
      </c>
      <c r="E455">
        <v>76033.246316489996</v>
      </c>
      <c r="F455">
        <v>1893.9</v>
      </c>
      <c r="G455">
        <v>16.065309913490101</v>
      </c>
      <c r="H455">
        <f>(Table2[[#This Row],[1Y Return vs Nifty]]-AVERAGE(Table2[1Y Return vs Nifty]))/_xlfn.STDEV.P(Table2[1Y Return vs Nifty])</f>
        <v>-0.13421546139289062</v>
      </c>
      <c r="I455">
        <v>0.49876998625952501</v>
      </c>
      <c r="J455">
        <f>(Table2[[#This Row],[1M Return vs Nifty]]-AVERAGE(Table2[1M Return vs Nifty]))/_xlfn.STDEV.P(Table2[1M Return vs Nifty])</f>
        <v>0.21355325490520996</v>
      </c>
      <c r="K455">
        <v>4.0099652174373102</v>
      </c>
      <c r="L455">
        <f>(Table2[[#This Row],[6M Return vs Nifty]]-AVERAGE(Table2[6M Return vs Nifty]))/_xlfn.STDEV.P(Table2[6M Return vs Nifty])</f>
        <v>-0.10706201741077762</v>
      </c>
      <c r="M455">
        <v>-3.8029403834103701</v>
      </c>
      <c r="N455">
        <f>(Table2[[#This Row],[1W Return vs Nifty]]-AVERAGE(Table2[1W Return vs Nifty]))/_xlfn.STDEV.P(Table2[1W Return vs Nifty])</f>
        <v>-1.2712353682288371</v>
      </c>
      <c r="O455">
        <v>1934.3</v>
      </c>
      <c r="P455">
        <v>1933.05941081639</v>
      </c>
      <c r="Q455">
        <v>1747.71090361698</v>
      </c>
      <c r="R455">
        <v>34.736216278042399</v>
      </c>
      <c r="S455" s="1">
        <f>(Table2[[#This Row],[Close Price]]-Table2[[#This Row],[20D EMA]])/Table2[[#This Row],[20D EMA]]</f>
        <v>-2.088610866980296E-2</v>
      </c>
      <c r="T455" s="1">
        <f>(Table2[[#This Row],[Close Price]]-Table2[[#This Row],[50D EMA]])/Table2[[#This Row],[50D EMA]]</f>
        <v>-2.0257737862206585E-2</v>
      </c>
      <c r="U455" s="1">
        <f>(Table2[[#This Row],[Close Price]]-Table2[[#This Row],[200D EMA]])/Table2[[#This Row],[200D EMA]]</f>
        <v>8.364604013196579E-2</v>
      </c>
      <c r="V455">
        <v>0.76170435239755196</v>
      </c>
      <c r="W455">
        <v>1888.65</v>
      </c>
      <c r="X455">
        <v>1962.45</v>
      </c>
      <c r="Y455">
        <v>1847</v>
      </c>
      <c r="Z455">
        <v>1962.45</v>
      </c>
      <c r="AA455">
        <v>1847</v>
      </c>
      <c r="AB455">
        <v>1962.45</v>
      </c>
      <c r="AC455" s="1">
        <f>(Table2[[#This Row],[Close Price]]/Table2[[#This Row],[Day Low]])-1</f>
        <v>2.779763323008444E-3</v>
      </c>
      <c r="AD455" s="1">
        <f>(Table2[[#This Row],[Day High]]/Table2[[#This Row],[Close Price]])-1</f>
        <v>3.6195152859179514E-2</v>
      </c>
      <c r="AE455" s="1">
        <f>(Table2[[#This Row],[Close Price]]/Table2[[#This Row],[Current Week Low]])-1</f>
        <v>2.539252842447226E-2</v>
      </c>
      <c r="AF455" s="1">
        <f>(Table2[[#This Row],[Current Week High]]/Table2[[#This Row],[Close Price]])-1</f>
        <v>3.6195152859179514E-2</v>
      </c>
      <c r="AG455" s="1">
        <f>(Table2[[#This Row],[Close Price]]/Table2[[#This Row],[Current Month Low]])-1</f>
        <v>2.539252842447226E-2</v>
      </c>
      <c r="AH455" s="1">
        <f>(Table2[[#This Row],[Current Month High]]/Table2[[#This Row],[Close Price]])-1</f>
        <v>3.6195152859179514E-2</v>
      </c>
      <c r="AI455">
        <v>9.7602830138866707</v>
      </c>
      <c r="AJ455">
        <v>55.748355263157897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-2.63</v>
      </c>
      <c r="AM455" t="s">
        <v>3216</v>
      </c>
      <c r="AN455">
        <v>-0.03</v>
      </c>
      <c r="AO455" t="s">
        <v>3216</v>
      </c>
      <c r="AP455">
        <v>-1.8997055249856998E-2</v>
      </c>
      <c r="AQ455">
        <f>(Table2[[#This Row],[Sharpe Ratio]]-AVERAGE(Table2[Sharpe Ratio]))/_xlfn.STDEV.P(Table2[Sharpe Ratio])</f>
        <v>-0.98172307829940919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-2.2806826704267049</v>
      </c>
      <c r="AS455">
        <f>_xlfn.RANK.AVG(Table2[[#This Row],[1Y Return vs Nifty Z-Score]],Table2[1Y Return vs Nifty Z-Score])</f>
        <v>334</v>
      </c>
      <c r="AT455">
        <f>_xlfn.RANK.AVG(Table2[[#This Row],[6M Return vs Nifty Z-Score]],Table2[6M Return vs Nifty Z-Score])</f>
        <v>353</v>
      </c>
      <c r="AU455">
        <f>_xlfn.RANK.AVG(Table2[[#This Row],[Sharpe Ratio Z-Score]],Table2[Sharpe Ratio Z-Score])</f>
        <v>616</v>
      </c>
      <c r="AV455">
        <f>(Table2[[#This Row],[Rank 1Y]]+Table2[[#This Row],[Rank 6M]]+Table2[[#This Row],[Rank Sharpe]])/3</f>
        <v>434.33333333333331</v>
      </c>
    </row>
    <row r="456" spans="1:48" hidden="1" x14ac:dyDescent="0.3">
      <c r="A456" t="s">
        <v>1010</v>
      </c>
      <c r="B456" t="s">
        <v>1011</v>
      </c>
      <c r="C456" t="s">
        <v>3155</v>
      </c>
      <c r="D456" t="s">
        <v>189</v>
      </c>
      <c r="E456">
        <v>14171.64780966</v>
      </c>
      <c r="F456">
        <v>1434.7</v>
      </c>
      <c r="G456">
        <v>9.9830375159167506</v>
      </c>
      <c r="H456">
        <f>(Table2[[#This Row],[1Y Return vs Nifty]]-AVERAGE(Table2[1Y Return vs Nifty]))/_xlfn.STDEV.P(Table2[1Y Return vs Nifty])</f>
        <v>-0.2386711997223705</v>
      </c>
      <c r="I456">
        <v>-26.0274761414334</v>
      </c>
      <c r="J456">
        <f>(Table2[[#This Row],[1M Return vs Nifty]]-AVERAGE(Table2[1M Return vs Nifty]))/_xlfn.STDEV.P(Table2[1M Return vs Nifty])</f>
        <v>-2.6484834324007562</v>
      </c>
      <c r="K456">
        <v>-7.55290481846452</v>
      </c>
      <c r="L456">
        <f>(Table2[[#This Row],[6M Return vs Nifty]]-AVERAGE(Table2[6M Return vs Nifty]))/_xlfn.STDEV.P(Table2[6M Return vs Nifty])</f>
        <v>-0.48695288277673188</v>
      </c>
      <c r="M456">
        <v>-4.0149827524366</v>
      </c>
      <c r="N456">
        <f>(Table2[[#This Row],[1W Return vs Nifty]]-AVERAGE(Table2[1W Return vs Nifty]))/_xlfn.STDEV.P(Table2[1W Return vs Nifty])</f>
        <v>-1.3219263193438606</v>
      </c>
      <c r="O456">
        <v>1550.8</v>
      </c>
      <c r="P456">
        <v>1670.6674056504901</v>
      </c>
      <c r="Q456">
        <v>1560.2687558507901</v>
      </c>
      <c r="R456">
        <v>35.7445073797048</v>
      </c>
      <c r="S456" s="1">
        <f>(Table2[[#This Row],[Close Price]]-Table2[[#This Row],[20D EMA]])/Table2[[#This Row],[20D EMA]]</f>
        <v>-7.4864586020118598E-2</v>
      </c>
      <c r="T456" s="1">
        <f>(Table2[[#This Row],[Close Price]]-Table2[[#This Row],[50D EMA]])/Table2[[#This Row],[50D EMA]]</f>
        <v>-0.14124140140186306</v>
      </c>
      <c r="U456" s="1">
        <f>(Table2[[#This Row],[Close Price]]-Table2[[#This Row],[200D EMA]])/Table2[[#This Row],[200D EMA]]</f>
        <v>-8.0478927351409629E-2</v>
      </c>
      <c r="V456">
        <v>0.96433437817838696</v>
      </c>
      <c r="W456">
        <v>1390.2</v>
      </c>
      <c r="X456">
        <v>1439</v>
      </c>
      <c r="Y456">
        <v>1350</v>
      </c>
      <c r="Z456">
        <v>1453.7</v>
      </c>
      <c r="AA456">
        <v>1350</v>
      </c>
      <c r="AB456">
        <v>1455.25</v>
      </c>
      <c r="AC456" s="1">
        <f>(Table2[[#This Row],[Close Price]]/Table2[[#This Row],[Day Low]])-1</f>
        <v>3.2009782765069827E-2</v>
      </c>
      <c r="AD456" s="1">
        <f>(Table2[[#This Row],[Day High]]/Table2[[#This Row],[Close Price]])-1</f>
        <v>2.9971422597059316E-3</v>
      </c>
      <c r="AE456" s="1">
        <f>(Table2[[#This Row],[Close Price]]/Table2[[#This Row],[Current Week Low]])-1</f>
        <v>6.2740740740740764E-2</v>
      </c>
      <c r="AF456" s="1">
        <f>(Table2[[#This Row],[Current Week High]]/Table2[[#This Row],[Close Price]])-1</f>
        <v>1.3243186728932876E-2</v>
      </c>
      <c r="AG456" s="1">
        <f>(Table2[[#This Row],[Close Price]]/Table2[[#This Row],[Current Month Low]])-1</f>
        <v>6.2740740740740764E-2</v>
      </c>
      <c r="AH456" s="1">
        <f>(Table2[[#This Row],[Current Month High]]/Table2[[#This Row],[Close Price]])-1</f>
        <v>1.432355196208257E-2</v>
      </c>
      <c r="AI456">
        <v>38.565553774308199</v>
      </c>
      <c r="AJ456">
        <v>41.838853188334099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-8.42</v>
      </c>
      <c r="AM456" t="s">
        <v>3216</v>
      </c>
      <c r="AN456">
        <v>-0.14000000000000001</v>
      </c>
      <c r="AO456" t="s">
        <v>3216</v>
      </c>
      <c r="AP456">
        <v>3.3364344678628997E-2</v>
      </c>
      <c r="AQ456">
        <f>(Table2[[#This Row],[Sharpe Ratio]]-AVERAGE(Table2[Sharpe Ratio]))/_xlfn.STDEV.P(Table2[Sharpe Ratio])</f>
        <v>-0.3570493494566826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378</v>
      </c>
      <c r="AT456">
        <f>_xlfn.RANK.AVG(Table2[[#This Row],[6M Return vs Nifty Z-Score]],Table2[6M Return vs Nifty Z-Score])</f>
        <v>490</v>
      </c>
      <c r="AU456">
        <f>_xlfn.RANK.AVG(Table2[[#This Row],[Sharpe Ratio Z-Score]],Table2[Sharpe Ratio Z-Score])</f>
        <v>436</v>
      </c>
      <c r="AV456">
        <f>(Table2[[#This Row],[Rank 1Y]]+Table2[[#This Row],[Rank 6M]]+Table2[[#This Row],[Rank Sharpe]])/3</f>
        <v>434.66666666666669</v>
      </c>
    </row>
    <row r="457" spans="1:48" hidden="1" x14ac:dyDescent="0.3">
      <c r="A457" t="s">
        <v>773</v>
      </c>
      <c r="B457" t="s">
        <v>774</v>
      </c>
      <c r="C457" t="s">
        <v>3156</v>
      </c>
      <c r="D457" t="s">
        <v>257</v>
      </c>
      <c r="E457">
        <v>21020.90323502</v>
      </c>
      <c r="F457">
        <v>1910.05</v>
      </c>
      <c r="G457">
        <v>-13.2262522560519</v>
      </c>
      <c r="H457">
        <f>(Table2[[#This Row],[1Y Return vs Nifty]]-AVERAGE(Table2[1Y Return vs Nifty]))/_xlfn.STDEV.P(Table2[1Y Return vs Nifty])</f>
        <v>-0.63726293333184747</v>
      </c>
      <c r="I457">
        <v>1.1712259088311401</v>
      </c>
      <c r="J457">
        <f>(Table2[[#This Row],[1M Return vs Nifty]]-AVERAGE(Table2[1M Return vs Nifty]))/_xlfn.STDEV.P(Table2[1M Return vs Nifty])</f>
        <v>0.28610756627408857</v>
      </c>
      <c r="K457">
        <v>-1.08881892557003</v>
      </c>
      <c r="L457">
        <f>(Table2[[#This Row],[6M Return vs Nifty]]-AVERAGE(Table2[6M Return vs Nifty]))/_xlfn.STDEV.P(Table2[6M Return vs Nifty])</f>
        <v>-0.27457938242370988</v>
      </c>
      <c r="M457">
        <v>3.5909924014923398</v>
      </c>
      <c r="N457">
        <f>(Table2[[#This Row],[1W Return vs Nifty]]-AVERAGE(Table2[1W Return vs Nifty]))/_xlfn.STDEV.P(Table2[1W Return vs Nifty])</f>
        <v>0.49636177317504948</v>
      </c>
      <c r="O457">
        <v>1843.52</v>
      </c>
      <c r="P457">
        <v>1872.01507901122</v>
      </c>
      <c r="Q457">
        <v>1861.2992109873201</v>
      </c>
      <c r="R457">
        <v>71.0991871335371</v>
      </c>
      <c r="S457" s="1">
        <f>(Table2[[#This Row],[Close Price]]-Table2[[#This Row],[20D EMA]])/Table2[[#This Row],[20D EMA]]</f>
        <v>3.6088569692761661E-2</v>
      </c>
      <c r="T457" s="1">
        <f>(Table2[[#This Row],[Close Price]]-Table2[[#This Row],[50D EMA]])/Table2[[#This Row],[50D EMA]]</f>
        <v>2.031763601437956E-2</v>
      </c>
      <c r="U457" s="1">
        <f>(Table2[[#This Row],[Close Price]]-Table2[[#This Row],[200D EMA]])/Table2[[#This Row],[200D EMA]]</f>
        <v>2.6191806628887031E-2</v>
      </c>
      <c r="V457">
        <v>1.0360886944273</v>
      </c>
      <c r="W457">
        <v>1850.25</v>
      </c>
      <c r="X457">
        <v>1927.75</v>
      </c>
      <c r="Y457">
        <v>1810.15</v>
      </c>
      <c r="Z457">
        <v>1927.75</v>
      </c>
      <c r="AA457">
        <v>1810.15</v>
      </c>
      <c r="AB457">
        <v>1927.75</v>
      </c>
      <c r="AC457" s="1">
        <f>(Table2[[#This Row],[Close Price]]/Table2[[#This Row],[Day Low]])-1</f>
        <v>3.2319956762599578E-2</v>
      </c>
      <c r="AD457" s="1">
        <f>(Table2[[#This Row],[Day High]]/Table2[[#This Row],[Close Price]])-1</f>
        <v>9.2667731211224513E-3</v>
      </c>
      <c r="AE457" s="1">
        <f>(Table2[[#This Row],[Close Price]]/Table2[[#This Row],[Current Week Low]])-1</f>
        <v>5.5188796508576665E-2</v>
      </c>
      <c r="AF457" s="1">
        <f>(Table2[[#This Row],[Current Week High]]/Table2[[#This Row],[Close Price]])-1</f>
        <v>9.2667731211224513E-3</v>
      </c>
      <c r="AG457" s="1">
        <f>(Table2[[#This Row],[Close Price]]/Table2[[#This Row],[Current Month Low]])-1</f>
        <v>5.5188796508576665E-2</v>
      </c>
      <c r="AH457" s="1">
        <f>(Table2[[#This Row],[Current Month High]]/Table2[[#This Row],[Close Price]])-1</f>
        <v>9.2667731211224513E-3</v>
      </c>
      <c r="AI457">
        <v>28.737467605559999</v>
      </c>
      <c r="AJ457">
        <v>16.214900672325101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6.64</v>
      </c>
      <c r="AM457" t="s">
        <v>3217</v>
      </c>
      <c r="AN457">
        <v>-0.02</v>
      </c>
      <c r="AO457" t="s">
        <v>3216</v>
      </c>
      <c r="AP457">
        <v>6.2678369445791998E-2</v>
      </c>
      <c r="AQ457">
        <f>(Table2[[#This Row],[Sharpe Ratio]]-AVERAGE(Table2[Sharpe Ratio]))/_xlfn.STDEV.P(Table2[Sharpe Ratio])</f>
        <v>-7.3317868303689896E-3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546</v>
      </c>
      <c r="AT457">
        <f>_xlfn.RANK.AVG(Table2[[#This Row],[6M Return vs Nifty Z-Score]],Table2[6M Return vs Nifty Z-Score])</f>
        <v>407</v>
      </c>
      <c r="AU457">
        <f>_xlfn.RANK.AVG(Table2[[#This Row],[Sharpe Ratio Z-Score]],Table2[Sharpe Ratio Z-Score])</f>
        <v>354</v>
      </c>
      <c r="AV457">
        <f>(Table2[[#This Row],[Rank 1Y]]+Table2[[#This Row],[Rank 6M]]+Table2[[#This Row],[Rank Sharpe]])/3</f>
        <v>435.66666666666669</v>
      </c>
    </row>
    <row r="458" spans="1:48" x14ac:dyDescent="0.3">
      <c r="A458" t="s">
        <v>620</v>
      </c>
      <c r="B458" t="s">
        <v>621</v>
      </c>
      <c r="C458" t="s">
        <v>590</v>
      </c>
      <c r="D458" t="s">
        <v>590</v>
      </c>
      <c r="E458">
        <v>31079.43795</v>
      </c>
      <c r="F458">
        <v>909.25</v>
      </c>
      <c r="G458">
        <v>-11.8595964099467</v>
      </c>
      <c r="H458">
        <f>(Table2[[#This Row],[1Y Return vs Nifty]]-AVERAGE(Table2[1Y Return vs Nifty]))/_xlfn.STDEV.P(Table2[1Y Return vs Nifty])</f>
        <v>-0.6137922572233302</v>
      </c>
      <c r="I458">
        <v>-2.3957840371130299</v>
      </c>
      <c r="J458">
        <f>(Table2[[#This Row],[1M Return vs Nifty]]-AVERAGE(Table2[1M Return vs Nifty]))/_xlfn.STDEV.P(Table2[1M Return vs Nifty])</f>
        <v>-9.8753272313229085E-2</v>
      </c>
      <c r="K458">
        <v>-0.79376413226693598</v>
      </c>
      <c r="L458">
        <f>(Table2[[#This Row],[6M Return vs Nifty]]-AVERAGE(Table2[6M Return vs Nifty]))/_xlfn.STDEV.P(Table2[6M Return vs Nifty])</f>
        <v>-0.26488554167221318</v>
      </c>
      <c r="M458">
        <v>0.73525940624975705</v>
      </c>
      <c r="N458">
        <f>(Table2[[#This Row],[1W Return vs Nifty]]-AVERAGE(Table2[1W Return vs Nifty]))/_xlfn.STDEV.P(Table2[1W Return vs Nifty])</f>
        <v>-0.18633113543650306</v>
      </c>
      <c r="O458">
        <v>918.06</v>
      </c>
      <c r="P458">
        <v>910.665133734763</v>
      </c>
      <c r="Q458">
        <v>853.15174145799006</v>
      </c>
      <c r="R458">
        <v>46.2552339566817</v>
      </c>
      <c r="S458" s="1">
        <f>(Table2[[#This Row],[Close Price]]-Table2[[#This Row],[20D EMA]])/Table2[[#This Row],[20D EMA]]</f>
        <v>-9.5963226804347719E-3</v>
      </c>
      <c r="T458" s="1">
        <f>(Table2[[#This Row],[Close Price]]-Table2[[#This Row],[50D EMA]])/Table2[[#This Row],[50D EMA]]</f>
        <v>-1.5539562044715001E-3</v>
      </c>
      <c r="U458" s="1">
        <f>(Table2[[#This Row],[Close Price]]-Table2[[#This Row],[200D EMA]])/Table2[[#This Row],[200D EMA]]</f>
        <v>6.5754139405659606E-2</v>
      </c>
      <c r="V458">
        <v>0.427447871009137</v>
      </c>
      <c r="W458">
        <v>888.05</v>
      </c>
      <c r="X458">
        <v>916.25</v>
      </c>
      <c r="Y458">
        <v>888.05</v>
      </c>
      <c r="Z458">
        <v>984.4</v>
      </c>
      <c r="AA458">
        <v>888.05</v>
      </c>
      <c r="AB458">
        <v>984.4</v>
      </c>
      <c r="AC458" s="1">
        <f>(Table2[[#This Row],[Close Price]]/Table2[[#This Row],[Day Low]])-1</f>
        <v>2.3872529699904277E-2</v>
      </c>
      <c r="AD458" s="1">
        <f>(Table2[[#This Row],[Day High]]/Table2[[#This Row],[Close Price]])-1</f>
        <v>7.6986527357711942E-3</v>
      </c>
      <c r="AE458" s="1">
        <f>(Table2[[#This Row],[Close Price]]/Table2[[#This Row],[Current Week Low]])-1</f>
        <v>2.3872529699904277E-2</v>
      </c>
      <c r="AF458" s="1">
        <f>(Table2[[#This Row],[Current Week High]]/Table2[[#This Row],[Close Price]])-1</f>
        <v>8.2650536156172683E-2</v>
      </c>
      <c r="AG458" s="1">
        <f>(Table2[[#This Row],[Close Price]]/Table2[[#This Row],[Current Month Low]])-1</f>
        <v>2.3872529699904277E-2</v>
      </c>
      <c r="AH458" s="1">
        <f>(Table2[[#This Row],[Current Month High]]/Table2[[#This Row],[Close Price]])-1</f>
        <v>8.2650536156172683E-2</v>
      </c>
      <c r="AI458">
        <v>15.809733296673</v>
      </c>
      <c r="AJ458">
        <v>28.063380281690101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-1.41</v>
      </c>
      <c r="AM458" t="s">
        <v>3216</v>
      </c>
      <c r="AN458">
        <v>0.06</v>
      </c>
      <c r="AO458" t="s">
        <v>3217</v>
      </c>
      <c r="AP458">
        <v>5.7511926794358001E-2</v>
      </c>
      <c r="AQ458">
        <f>(Table2[[#This Row],[Sharpe Ratio]]-AVERAGE(Table2[Sharpe Ratio]))/_xlfn.STDEV.P(Table2[Sharpe Ratio])</f>
        <v>-6.8967667466318508E-2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-1.2327298741115942</v>
      </c>
      <c r="AS458">
        <f>_xlfn.RANK.AVG(Table2[[#This Row],[1Y Return vs Nifty Z-Score]],Table2[1Y Return vs Nifty Z-Score])</f>
        <v>535</v>
      </c>
      <c r="AT458">
        <f>_xlfn.RANK.AVG(Table2[[#This Row],[6M Return vs Nifty Z-Score]],Table2[6M Return vs Nifty Z-Score])</f>
        <v>405</v>
      </c>
      <c r="AU458">
        <f>_xlfn.RANK.AVG(Table2[[#This Row],[Sharpe Ratio Z-Score]],Table2[Sharpe Ratio Z-Score])</f>
        <v>368</v>
      </c>
      <c r="AV458">
        <f>(Table2[[#This Row],[Rank 1Y]]+Table2[[#This Row],[Rank 6M]]+Table2[[#This Row],[Rank Sharpe]])/3</f>
        <v>436</v>
      </c>
    </row>
    <row r="459" spans="1:48" hidden="1" x14ac:dyDescent="0.3">
      <c r="A459" t="s">
        <v>1026</v>
      </c>
      <c r="B459" t="s">
        <v>1027</v>
      </c>
      <c r="C459" t="s">
        <v>3167</v>
      </c>
      <c r="D459" t="s">
        <v>88</v>
      </c>
      <c r="E459">
        <v>13541.962261410001</v>
      </c>
      <c r="F459">
        <v>2418.9</v>
      </c>
      <c r="G459">
        <v>-2.5149642440665301</v>
      </c>
      <c r="H459">
        <f>(Table2[[#This Row],[1Y Return vs Nifty]]-AVERAGE(Table2[1Y Return vs Nifty]))/_xlfn.STDEV.P(Table2[1Y Return vs Nifty])</f>
        <v>-0.4533094000770676</v>
      </c>
      <c r="I459">
        <v>2.1082494941598</v>
      </c>
      <c r="J459">
        <f>(Table2[[#This Row],[1M Return vs Nifty]]-AVERAGE(Table2[1M Return vs Nifty]))/_xlfn.STDEV.P(Table2[1M Return vs Nifty])</f>
        <v>0.38720727956076617</v>
      </c>
      <c r="K459">
        <v>-23.339001615880001</v>
      </c>
      <c r="L459">
        <f>(Table2[[#This Row],[6M Return vs Nifty]]-AVERAGE(Table2[6M Return vs Nifty]))/_xlfn.STDEV.P(Table2[6M Return vs Nifty])</f>
        <v>-1.0055952228273142</v>
      </c>
      <c r="M459">
        <v>5.2753045524176301</v>
      </c>
      <c r="N459">
        <f>(Table2[[#This Row],[1W Return vs Nifty]]-AVERAGE(Table2[1W Return vs Nifty]))/_xlfn.STDEV.P(Table2[1W Return vs Nifty])</f>
        <v>0.89901424917352435</v>
      </c>
      <c r="O459">
        <v>2378.5300000000002</v>
      </c>
      <c r="P459">
        <v>2503.1198098772102</v>
      </c>
      <c r="Q459">
        <v>2567.6189409805402</v>
      </c>
      <c r="R459">
        <v>56.499462191305099</v>
      </c>
      <c r="S459" s="1">
        <f>(Table2[[#This Row],[Close Price]]-Table2[[#This Row],[20D EMA]])/Table2[[#This Row],[20D EMA]]</f>
        <v>1.6972667992415435E-2</v>
      </c>
      <c r="T459" s="1">
        <f>(Table2[[#This Row],[Close Price]]-Table2[[#This Row],[50D EMA]])/Table2[[#This Row],[50D EMA]]</f>
        <v>-3.3645936381024234E-2</v>
      </c>
      <c r="U459" s="1">
        <f>(Table2[[#This Row],[Close Price]]-Table2[[#This Row],[200D EMA]])/Table2[[#This Row],[200D EMA]]</f>
        <v>-5.7920954938798772E-2</v>
      </c>
      <c r="V459">
        <v>1.67419294936013</v>
      </c>
      <c r="W459">
        <v>2377.1</v>
      </c>
      <c r="X459">
        <v>2436.35</v>
      </c>
      <c r="Y459">
        <v>2324.8000000000002</v>
      </c>
      <c r="Z459">
        <v>2437.85</v>
      </c>
      <c r="AA459">
        <v>2324.8000000000002</v>
      </c>
      <c r="AB459">
        <v>2485</v>
      </c>
      <c r="AC459" s="1">
        <f>(Table2[[#This Row],[Close Price]]/Table2[[#This Row],[Day Low]])-1</f>
        <v>1.7584451642758125E-2</v>
      </c>
      <c r="AD459" s="1">
        <f>(Table2[[#This Row],[Day High]]/Table2[[#This Row],[Close Price]])-1</f>
        <v>7.2140229029722391E-3</v>
      </c>
      <c r="AE459" s="1">
        <f>(Table2[[#This Row],[Close Price]]/Table2[[#This Row],[Current Week Low]])-1</f>
        <v>4.0476600137646201E-2</v>
      </c>
      <c r="AF459" s="1">
        <f>(Table2[[#This Row],[Current Week High]]/Table2[[#This Row],[Close Price]])-1</f>
        <v>7.8341394848897572E-3</v>
      </c>
      <c r="AG459" s="1">
        <f>(Table2[[#This Row],[Close Price]]/Table2[[#This Row],[Current Month Low]])-1</f>
        <v>4.0476600137646201E-2</v>
      </c>
      <c r="AH459" s="1">
        <f>(Table2[[#This Row],[Current Month High]]/Table2[[#This Row],[Close Price]])-1</f>
        <v>2.7326470709826634E-2</v>
      </c>
      <c r="AI459">
        <v>51.101740460539901</v>
      </c>
      <c r="AJ459">
        <v>38.143917761279198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2</v>
      </c>
      <c r="AM459" t="s">
        <v>3217</v>
      </c>
      <c r="AN459">
        <v>0</v>
      </c>
      <c r="AO459">
        <v>0</v>
      </c>
      <c r="AP459">
        <v>0.12129416208805199</v>
      </c>
      <c r="AQ459">
        <f>(Table2[[#This Row],[Sharpe Ratio]]-AVERAGE(Table2[Sharpe Ratio]))/_xlfn.STDEV.P(Table2[Sharpe Ratio])</f>
        <v>0.69195711317844588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472</v>
      </c>
      <c r="AT459">
        <f>_xlfn.RANK.AVG(Table2[[#This Row],[6M Return vs Nifty Z-Score]],Table2[6M Return vs Nifty Z-Score])</f>
        <v>663</v>
      </c>
      <c r="AU459">
        <f>_xlfn.RANK.AVG(Table2[[#This Row],[Sharpe Ratio Z-Score]],Table2[Sharpe Ratio Z-Score])</f>
        <v>173</v>
      </c>
      <c r="AV459">
        <f>(Table2[[#This Row],[Rank 1Y]]+Table2[[#This Row],[Rank 6M]]+Table2[[#This Row],[Rank Sharpe]])/3</f>
        <v>436</v>
      </c>
    </row>
    <row r="460" spans="1:48" hidden="1" x14ac:dyDescent="0.3">
      <c r="A460" t="s">
        <v>410</v>
      </c>
      <c r="B460" t="s">
        <v>411</v>
      </c>
      <c r="C460" t="s">
        <v>3157</v>
      </c>
      <c r="D460" t="s">
        <v>32</v>
      </c>
      <c r="E460">
        <v>55798.456807392002</v>
      </c>
      <c r="F460">
        <v>46.67</v>
      </c>
      <c r="G460">
        <v>-1.00940666688739</v>
      </c>
      <c r="H460">
        <f>(Table2[[#This Row],[1Y Return vs Nifty]]-AVERAGE(Table2[1Y Return vs Nifty]))/_xlfn.STDEV.P(Table2[1Y Return vs Nifty])</f>
        <v>-0.42745325322239303</v>
      </c>
      <c r="I460">
        <v>-0.39809029257651402</v>
      </c>
      <c r="J460">
        <f>(Table2[[#This Row],[1M Return vs Nifty]]-AVERAGE(Table2[1M Return vs Nifty]))/_xlfn.STDEV.P(Table2[1M Return vs Nifty])</f>
        <v>0.11678694243642607</v>
      </c>
      <c r="K460">
        <v>-23.147396093087799</v>
      </c>
      <c r="L460">
        <f>(Table2[[#This Row],[6M Return vs Nifty]]-AVERAGE(Table2[6M Return vs Nifty]))/_xlfn.STDEV.P(Table2[6M Return vs Nifty])</f>
        <v>-0.99930014317698346</v>
      </c>
      <c r="M460">
        <v>2.0872738654109901</v>
      </c>
      <c r="N460">
        <f>(Table2[[#This Row],[1W Return vs Nifty]]-AVERAGE(Table2[1W Return vs Nifty]))/_xlfn.STDEV.P(Table2[1W Return vs Nifty])</f>
        <v>0.1368820939330905</v>
      </c>
      <c r="O460">
        <v>45.76</v>
      </c>
      <c r="P460">
        <v>47.351027323949701</v>
      </c>
      <c r="Q460">
        <v>48.722073987770102</v>
      </c>
      <c r="R460">
        <v>60.155592523850899</v>
      </c>
      <c r="S460" s="1">
        <f>(Table2[[#This Row],[Close Price]]-Table2[[#This Row],[20D EMA]])/Table2[[#This Row],[20D EMA]]</f>
        <v>1.9886363636363719E-2</v>
      </c>
      <c r="T460" s="1">
        <f>(Table2[[#This Row],[Close Price]]-Table2[[#This Row],[50D EMA]])/Table2[[#This Row],[50D EMA]]</f>
        <v>-1.4382524782207674E-2</v>
      </c>
      <c r="U460" s="1">
        <f>(Table2[[#This Row],[Close Price]]-Table2[[#This Row],[200D EMA]])/Table2[[#This Row],[200D EMA]]</f>
        <v>-4.2117952291710704E-2</v>
      </c>
      <c r="V460">
        <v>1.1749247553889799</v>
      </c>
      <c r="W460">
        <v>45.99</v>
      </c>
      <c r="X460">
        <v>46.8</v>
      </c>
      <c r="Y460">
        <v>44.97</v>
      </c>
      <c r="Z460">
        <v>46.8</v>
      </c>
      <c r="AA460">
        <v>44.97</v>
      </c>
      <c r="AB460">
        <v>46.8</v>
      </c>
      <c r="AC460" s="1">
        <f>(Table2[[#This Row],[Close Price]]/Table2[[#This Row],[Day Low]])-1</f>
        <v>1.4785823005001086E-2</v>
      </c>
      <c r="AD460" s="1">
        <f>(Table2[[#This Row],[Day High]]/Table2[[#This Row],[Close Price]])-1</f>
        <v>2.7855153203342198E-3</v>
      </c>
      <c r="AE460" s="1">
        <f>(Table2[[#This Row],[Close Price]]/Table2[[#This Row],[Current Week Low]])-1</f>
        <v>3.780297976428737E-2</v>
      </c>
      <c r="AF460" s="1">
        <f>(Table2[[#This Row],[Current Week High]]/Table2[[#This Row],[Close Price]])-1</f>
        <v>2.7855153203342198E-3</v>
      </c>
      <c r="AG460" s="1">
        <f>(Table2[[#This Row],[Close Price]]/Table2[[#This Row],[Current Month Low]])-1</f>
        <v>3.780297976428737E-2</v>
      </c>
      <c r="AH460" s="1">
        <f>(Table2[[#This Row],[Current Month High]]/Table2[[#This Row],[Close Price]])-1</f>
        <v>2.7855153203342198E-3</v>
      </c>
      <c r="AI460">
        <v>51.382044139704298</v>
      </c>
      <c r="AJ460">
        <v>27.166212534059898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0.6</v>
      </c>
      <c r="AM460" t="s">
        <v>3217</v>
      </c>
      <c r="AN460">
        <v>-0.13</v>
      </c>
      <c r="AO460" t="s">
        <v>3216</v>
      </c>
      <c r="AP460">
        <v>0.114967073480005</v>
      </c>
      <c r="AQ460">
        <f>(Table2[[#This Row],[Sharpe Ratio]]-AVERAGE(Table2[Sharpe Ratio]))/_xlfn.STDEV.P(Table2[Sharpe Ratio])</f>
        <v>0.61647467690086155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460</v>
      </c>
      <c r="AT460">
        <f>_xlfn.RANK.AVG(Table2[[#This Row],[6M Return vs Nifty Z-Score]],Table2[6M Return vs Nifty Z-Score])</f>
        <v>661</v>
      </c>
      <c r="AU460">
        <f>_xlfn.RANK.AVG(Table2[[#This Row],[Sharpe Ratio Z-Score]],Table2[Sharpe Ratio Z-Score])</f>
        <v>188</v>
      </c>
      <c r="AV460">
        <f>(Table2[[#This Row],[Rank 1Y]]+Table2[[#This Row],[Rank 6M]]+Table2[[#This Row],[Rank Sharpe]])/3</f>
        <v>436.33333333333331</v>
      </c>
    </row>
    <row r="461" spans="1:48" hidden="1" x14ac:dyDescent="0.3">
      <c r="A461" t="s">
        <v>1818</v>
      </c>
      <c r="B461" t="s">
        <v>1819</v>
      </c>
      <c r="C461" t="s">
        <v>3163</v>
      </c>
      <c r="D461" t="s">
        <v>199</v>
      </c>
      <c r="E461">
        <v>4373.3700271170001</v>
      </c>
      <c r="F461">
        <v>171.99</v>
      </c>
      <c r="G461">
        <v>-2.74120143813176</v>
      </c>
      <c r="H461">
        <f>(Table2[[#This Row],[1Y Return vs Nifty]]-AVERAGE(Table2[1Y Return vs Nifty]))/_xlfn.STDEV.P(Table2[1Y Return vs Nifty])</f>
        <v>-0.45719475272143484</v>
      </c>
      <c r="I461">
        <v>3.5208790104694199</v>
      </c>
      <c r="J461">
        <f>(Table2[[#This Row],[1M Return vs Nifty]]-AVERAGE(Table2[1M Return vs Nifty]))/_xlfn.STDEV.P(Table2[1M Return vs Nifty])</f>
        <v>0.53962226816439662</v>
      </c>
      <c r="K461">
        <v>-7.8954776705423502</v>
      </c>
      <c r="L461">
        <f>(Table2[[#This Row],[6M Return vs Nifty]]-AVERAGE(Table2[6M Return vs Nifty]))/_xlfn.STDEV.P(Table2[6M Return vs Nifty])</f>
        <v>-0.49820789963869216</v>
      </c>
      <c r="M461">
        <v>0.112664105401343</v>
      </c>
      <c r="N461">
        <f>(Table2[[#This Row],[1W Return vs Nifty]]-AVERAGE(Table2[1W Return vs Nifty]))/_xlfn.STDEV.P(Table2[1W Return vs Nifty])</f>
        <v>-0.33516906865090806</v>
      </c>
      <c r="O461">
        <v>171.46</v>
      </c>
      <c r="P461">
        <v>173.690292944959</v>
      </c>
      <c r="Q461">
        <v>171.515776020245</v>
      </c>
      <c r="R461">
        <v>52.3138776252881</v>
      </c>
      <c r="S461" s="1">
        <f>(Table2[[#This Row],[Close Price]]-Table2[[#This Row],[20D EMA]])/Table2[[#This Row],[20D EMA]]</f>
        <v>3.0910999650064219E-3</v>
      </c>
      <c r="T461" s="1">
        <f>(Table2[[#This Row],[Close Price]]-Table2[[#This Row],[50D EMA]])/Table2[[#This Row],[50D EMA]]</f>
        <v>-9.7892226222325348E-3</v>
      </c>
      <c r="U461" s="1">
        <f>(Table2[[#This Row],[Close Price]]-Table2[[#This Row],[200D EMA]])/Table2[[#This Row],[200D EMA]]</f>
        <v>2.7649000620154876E-3</v>
      </c>
      <c r="V461">
        <v>0.43397830007020599</v>
      </c>
      <c r="W461">
        <v>170.27</v>
      </c>
      <c r="X461">
        <v>173.06</v>
      </c>
      <c r="Y461">
        <v>168.35</v>
      </c>
      <c r="Z461">
        <v>175.6</v>
      </c>
      <c r="AA461">
        <v>168.02</v>
      </c>
      <c r="AB461">
        <v>175.6</v>
      </c>
      <c r="AC461" s="1">
        <f>(Table2[[#This Row],[Close Price]]/Table2[[#This Row],[Day Low]])-1</f>
        <v>1.0101603335878284E-2</v>
      </c>
      <c r="AD461" s="1">
        <f>(Table2[[#This Row],[Day High]]/Table2[[#This Row],[Close Price]])-1</f>
        <v>6.221291935577522E-3</v>
      </c>
      <c r="AE461" s="1">
        <f>(Table2[[#This Row],[Close Price]]/Table2[[#This Row],[Current Week Low]])-1</f>
        <v>2.1621621621621623E-2</v>
      </c>
      <c r="AF461" s="1">
        <f>(Table2[[#This Row],[Current Week High]]/Table2[[#This Row],[Close Price]])-1</f>
        <v>2.0989592418163783E-2</v>
      </c>
      <c r="AG461" s="1">
        <f>(Table2[[#This Row],[Close Price]]/Table2[[#This Row],[Current Month Low]])-1</f>
        <v>2.3628139507201551E-2</v>
      </c>
      <c r="AH461" s="1">
        <f>(Table2[[#This Row],[Current Month High]]/Table2[[#This Row],[Close Price]])-1</f>
        <v>2.0989592418163783E-2</v>
      </c>
      <c r="AI461">
        <v>31.2285597999883</v>
      </c>
      <c r="AJ461">
        <v>30.394238059135699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0.53</v>
      </c>
      <c r="AM461" t="s">
        <v>3217</v>
      </c>
      <c r="AN461">
        <v>0.06</v>
      </c>
      <c r="AO461" t="s">
        <v>3217</v>
      </c>
      <c r="AP461">
        <v>6.4617329091757006E-2</v>
      </c>
      <c r="AQ461">
        <f>(Table2[[#This Row],[Sharpe Ratio]]-AVERAGE(Table2[Sharpe Ratio]))/_xlfn.STDEV.P(Table2[Sharpe Ratio])</f>
        <v>1.5800084238295851E-2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473</v>
      </c>
      <c r="AT461">
        <f>_xlfn.RANK.AVG(Table2[[#This Row],[6M Return vs Nifty Z-Score]],Table2[6M Return vs Nifty Z-Score])</f>
        <v>497</v>
      </c>
      <c r="AU461">
        <f>_xlfn.RANK.AVG(Table2[[#This Row],[Sharpe Ratio Z-Score]],Table2[Sharpe Ratio Z-Score])</f>
        <v>347</v>
      </c>
      <c r="AV461">
        <f>(Table2[[#This Row],[Rank 1Y]]+Table2[[#This Row],[Rank 6M]]+Table2[[#This Row],[Rank Sharpe]])/3</f>
        <v>439</v>
      </c>
    </row>
    <row r="462" spans="1:48" hidden="1" x14ac:dyDescent="0.3">
      <c r="A462" t="s">
        <v>708</v>
      </c>
      <c r="B462" t="s">
        <v>709</v>
      </c>
      <c r="C462" t="s">
        <v>3161</v>
      </c>
      <c r="D462" t="s">
        <v>243</v>
      </c>
      <c r="E462">
        <v>25826.34520851</v>
      </c>
      <c r="F462">
        <v>3100.35</v>
      </c>
      <c r="G462">
        <v>-8.99426348827647</v>
      </c>
      <c r="H462">
        <f>(Table2[[#This Row],[1Y Return vs Nifty]]-AVERAGE(Table2[1Y Return vs Nifty]))/_xlfn.STDEV.P(Table2[1Y Return vs Nifty])</f>
        <v>-0.56458359862851915</v>
      </c>
      <c r="I462">
        <v>-11.5778035184129</v>
      </c>
      <c r="J462">
        <f>(Table2[[#This Row],[1M Return vs Nifty]]-AVERAGE(Table2[1M Return vs Nifty]))/_xlfn.STDEV.P(Table2[1M Return vs Nifty])</f>
        <v>-1.0894428894016883</v>
      </c>
      <c r="K462">
        <v>23.420411377109801</v>
      </c>
      <c r="L462">
        <f>(Table2[[#This Row],[6M Return vs Nifty]]-AVERAGE(Table2[6M Return vs Nifty]))/_xlfn.STDEV.P(Table2[6M Return vs Nifty])</f>
        <v>0.53065605481886791</v>
      </c>
      <c r="M462">
        <v>-7.6078377383957702E-2</v>
      </c>
      <c r="N462">
        <f>(Table2[[#This Row],[1W Return vs Nifty]]-AVERAGE(Table2[1W Return vs Nifty]))/_xlfn.STDEV.P(Table2[1W Return vs Nifty])</f>
        <v>-0.38028993771181879</v>
      </c>
      <c r="O462">
        <v>3187.77</v>
      </c>
      <c r="P462">
        <v>3234.8659256681099</v>
      </c>
      <c r="Q462">
        <v>2917.2646249447998</v>
      </c>
      <c r="R462">
        <v>40.523838500908198</v>
      </c>
      <c r="S462" s="1">
        <f>(Table2[[#This Row],[Close Price]]-Table2[[#This Row],[20D EMA]])/Table2[[#This Row],[20D EMA]]</f>
        <v>-2.7423559416143595E-2</v>
      </c>
      <c r="T462" s="1">
        <f>(Table2[[#This Row],[Close Price]]-Table2[[#This Row],[50D EMA]])/Table2[[#This Row],[50D EMA]]</f>
        <v>-4.1583153292613771E-2</v>
      </c>
      <c r="U462" s="1">
        <f>(Table2[[#This Row],[Close Price]]-Table2[[#This Row],[200D EMA]])/Table2[[#This Row],[200D EMA]]</f>
        <v>6.2759262046261713E-2</v>
      </c>
      <c r="V462">
        <v>1.23821547623492</v>
      </c>
      <c r="W462">
        <v>3068.1</v>
      </c>
      <c r="X462">
        <v>3114.4</v>
      </c>
      <c r="Y462">
        <v>3041.45</v>
      </c>
      <c r="Z462">
        <v>3114.4</v>
      </c>
      <c r="AA462">
        <v>3041.45</v>
      </c>
      <c r="AB462">
        <v>3148.45</v>
      </c>
      <c r="AC462" s="1">
        <f>(Table2[[#This Row],[Close Price]]/Table2[[#This Row],[Day Low]])-1</f>
        <v>1.0511391414882221E-2</v>
      </c>
      <c r="AD462" s="1">
        <f>(Table2[[#This Row],[Day High]]/Table2[[#This Row],[Close Price]])-1</f>
        <v>4.5317464157272891E-3</v>
      </c>
      <c r="AE462" s="1">
        <f>(Table2[[#This Row],[Close Price]]/Table2[[#This Row],[Current Week Low]])-1</f>
        <v>1.936576304065496E-2</v>
      </c>
      <c r="AF462" s="1">
        <f>(Table2[[#This Row],[Current Week High]]/Table2[[#This Row],[Close Price]])-1</f>
        <v>4.5317464157272891E-3</v>
      </c>
      <c r="AG462" s="1">
        <f>(Table2[[#This Row],[Close Price]]/Table2[[#This Row],[Current Month Low]])-1</f>
        <v>1.936576304065496E-2</v>
      </c>
      <c r="AH462" s="1">
        <f>(Table2[[#This Row],[Current Month High]]/Table2[[#This Row],[Close Price]])-1</f>
        <v>1.5514377409002078E-2</v>
      </c>
      <c r="AI462">
        <v>17.856048510651998</v>
      </c>
      <c r="AJ462">
        <v>59.507640067911701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-5.96</v>
      </c>
      <c r="AM462" t="s">
        <v>3216</v>
      </c>
      <c r="AN462">
        <v>-0.09</v>
      </c>
      <c r="AO462" t="s">
        <v>3216</v>
      </c>
      <c r="AP462">
        <v>-3.6575219693687003E-2</v>
      </c>
      <c r="AQ462">
        <f>(Table2[[#This Row],[Sharpe Ratio]]-AVERAGE(Table2[Sharpe Ratio]))/_xlfn.STDEV.P(Table2[Sharpe Ratio])</f>
        <v>-1.1914313279706366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518</v>
      </c>
      <c r="AT462">
        <f>_xlfn.RANK.AVG(Table2[[#This Row],[6M Return vs Nifty Z-Score]],Table2[6M Return vs Nifty Z-Score])</f>
        <v>154</v>
      </c>
      <c r="AU462">
        <f>_xlfn.RANK.AVG(Table2[[#This Row],[Sharpe Ratio Z-Score]],Table2[Sharpe Ratio Z-Score])</f>
        <v>650</v>
      </c>
      <c r="AV462">
        <f>(Table2[[#This Row],[Rank 1Y]]+Table2[[#This Row],[Rank 6M]]+Table2[[#This Row],[Rank Sharpe]])/3</f>
        <v>440.66666666666669</v>
      </c>
    </row>
    <row r="463" spans="1:48" hidden="1" x14ac:dyDescent="0.3">
      <c r="A463" t="s">
        <v>2161</v>
      </c>
      <c r="B463" t="s">
        <v>2162</v>
      </c>
      <c r="C463" t="s">
        <v>3155</v>
      </c>
      <c r="D463" t="s">
        <v>72</v>
      </c>
      <c r="E463">
        <v>2819.8236513470001</v>
      </c>
      <c r="F463">
        <v>213.23</v>
      </c>
      <c r="G463">
        <v>2.9828775430151802</v>
      </c>
      <c r="H463">
        <f>(Table2[[#This Row],[1Y Return vs Nifty]]-AVERAGE(Table2[1Y Return vs Nifty]))/_xlfn.STDEV.P(Table2[1Y Return vs Nifty])</f>
        <v>-0.35889055699509564</v>
      </c>
      <c r="I463">
        <v>-10.222134875743</v>
      </c>
      <c r="J463">
        <f>(Table2[[#This Row],[1M Return vs Nifty]]-AVERAGE(Table2[1M Return vs Nifty]))/_xlfn.STDEV.P(Table2[1M Return vs Nifty])</f>
        <v>-0.9431736671199531</v>
      </c>
      <c r="K463">
        <v>-2.1600232932888099</v>
      </c>
      <c r="L463">
        <f>(Table2[[#This Row],[6M Return vs Nifty]]-AVERAGE(Table2[6M Return vs Nifty]))/_xlfn.STDEV.P(Table2[6M Return vs Nifty])</f>
        <v>-0.3097731321565147</v>
      </c>
      <c r="M463">
        <v>1.6117959034384699</v>
      </c>
      <c r="N463">
        <f>(Table2[[#This Row],[1W Return vs Nifty]]-AVERAGE(Table2[1W Return vs Nifty]))/_xlfn.STDEV.P(Table2[1W Return vs Nifty])</f>
        <v>2.3214102779688186E-2</v>
      </c>
      <c r="O463">
        <v>211.44</v>
      </c>
      <c r="P463">
        <v>222.649251472543</v>
      </c>
      <c r="Q463">
        <v>214.076611414545</v>
      </c>
      <c r="R463">
        <v>56.6886398042557</v>
      </c>
      <c r="S463" s="1">
        <f>(Table2[[#This Row],[Close Price]]-Table2[[#This Row],[20D EMA]])/Table2[[#This Row],[20D EMA]]</f>
        <v>8.4657586076427923E-3</v>
      </c>
      <c r="T463" s="1">
        <f>(Table2[[#This Row],[Close Price]]-Table2[[#This Row],[50D EMA]])/Table2[[#This Row],[50D EMA]]</f>
        <v>-4.2305336354138107E-2</v>
      </c>
      <c r="U463" s="1">
        <f>(Table2[[#This Row],[Close Price]]-Table2[[#This Row],[200D EMA]])/Table2[[#This Row],[200D EMA]]</f>
        <v>-3.9547123291558597E-3</v>
      </c>
      <c r="V463">
        <v>0.43027813163733197</v>
      </c>
      <c r="W463">
        <v>209.03</v>
      </c>
      <c r="X463">
        <v>214.38</v>
      </c>
      <c r="Y463">
        <v>200.24</v>
      </c>
      <c r="Z463">
        <v>214.38</v>
      </c>
      <c r="AA463">
        <v>200.24</v>
      </c>
      <c r="AB463">
        <v>214.38</v>
      </c>
      <c r="AC463" s="1">
        <f>(Table2[[#This Row],[Close Price]]/Table2[[#This Row],[Day Low]])-1</f>
        <v>2.0092809644548515E-2</v>
      </c>
      <c r="AD463" s="1">
        <f>(Table2[[#This Row],[Day High]]/Table2[[#This Row],[Close Price]])-1</f>
        <v>5.3932373493410513E-3</v>
      </c>
      <c r="AE463" s="1">
        <f>(Table2[[#This Row],[Close Price]]/Table2[[#This Row],[Current Week Low]])-1</f>
        <v>6.4872153415900913E-2</v>
      </c>
      <c r="AF463" s="1">
        <f>(Table2[[#This Row],[Current Week High]]/Table2[[#This Row],[Close Price]])-1</f>
        <v>5.3932373493410513E-3</v>
      </c>
      <c r="AG463" s="1">
        <f>(Table2[[#This Row],[Close Price]]/Table2[[#This Row],[Current Month Low]])-1</f>
        <v>6.4872153415900913E-2</v>
      </c>
      <c r="AH463" s="1">
        <f>(Table2[[#This Row],[Current Month High]]/Table2[[#This Row],[Close Price]])-1</f>
        <v>5.3932373493410513E-3</v>
      </c>
      <c r="AI463">
        <v>37.668245556441398</v>
      </c>
      <c r="AJ463">
        <v>36.031897926634699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1.27</v>
      </c>
      <c r="AM463" t="s">
        <v>3217</v>
      </c>
      <c r="AN463">
        <v>-7.0000000000000007E-2</v>
      </c>
      <c r="AO463" t="s">
        <v>3216</v>
      </c>
      <c r="AP463">
        <v>2.1323251331224001E-2</v>
      </c>
      <c r="AQ463">
        <f>(Table2[[#This Row],[Sharpe Ratio]]-AVERAGE(Table2[Sharpe Ratio]))/_xlfn.STDEV.P(Table2[Sharpe Ratio])</f>
        <v>-0.50070010537497101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435</v>
      </c>
      <c r="AT463">
        <f>_xlfn.RANK.AVG(Table2[[#This Row],[6M Return vs Nifty Z-Score]],Table2[6M Return vs Nifty Z-Score])</f>
        <v>420</v>
      </c>
      <c r="AU463">
        <f>_xlfn.RANK.AVG(Table2[[#This Row],[Sharpe Ratio Z-Score]],Table2[Sharpe Ratio Z-Score])</f>
        <v>467</v>
      </c>
      <c r="AV463">
        <f>(Table2[[#This Row],[Rank 1Y]]+Table2[[#This Row],[Rank 6M]]+Table2[[#This Row],[Rank Sharpe]])/3</f>
        <v>440.66666666666669</v>
      </c>
    </row>
    <row r="464" spans="1:48" x14ac:dyDescent="0.3">
      <c r="A464" t="s">
        <v>1554</v>
      </c>
      <c r="B464" t="s">
        <v>1555</v>
      </c>
      <c r="C464" t="s">
        <v>3171</v>
      </c>
      <c r="D464" t="s">
        <v>294</v>
      </c>
      <c r="E464">
        <v>6432.70770816</v>
      </c>
      <c r="F464">
        <v>875.95</v>
      </c>
      <c r="G464">
        <v>-6.1286801416764396</v>
      </c>
      <c r="H464">
        <f>(Table2[[#This Row],[1Y Return vs Nifty]]-AVERAGE(Table2[1Y Return vs Nifty]))/_xlfn.STDEV.P(Table2[1Y Return vs Nifty])</f>
        <v>-0.51537063928569349</v>
      </c>
      <c r="I464">
        <v>6.1756785711785298</v>
      </c>
      <c r="J464">
        <f>(Table2[[#This Row],[1M Return vs Nifty]]-AVERAGE(Table2[1M Return vs Nifty]))/_xlfn.STDEV.P(Table2[1M Return vs Nifty])</f>
        <v>0.8260606018666885</v>
      </c>
      <c r="K464">
        <v>2.6182363677245801</v>
      </c>
      <c r="L464">
        <f>(Table2[[#This Row],[6M Return vs Nifty]]-AVERAGE(Table2[6M Return vs Nifty]))/_xlfn.STDEV.P(Table2[6M Return vs Nifty])</f>
        <v>-0.15278639859214038</v>
      </c>
      <c r="M464">
        <v>1.7525633925931099</v>
      </c>
      <c r="N464">
        <f>(Table2[[#This Row],[1W Return vs Nifty]]-AVERAGE(Table2[1W Return vs Nifty]))/_xlfn.STDEV.P(Table2[1W Return vs Nifty])</f>
        <v>5.6866046700573887E-2</v>
      </c>
      <c r="O464">
        <v>841.45</v>
      </c>
      <c r="P464">
        <v>824.12395578827397</v>
      </c>
      <c r="Q464">
        <v>786.72421459459804</v>
      </c>
      <c r="R464">
        <v>71.769326627846297</v>
      </c>
      <c r="S464" s="1">
        <f>(Table2[[#This Row],[Close Price]]-Table2[[#This Row],[20D EMA]])/Table2[[#This Row],[20D EMA]]</f>
        <v>4.100065363360865E-2</v>
      </c>
      <c r="T464" s="1">
        <f>(Table2[[#This Row],[Close Price]]-Table2[[#This Row],[50D EMA]])/Table2[[#This Row],[50D EMA]]</f>
        <v>6.2886224636140436E-2</v>
      </c>
      <c r="U464" s="1">
        <f>(Table2[[#This Row],[Close Price]]-Table2[[#This Row],[200D EMA]])/Table2[[#This Row],[200D EMA]]</f>
        <v>0.11341431183909903</v>
      </c>
      <c r="V464">
        <v>0.64004015501538203</v>
      </c>
      <c r="W464">
        <v>846.55</v>
      </c>
      <c r="X464">
        <v>894.2</v>
      </c>
      <c r="Y464">
        <v>828</v>
      </c>
      <c r="Z464">
        <v>894.2</v>
      </c>
      <c r="AA464">
        <v>828</v>
      </c>
      <c r="AB464">
        <v>894.2</v>
      </c>
      <c r="AC464" s="1">
        <f>(Table2[[#This Row],[Close Price]]/Table2[[#This Row],[Day Low]])-1</f>
        <v>3.4729194967810573E-2</v>
      </c>
      <c r="AD464" s="1">
        <f>(Table2[[#This Row],[Day High]]/Table2[[#This Row],[Close Price]])-1</f>
        <v>2.083452251840856E-2</v>
      </c>
      <c r="AE464" s="1">
        <f>(Table2[[#This Row],[Close Price]]/Table2[[#This Row],[Current Week Low]])-1</f>
        <v>5.7910628019323784E-2</v>
      </c>
      <c r="AF464" s="1">
        <f>(Table2[[#This Row],[Current Week High]]/Table2[[#This Row],[Close Price]])-1</f>
        <v>2.083452251840856E-2</v>
      </c>
      <c r="AG464" s="1">
        <f>(Table2[[#This Row],[Close Price]]/Table2[[#This Row],[Current Month Low]])-1</f>
        <v>5.7910628019323784E-2</v>
      </c>
      <c r="AH464" s="1">
        <f>(Table2[[#This Row],[Current Month High]]/Table2[[#This Row],[Close Price]])-1</f>
        <v>2.083452251840856E-2</v>
      </c>
      <c r="AI464">
        <v>2.7455905017409599</v>
      </c>
      <c r="AJ464">
        <v>35.806201550387598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6.08</v>
      </c>
      <c r="AM464" t="s">
        <v>3217</v>
      </c>
      <c r="AN464">
        <v>0.2</v>
      </c>
      <c r="AO464" t="s">
        <v>3217</v>
      </c>
      <c r="AP464">
        <v>2.5031328991143E-2</v>
      </c>
      <c r="AQ464">
        <f>(Table2[[#This Row],[Sharpe Ratio]]-AVERAGE(Table2[Sharpe Ratio]))/_xlfn.STDEV.P(Table2[Sharpe Ratio])</f>
        <v>-0.45646258113338056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-0.24169297044395205</v>
      </c>
      <c r="AS464">
        <f>_xlfn.RANK.AVG(Table2[[#This Row],[1Y Return vs Nifty Z-Score]],Table2[1Y Return vs Nifty Z-Score])</f>
        <v>499</v>
      </c>
      <c r="AT464">
        <f>_xlfn.RANK.AVG(Table2[[#This Row],[6M Return vs Nifty Z-Score]],Table2[6M Return vs Nifty Z-Score])</f>
        <v>364</v>
      </c>
      <c r="AU464">
        <f>_xlfn.RANK.AVG(Table2[[#This Row],[Sharpe Ratio Z-Score]],Table2[Sharpe Ratio Z-Score])</f>
        <v>462</v>
      </c>
      <c r="AV464">
        <f>(Table2[[#This Row],[Rank 1Y]]+Table2[[#This Row],[Rank 6M]]+Table2[[#This Row],[Rank Sharpe]])/3</f>
        <v>441.66666666666669</v>
      </c>
    </row>
    <row r="465" spans="1:48" hidden="1" x14ac:dyDescent="0.3">
      <c r="A465" t="s">
        <v>1451</v>
      </c>
      <c r="B465" t="s">
        <v>1452</v>
      </c>
      <c r="C465" t="s">
        <v>3160</v>
      </c>
      <c r="D465" t="s">
        <v>46</v>
      </c>
      <c r="E465">
        <v>7350.22659217</v>
      </c>
      <c r="F465">
        <v>502.7</v>
      </c>
      <c r="G465">
        <v>27.789117078452001</v>
      </c>
      <c r="H465">
        <f>(Table2[[#This Row],[1Y Return vs Nifty]]-AVERAGE(Table2[1Y Return vs Nifty]))/_xlfn.STDEV.P(Table2[1Y Return vs Nifty])</f>
        <v>6.7126874727591088E-2</v>
      </c>
      <c r="I465">
        <v>-2.9678760303866598</v>
      </c>
      <c r="J465">
        <f>(Table2[[#This Row],[1M Return vs Nifty]]-AVERAGE(Table2[1M Return vs Nifty]))/_xlfn.STDEV.P(Table2[1M Return vs Nifty])</f>
        <v>-0.16047886534969588</v>
      </c>
      <c r="K465">
        <v>-2.64797470708552</v>
      </c>
      <c r="L465">
        <f>(Table2[[#This Row],[6M Return vs Nifty]]-AVERAGE(Table2[6M Return vs Nifty]))/_xlfn.STDEV.P(Table2[6M Return vs Nifty])</f>
        <v>-0.32580447076606567</v>
      </c>
      <c r="M465">
        <v>1.1822414906351399</v>
      </c>
      <c r="N465">
        <f>(Table2[[#This Row],[1W Return vs Nifty]]-AVERAGE(Table2[1W Return vs Nifty]))/_xlfn.STDEV.P(Table2[1W Return vs Nifty])</f>
        <v>-7.9475382537100736E-2</v>
      </c>
      <c r="O465">
        <v>496.45</v>
      </c>
      <c r="P465">
        <v>508.40373342226798</v>
      </c>
      <c r="Q465">
        <v>473.79468762960101</v>
      </c>
      <c r="R465">
        <v>57.222556724184898</v>
      </c>
      <c r="S465" s="1">
        <f>(Table2[[#This Row],[Close Price]]-Table2[[#This Row],[20D EMA]])/Table2[[#This Row],[20D EMA]]</f>
        <v>1.2589384630879243E-2</v>
      </c>
      <c r="T465" s="1">
        <f>(Table2[[#This Row],[Close Price]]-Table2[[#This Row],[50D EMA]])/Table2[[#This Row],[50D EMA]]</f>
        <v>-1.12189054629357E-2</v>
      </c>
      <c r="U465" s="1">
        <f>(Table2[[#This Row],[Close Price]]-Table2[[#This Row],[200D EMA]])/Table2[[#This Row],[200D EMA]]</f>
        <v>6.1008097230917692E-2</v>
      </c>
      <c r="V465">
        <v>0.35515586237341301</v>
      </c>
      <c r="W465">
        <v>493.05</v>
      </c>
      <c r="X465">
        <v>505</v>
      </c>
      <c r="Y465">
        <v>485</v>
      </c>
      <c r="Z465">
        <v>506.6</v>
      </c>
      <c r="AA465">
        <v>485</v>
      </c>
      <c r="AB465">
        <v>511.15</v>
      </c>
      <c r="AC465" s="1">
        <f>(Table2[[#This Row],[Close Price]]/Table2[[#This Row],[Day Low]])-1</f>
        <v>1.957205151607333E-2</v>
      </c>
      <c r="AD465" s="1">
        <f>(Table2[[#This Row],[Day High]]/Table2[[#This Row],[Close Price]])-1</f>
        <v>4.5752934155560698E-3</v>
      </c>
      <c r="AE465" s="1">
        <f>(Table2[[#This Row],[Close Price]]/Table2[[#This Row],[Current Week Low]])-1</f>
        <v>3.6494845360824701E-2</v>
      </c>
      <c r="AF465" s="1">
        <f>(Table2[[#This Row],[Current Week High]]/Table2[[#This Row],[Close Price]])-1</f>
        <v>7.7581062263776257E-3</v>
      </c>
      <c r="AG465" s="1">
        <f>(Table2[[#This Row],[Close Price]]/Table2[[#This Row],[Current Month Low]])-1</f>
        <v>3.6494845360824701E-2</v>
      </c>
      <c r="AH465" s="1">
        <f>(Table2[[#This Row],[Current Month High]]/Table2[[#This Row],[Close Price]])-1</f>
        <v>1.6809230157151411E-2</v>
      </c>
      <c r="AI465">
        <v>16.968370797692401</v>
      </c>
      <c r="AJ465">
        <v>56.045320502871299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1.94</v>
      </c>
      <c r="AM465" t="s">
        <v>3217</v>
      </c>
      <c r="AN465">
        <v>0</v>
      </c>
      <c r="AO465" t="s">
        <v>3218</v>
      </c>
      <c r="AP465">
        <v>-2.7501651433472999E-2</v>
      </c>
      <c r="AQ465">
        <f>(Table2[[#This Row],[Sharpe Ratio]]-AVERAGE(Table2[Sharpe Ratio]))/_xlfn.STDEV.P(Table2[Sharpe Ratio])</f>
        <v>-1.0831832725947652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269</v>
      </c>
      <c r="AT465">
        <f>_xlfn.RANK.AVG(Table2[[#This Row],[6M Return vs Nifty Z-Score]],Table2[6M Return vs Nifty Z-Score])</f>
        <v>427</v>
      </c>
      <c r="AU465">
        <f>_xlfn.RANK.AVG(Table2[[#This Row],[Sharpe Ratio Z-Score]],Table2[Sharpe Ratio Z-Score])</f>
        <v>630</v>
      </c>
      <c r="AV465">
        <f>(Table2[[#This Row],[Rank 1Y]]+Table2[[#This Row],[Rank 6M]]+Table2[[#This Row],[Rank Sharpe]])/3</f>
        <v>442</v>
      </c>
    </row>
    <row r="466" spans="1:48" hidden="1" x14ac:dyDescent="0.3">
      <c r="A466" t="s">
        <v>1438</v>
      </c>
      <c r="B466" t="s">
        <v>1439</v>
      </c>
      <c r="C466" t="s">
        <v>3155</v>
      </c>
      <c r="D466" t="s">
        <v>1440</v>
      </c>
      <c r="E466">
        <v>7567.84177928999</v>
      </c>
      <c r="F466">
        <v>467.05</v>
      </c>
      <c r="G466">
        <v>47.456842458853203</v>
      </c>
      <c r="H466">
        <f>(Table2[[#This Row],[1Y Return vs Nifty]]-AVERAGE(Table2[1Y Return vs Nifty]))/_xlfn.STDEV.P(Table2[1Y Return vs Nifty])</f>
        <v>0.40489648476526491</v>
      </c>
      <c r="I466">
        <v>-6.0623446970798804</v>
      </c>
      <c r="J466">
        <f>(Table2[[#This Row],[1M Return vs Nifty]]-AVERAGE(Table2[1M Return vs Nifty]))/_xlfn.STDEV.P(Table2[1M Return vs Nifty])</f>
        <v>-0.49435508775829234</v>
      </c>
      <c r="K466">
        <v>-16.857260556574602</v>
      </c>
      <c r="L466">
        <f>(Table2[[#This Row],[6M Return vs Nifty]]-AVERAGE(Table2[6M Return vs Nifty]))/_xlfn.STDEV.P(Table2[6M Return vs Nifty])</f>
        <v>-0.79264167302072275</v>
      </c>
      <c r="M466">
        <v>6.7929542827690303</v>
      </c>
      <c r="N466">
        <f>(Table2[[#This Row],[1W Return vs Nifty]]-AVERAGE(Table2[1W Return vs Nifty]))/_xlfn.STDEV.P(Table2[1W Return vs Nifty])</f>
        <v>1.2618243264437645</v>
      </c>
      <c r="O466">
        <v>450.11</v>
      </c>
      <c r="P466">
        <v>470.39052625623702</v>
      </c>
      <c r="Q466">
        <v>463.313238945374</v>
      </c>
      <c r="R466">
        <v>63.985105946845401</v>
      </c>
      <c r="S466" s="1">
        <f>(Table2[[#This Row],[Close Price]]-Table2[[#This Row],[20D EMA]])/Table2[[#This Row],[20D EMA]]</f>
        <v>3.7635244717957823E-2</v>
      </c>
      <c r="T466" s="1">
        <f>(Table2[[#This Row],[Close Price]]-Table2[[#This Row],[50D EMA]])/Table2[[#This Row],[50D EMA]]</f>
        <v>-7.1016019026227568E-3</v>
      </c>
      <c r="U466" s="1">
        <f>(Table2[[#This Row],[Close Price]]-Table2[[#This Row],[200D EMA]])/Table2[[#This Row],[200D EMA]]</f>
        <v>8.0653017020016361E-3</v>
      </c>
      <c r="V466">
        <v>0.65106626172748305</v>
      </c>
      <c r="W466">
        <v>450.05</v>
      </c>
      <c r="X466">
        <v>470</v>
      </c>
      <c r="Y466">
        <v>440.9</v>
      </c>
      <c r="Z466">
        <v>470</v>
      </c>
      <c r="AA466">
        <v>440.9</v>
      </c>
      <c r="AB466">
        <v>470</v>
      </c>
      <c r="AC466" s="1">
        <f>(Table2[[#This Row],[Close Price]]/Table2[[#This Row],[Day Low]])-1</f>
        <v>3.7773580713253985E-2</v>
      </c>
      <c r="AD466" s="1">
        <f>(Table2[[#This Row],[Day High]]/Table2[[#This Row],[Close Price]])-1</f>
        <v>6.3162402312386678E-3</v>
      </c>
      <c r="AE466" s="1">
        <f>(Table2[[#This Row],[Close Price]]/Table2[[#This Row],[Current Week Low]])-1</f>
        <v>5.9310501247448411E-2</v>
      </c>
      <c r="AF466" s="1">
        <f>(Table2[[#This Row],[Current Week High]]/Table2[[#This Row],[Close Price]])-1</f>
        <v>6.3162402312386678E-3</v>
      </c>
      <c r="AG466" s="1">
        <f>(Table2[[#This Row],[Close Price]]/Table2[[#This Row],[Current Month Low]])-1</f>
        <v>5.9310501247448411E-2</v>
      </c>
      <c r="AH466" s="1">
        <f>(Table2[[#This Row],[Current Month High]]/Table2[[#This Row],[Close Price]])-1</f>
        <v>6.3162402312386678E-3</v>
      </c>
      <c r="AI466">
        <v>35.916925382721303</v>
      </c>
      <c r="AJ466">
        <v>95.472935267857096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5.69</v>
      </c>
      <c r="AM466" t="s">
        <v>3217</v>
      </c>
      <c r="AN466">
        <v>-0.14000000000000001</v>
      </c>
      <c r="AO466" t="s">
        <v>3216</v>
      </c>
      <c r="AQ466">
        <f>(Table2[[#This Row],[Sharpe Ratio]]-AVERAGE(Table2[Sharpe Ratio]))/_xlfn.STDEV.P(Table2[Sharpe Ratio])</f>
        <v>-0.75508740094610904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182</v>
      </c>
      <c r="AT466">
        <f>_xlfn.RANK.AVG(Table2[[#This Row],[6M Return vs Nifty Z-Score]],Table2[6M Return vs Nifty Z-Score])</f>
        <v>598</v>
      </c>
      <c r="AU466">
        <f>_xlfn.RANK.AVG(Table2[[#This Row],[Sharpe Ratio Z-Score]],Table2[Sharpe Ratio Z-Score])</f>
        <v>547.5</v>
      </c>
      <c r="AV466">
        <f>(Table2[[#This Row],[Rank 1Y]]+Table2[[#This Row],[Rank 6M]]+Table2[[#This Row],[Rank Sharpe]])/3</f>
        <v>442.5</v>
      </c>
    </row>
    <row r="467" spans="1:48" hidden="1" x14ac:dyDescent="0.3">
      <c r="A467" t="s">
        <v>322</v>
      </c>
      <c r="B467" t="s">
        <v>323</v>
      </c>
      <c r="C467" t="s">
        <v>3159</v>
      </c>
      <c r="D467" t="s">
        <v>202</v>
      </c>
      <c r="E467">
        <v>83903.316371419904</v>
      </c>
      <c r="F467">
        <v>648.70000000000005</v>
      </c>
      <c r="G467">
        <v>-4.6506493494591101</v>
      </c>
      <c r="H467">
        <f>(Table2[[#This Row],[1Y Return vs Nifty]]-AVERAGE(Table2[1Y Return vs Nifty]))/_xlfn.STDEV.P(Table2[1Y Return vs Nifty])</f>
        <v>-0.48998723196964433</v>
      </c>
      <c r="I467">
        <v>-6.0082952709073902</v>
      </c>
      <c r="J467">
        <f>(Table2[[#This Row],[1M Return vs Nifty]]-AVERAGE(Table2[1M Return vs Nifty]))/_xlfn.STDEV.P(Table2[1M Return vs Nifty])</f>
        <v>-0.48852345067369157</v>
      </c>
      <c r="K467">
        <v>13.2311540100714</v>
      </c>
      <c r="L467">
        <f>(Table2[[#This Row],[6M Return vs Nifty]]-AVERAGE(Table2[6M Return vs Nifty]))/_xlfn.STDEV.P(Table2[6M Return vs Nifty])</f>
        <v>0.19589437483958191</v>
      </c>
      <c r="M467">
        <v>-5.30727745433731</v>
      </c>
      <c r="N467">
        <f>(Table2[[#This Row],[1W Return vs Nifty]]-AVERAGE(Table2[1W Return vs Nifty]))/_xlfn.STDEV.P(Table2[1W Return vs Nifty])</f>
        <v>-1.6308629147096161</v>
      </c>
      <c r="O467">
        <v>653.67999999999995</v>
      </c>
      <c r="P467">
        <v>662.68154112267302</v>
      </c>
      <c r="Q467">
        <v>619.90888731731104</v>
      </c>
      <c r="R467">
        <v>50.304240069645601</v>
      </c>
      <c r="S467" s="1">
        <f>(Table2[[#This Row],[Close Price]]-Table2[[#This Row],[20D EMA]])/Table2[[#This Row],[20D EMA]]</f>
        <v>-7.6184065597844587E-3</v>
      </c>
      <c r="T467" s="1">
        <f>(Table2[[#This Row],[Close Price]]-Table2[[#This Row],[50D EMA]])/Table2[[#This Row],[50D EMA]]</f>
        <v>-2.109843153166201E-2</v>
      </c>
      <c r="U467" s="1">
        <f>(Table2[[#This Row],[Close Price]]-Table2[[#This Row],[200D EMA]])/Table2[[#This Row],[200D EMA]]</f>
        <v>4.6444103757382942E-2</v>
      </c>
      <c r="V467">
        <v>1.1072008512814799</v>
      </c>
      <c r="W467">
        <v>631.4</v>
      </c>
      <c r="X467">
        <v>650</v>
      </c>
      <c r="Y467">
        <v>624.79999999999995</v>
      </c>
      <c r="Z467">
        <v>650</v>
      </c>
      <c r="AA467">
        <v>624.79999999999995</v>
      </c>
      <c r="AB467">
        <v>650.95000000000005</v>
      </c>
      <c r="AC467" s="1">
        <f>(Table2[[#This Row],[Close Price]]/Table2[[#This Row],[Day Low]])-1</f>
        <v>2.7399429838454337E-2</v>
      </c>
      <c r="AD467" s="1">
        <f>(Table2[[#This Row],[Day High]]/Table2[[#This Row],[Close Price]])-1</f>
        <v>2.0040080160319551E-3</v>
      </c>
      <c r="AE467" s="1">
        <f>(Table2[[#This Row],[Close Price]]/Table2[[#This Row],[Current Week Low]])-1</f>
        <v>3.8252240717029595E-2</v>
      </c>
      <c r="AF467" s="1">
        <f>(Table2[[#This Row],[Current Week High]]/Table2[[#This Row],[Close Price]])-1</f>
        <v>2.0040080160319551E-3</v>
      </c>
      <c r="AG467" s="1">
        <f>(Table2[[#This Row],[Close Price]]/Table2[[#This Row],[Current Month Low]])-1</f>
        <v>3.8252240717029595E-2</v>
      </c>
      <c r="AH467" s="1">
        <f>(Table2[[#This Row],[Current Month High]]/Table2[[#This Row],[Close Price]])-1</f>
        <v>3.4684754123632811E-3</v>
      </c>
      <c r="AI467">
        <v>10.9680900262062</v>
      </c>
      <c r="AJ467">
        <v>33.395023647953899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-2</v>
      </c>
      <c r="AM467" t="s">
        <v>3216</v>
      </c>
      <c r="AN467">
        <v>0.03</v>
      </c>
      <c r="AO467" t="s">
        <v>3217</v>
      </c>
      <c r="AP467">
        <v>-1.1008627053466001E-2</v>
      </c>
      <c r="AQ467">
        <f>(Table2[[#This Row],[Sharpe Ratio]]-AVERAGE(Table2[Sharpe Ratio]))/_xlfn.STDEV.P(Table2[Sharpe Ratio])</f>
        <v>-0.88642079005181862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487</v>
      </c>
      <c r="AT467">
        <f>_xlfn.RANK.AVG(Table2[[#This Row],[6M Return vs Nifty Z-Score]],Table2[6M Return vs Nifty Z-Score])</f>
        <v>242</v>
      </c>
      <c r="AU467">
        <f>_xlfn.RANK.AVG(Table2[[#This Row],[Sharpe Ratio Z-Score]],Table2[Sharpe Ratio Z-Score])</f>
        <v>599</v>
      </c>
      <c r="AV467">
        <f>(Table2[[#This Row],[Rank 1Y]]+Table2[[#This Row],[Rank 6M]]+Table2[[#This Row],[Rank Sharpe]])/3</f>
        <v>442.66666666666669</v>
      </c>
    </row>
    <row r="468" spans="1:48" hidden="1" x14ac:dyDescent="0.3">
      <c r="A468" t="s">
        <v>1800</v>
      </c>
      <c r="B468" t="s">
        <v>1801</v>
      </c>
      <c r="C468" t="s">
        <v>3159</v>
      </c>
      <c r="D468" t="s">
        <v>986</v>
      </c>
      <c r="E468">
        <v>4478.561176362</v>
      </c>
      <c r="F468">
        <v>35.11</v>
      </c>
      <c r="G468">
        <v>-22.865344216169799</v>
      </c>
      <c r="H468">
        <f>(Table2[[#This Row],[1Y Return vs Nifty]]-AVERAGE(Table2[1Y Return vs Nifty]))/_xlfn.STDEV.P(Table2[1Y Return vs Nifty])</f>
        <v>-0.80280278451009712</v>
      </c>
      <c r="I468">
        <v>-14.615234960451801</v>
      </c>
      <c r="J468">
        <f>(Table2[[#This Row],[1M Return vs Nifty]]-AVERAGE(Table2[1M Return vs Nifty]))/_xlfn.STDEV.P(Table2[1M Return vs Nifty])</f>
        <v>-1.4171651076320475</v>
      </c>
      <c r="K468">
        <v>-6.1339538827110403</v>
      </c>
      <c r="L468">
        <f>(Table2[[#This Row],[6M Return vs Nifty]]-AVERAGE(Table2[6M Return vs Nifty]))/_xlfn.STDEV.P(Table2[6M Return vs Nifty])</f>
        <v>-0.44033413697906038</v>
      </c>
      <c r="M468">
        <v>0.69527067068230997</v>
      </c>
      <c r="N468">
        <f>(Table2[[#This Row],[1W Return vs Nifty]]-AVERAGE(Table2[1W Return vs Nifty]))/_xlfn.STDEV.P(Table2[1W Return vs Nifty])</f>
        <v>-0.19589086186811214</v>
      </c>
      <c r="O468">
        <v>35.56</v>
      </c>
      <c r="P468">
        <v>37.418283441624297</v>
      </c>
      <c r="Q468">
        <v>35.635988354434403</v>
      </c>
      <c r="R468">
        <v>51.285179202962297</v>
      </c>
      <c r="S468" s="1">
        <f>(Table2[[#This Row],[Close Price]]-Table2[[#This Row],[20D EMA]])/Table2[[#This Row],[20D EMA]]</f>
        <v>-1.2654668166479269E-2</v>
      </c>
      <c r="T468" s="1">
        <f>(Table2[[#This Row],[Close Price]]-Table2[[#This Row],[50D EMA]])/Table2[[#This Row],[50D EMA]]</f>
        <v>-6.1688651357441768E-2</v>
      </c>
      <c r="U468" s="1">
        <f>(Table2[[#This Row],[Close Price]]-Table2[[#This Row],[200D EMA]])/Table2[[#This Row],[200D EMA]]</f>
        <v>-1.4760032728794838E-2</v>
      </c>
      <c r="V468">
        <v>0.54579771707652802</v>
      </c>
      <c r="W468">
        <v>33.979999999999997</v>
      </c>
      <c r="X468">
        <v>35.25</v>
      </c>
      <c r="Y468">
        <v>32.909999999999997</v>
      </c>
      <c r="Z468">
        <v>35.25</v>
      </c>
      <c r="AA468">
        <v>32.909999999999997</v>
      </c>
      <c r="AB468">
        <v>35.4</v>
      </c>
      <c r="AC468" s="1">
        <f>(Table2[[#This Row],[Close Price]]/Table2[[#This Row],[Day Low]])-1</f>
        <v>3.3254855797528071E-2</v>
      </c>
      <c r="AD468" s="1">
        <f>(Table2[[#This Row],[Day High]]/Table2[[#This Row],[Close Price]])-1</f>
        <v>3.9874679578468797E-3</v>
      </c>
      <c r="AE468" s="1">
        <f>(Table2[[#This Row],[Close Price]]/Table2[[#This Row],[Current Week Low]])-1</f>
        <v>6.6848982072318597E-2</v>
      </c>
      <c r="AF468" s="1">
        <f>(Table2[[#This Row],[Current Week High]]/Table2[[#This Row],[Close Price]])-1</f>
        <v>3.9874679578468797E-3</v>
      </c>
      <c r="AG468" s="1">
        <f>(Table2[[#This Row],[Close Price]]/Table2[[#This Row],[Current Month Low]])-1</f>
        <v>6.6848982072318597E-2</v>
      </c>
      <c r="AH468" s="1">
        <f>(Table2[[#This Row],[Current Month High]]/Table2[[#This Row],[Close Price]])-1</f>
        <v>8.2597550555396637E-3</v>
      </c>
      <c r="AI468">
        <v>31.301623469097098</v>
      </c>
      <c r="AJ468">
        <v>41.858585858585798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-3.2</v>
      </c>
      <c r="AM468" t="s">
        <v>3216</v>
      </c>
      <c r="AN468">
        <v>-0.12</v>
      </c>
      <c r="AO468" t="s">
        <v>3216</v>
      </c>
      <c r="AP468">
        <v>9.1440236623428997E-2</v>
      </c>
      <c r="AQ468">
        <f>(Table2[[#This Row],[Sharpe Ratio]]-AVERAGE(Table2[Sharpe Ratio]))/_xlfn.STDEV.P(Table2[Sharpe Ratio])</f>
        <v>0.33579851226156432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604</v>
      </c>
      <c r="AT468">
        <f>_xlfn.RANK.AVG(Table2[[#This Row],[6M Return vs Nifty Z-Score]],Table2[6M Return vs Nifty Z-Score])</f>
        <v>467</v>
      </c>
      <c r="AU468">
        <f>_xlfn.RANK.AVG(Table2[[#This Row],[Sharpe Ratio Z-Score]],Table2[Sharpe Ratio Z-Score])</f>
        <v>257</v>
      </c>
      <c r="AV468">
        <f>(Table2[[#This Row],[Rank 1Y]]+Table2[[#This Row],[Rank 6M]]+Table2[[#This Row],[Rank Sharpe]])/3</f>
        <v>442.66666666666669</v>
      </c>
    </row>
    <row r="469" spans="1:48" hidden="1" x14ac:dyDescent="0.3">
      <c r="A469" t="s">
        <v>156</v>
      </c>
      <c r="B469" t="s">
        <v>157</v>
      </c>
      <c r="C469" t="s">
        <v>3171</v>
      </c>
      <c r="D469" t="s">
        <v>158</v>
      </c>
      <c r="E469">
        <v>161779.78367040001</v>
      </c>
      <c r="F469">
        <v>3180.8</v>
      </c>
      <c r="G469">
        <v>4.5680638843017203</v>
      </c>
      <c r="H469">
        <f>(Table2[[#This Row],[1Y Return vs Nifty]]-AVERAGE(Table2[1Y Return vs Nifty]))/_xlfn.STDEV.P(Table2[1Y Return vs Nifty])</f>
        <v>-0.33166688155843577</v>
      </c>
      <c r="I469">
        <v>-1.4779145749209499</v>
      </c>
      <c r="J469">
        <f>(Table2[[#This Row],[1M Return vs Nifty]]-AVERAGE(Table2[1M Return vs Nifty]))/_xlfn.STDEV.P(Table2[1M Return vs Nifty])</f>
        <v>2.7981598376193426E-4</v>
      </c>
      <c r="K469">
        <v>-1.3925835005757501</v>
      </c>
      <c r="L469">
        <f>(Table2[[#This Row],[6M Return vs Nifty]]-AVERAGE(Table2[6M Return vs Nifty]))/_xlfn.STDEV.P(Table2[6M Return vs Nifty])</f>
        <v>-0.28455937760727107</v>
      </c>
      <c r="M469">
        <v>-1.3982414485833301</v>
      </c>
      <c r="N469">
        <f>(Table2[[#This Row],[1W Return vs Nifty]]-AVERAGE(Table2[1W Return vs Nifty]))/_xlfn.STDEV.P(Table2[1W Return vs Nifty])</f>
        <v>-0.69636687986278056</v>
      </c>
      <c r="O469">
        <v>3156.1</v>
      </c>
      <c r="P469">
        <v>3168.6180300309902</v>
      </c>
      <c r="Q469">
        <v>3021.7102696142201</v>
      </c>
      <c r="R469">
        <v>57.059426572103398</v>
      </c>
      <c r="S469" s="1">
        <f>(Table2[[#This Row],[Close Price]]-Table2[[#This Row],[20D EMA]])/Table2[[#This Row],[20D EMA]]</f>
        <v>7.8261145084123681E-3</v>
      </c>
      <c r="T469" s="1">
        <f>(Table2[[#This Row],[Close Price]]-Table2[[#This Row],[50D EMA]])/Table2[[#This Row],[50D EMA]]</f>
        <v>3.8445687847363619E-3</v>
      </c>
      <c r="U469" s="1">
        <f>(Table2[[#This Row],[Close Price]]-Table2[[#This Row],[200D EMA]])/Table2[[#This Row],[200D EMA]]</f>
        <v>5.2648902836766986E-2</v>
      </c>
      <c r="V469">
        <v>0.83649234373715498</v>
      </c>
      <c r="W469">
        <v>3104.55</v>
      </c>
      <c r="X469">
        <v>3193.1</v>
      </c>
      <c r="Y469">
        <v>3081.8</v>
      </c>
      <c r="Z469">
        <v>3193.1</v>
      </c>
      <c r="AA469">
        <v>3081.8</v>
      </c>
      <c r="AB469">
        <v>3193.1</v>
      </c>
      <c r="AC469" s="1">
        <f>(Table2[[#This Row],[Close Price]]/Table2[[#This Row],[Day Low]])-1</f>
        <v>2.4560725386931992E-2</v>
      </c>
      <c r="AD469" s="1">
        <f>(Table2[[#This Row],[Day High]]/Table2[[#This Row],[Close Price]])-1</f>
        <v>3.8669517102614126E-3</v>
      </c>
      <c r="AE469" s="1">
        <f>(Table2[[#This Row],[Close Price]]/Table2[[#This Row],[Current Week Low]])-1</f>
        <v>3.2124083327925268E-2</v>
      </c>
      <c r="AF469" s="1">
        <f>(Table2[[#This Row],[Current Week High]]/Table2[[#This Row],[Close Price]])-1</f>
        <v>3.8669517102614126E-3</v>
      </c>
      <c r="AG469" s="1">
        <f>(Table2[[#This Row],[Close Price]]/Table2[[#This Row],[Current Month Low]])-1</f>
        <v>3.2124083327925268E-2</v>
      </c>
      <c r="AH469" s="1">
        <f>(Table2[[#This Row],[Current Month High]]/Table2[[#This Row],[Close Price]])-1</f>
        <v>3.8669517102614126E-3</v>
      </c>
      <c r="AI469">
        <v>7.3629275653923401</v>
      </c>
      <c r="AJ469">
        <v>31.503224739540201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0.87</v>
      </c>
      <c r="AM469" t="s">
        <v>3217</v>
      </c>
      <c r="AN469">
        <v>7.0000000000000007E-2</v>
      </c>
      <c r="AO469" t="s">
        <v>3217</v>
      </c>
      <c r="AP469">
        <v>1.1900012200869E-2</v>
      </c>
      <c r="AQ469">
        <f>(Table2[[#This Row],[Sharpe Ratio]]-AVERAGE(Table2[Sharpe Ratio]))/_xlfn.STDEV.P(Table2[Sharpe Ratio])</f>
        <v>-0.61311974910823885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426</v>
      </c>
      <c r="AT469">
        <f>_xlfn.RANK.AVG(Table2[[#This Row],[6M Return vs Nifty Z-Score]],Table2[6M Return vs Nifty Z-Score])</f>
        <v>411</v>
      </c>
      <c r="AU469">
        <f>_xlfn.RANK.AVG(Table2[[#This Row],[Sharpe Ratio Z-Score]],Table2[Sharpe Ratio Z-Score])</f>
        <v>493</v>
      </c>
      <c r="AV469">
        <f>(Table2[[#This Row],[Rank 1Y]]+Table2[[#This Row],[Rank 6M]]+Table2[[#This Row],[Rank Sharpe]])/3</f>
        <v>443.33333333333331</v>
      </c>
    </row>
    <row r="470" spans="1:48" hidden="1" x14ac:dyDescent="0.3">
      <c r="A470" t="s">
        <v>159</v>
      </c>
      <c r="B470" t="s">
        <v>160</v>
      </c>
      <c r="C470" t="s">
        <v>3157</v>
      </c>
      <c r="D470" t="s">
        <v>40</v>
      </c>
      <c r="E470">
        <v>160703.59260182999</v>
      </c>
      <c r="F470">
        <v>1603.95</v>
      </c>
      <c r="G470">
        <v>-5.6998214691726297</v>
      </c>
      <c r="H470">
        <f>(Table2[[#This Row],[1Y Return vs Nifty]]-AVERAGE(Table2[1Y Return vs Nifty]))/_xlfn.STDEV.P(Table2[1Y Return vs Nifty])</f>
        <v>-0.50800550560748814</v>
      </c>
      <c r="I470">
        <v>-8.1255146120871</v>
      </c>
      <c r="J470">
        <f>(Table2[[#This Row],[1M Return vs Nifty]]-AVERAGE(Table2[1M Return vs Nifty]))/_xlfn.STDEV.P(Table2[1M Return vs Nifty])</f>
        <v>-0.71695982272424075</v>
      </c>
      <c r="K470">
        <v>2.2431946905252</v>
      </c>
      <c r="L470">
        <f>(Table2[[#This Row],[6M Return vs Nifty]]-AVERAGE(Table2[6M Return vs Nifty]))/_xlfn.STDEV.P(Table2[6M Return vs Nifty])</f>
        <v>-0.16510815840239493</v>
      </c>
      <c r="M470">
        <v>-1.3086542655919</v>
      </c>
      <c r="N470">
        <f>(Table2[[#This Row],[1W Return vs Nifty]]-AVERAGE(Table2[1W Return vs Nifty]))/_xlfn.STDEV.P(Table2[1W Return vs Nifty])</f>
        <v>-0.67495012464349946</v>
      </c>
      <c r="O470">
        <v>1671.19</v>
      </c>
      <c r="P470">
        <v>1716.5135583650299</v>
      </c>
      <c r="Q470">
        <v>1604.23657868848</v>
      </c>
      <c r="R470">
        <v>34.500897680084201</v>
      </c>
      <c r="S470" s="1">
        <f>(Table2[[#This Row],[Close Price]]-Table2[[#This Row],[20D EMA]])/Table2[[#This Row],[20D EMA]]</f>
        <v>-4.023480274534913E-2</v>
      </c>
      <c r="T470" s="1">
        <f>(Table2[[#This Row],[Close Price]]-Table2[[#This Row],[50D EMA]])/Table2[[#This Row],[50D EMA]]</f>
        <v>-6.557685362663028E-2</v>
      </c>
      <c r="U470" s="1">
        <f>(Table2[[#This Row],[Close Price]]-Table2[[#This Row],[200D EMA]])/Table2[[#This Row],[200D EMA]]</f>
        <v>-1.7863866981155437E-4</v>
      </c>
      <c r="V470">
        <v>1.09319628083132</v>
      </c>
      <c r="W470">
        <v>1600.45</v>
      </c>
      <c r="X470">
        <v>1638.65</v>
      </c>
      <c r="Y470">
        <v>1588</v>
      </c>
      <c r="Z470">
        <v>1642</v>
      </c>
      <c r="AA470">
        <v>1588</v>
      </c>
      <c r="AB470">
        <v>1642</v>
      </c>
      <c r="AC470" s="1">
        <f>(Table2[[#This Row],[Close Price]]/Table2[[#This Row],[Day Low]])-1</f>
        <v>2.1868849386110778E-3</v>
      </c>
      <c r="AD470" s="1">
        <f>(Table2[[#This Row],[Day High]]/Table2[[#This Row],[Close Price]])-1</f>
        <v>2.1634090838243081E-2</v>
      </c>
      <c r="AE470" s="1">
        <f>(Table2[[#This Row],[Close Price]]/Table2[[#This Row],[Current Week Low]])-1</f>
        <v>1.00440806045341E-2</v>
      </c>
      <c r="AF470" s="1">
        <f>(Table2[[#This Row],[Current Week High]]/Table2[[#This Row],[Close Price]])-1</f>
        <v>2.3722684622338619E-2</v>
      </c>
      <c r="AG470" s="1">
        <f>(Table2[[#This Row],[Close Price]]/Table2[[#This Row],[Current Month Low]])-1</f>
        <v>1.00440806045341E-2</v>
      </c>
      <c r="AH470" s="1">
        <f>(Table2[[#This Row],[Current Month High]]/Table2[[#This Row],[Close Price]])-1</f>
        <v>2.3722684622338619E-2</v>
      </c>
      <c r="AI470">
        <v>20.7020168957885</v>
      </c>
      <c r="AJ470">
        <v>22.654278504244001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-6.3</v>
      </c>
      <c r="AM470" t="s">
        <v>3216</v>
      </c>
      <c r="AN470">
        <v>-0.13</v>
      </c>
      <c r="AO470" t="s">
        <v>3216</v>
      </c>
      <c r="AP470">
        <v>2.1298008914474999E-2</v>
      </c>
      <c r="AQ470">
        <f>(Table2[[#This Row],[Sharpe Ratio]]-AVERAGE(Table2[Sharpe Ratio]))/_xlfn.STDEV.P(Table2[Sharpe Ratio])</f>
        <v>-0.50100124848071559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495</v>
      </c>
      <c r="AT470">
        <f>_xlfn.RANK.AVG(Table2[[#This Row],[6M Return vs Nifty Z-Score]],Table2[6M Return vs Nifty Z-Score])</f>
        <v>368</v>
      </c>
      <c r="AU470">
        <f>_xlfn.RANK.AVG(Table2[[#This Row],[Sharpe Ratio Z-Score]],Table2[Sharpe Ratio Z-Score])</f>
        <v>468</v>
      </c>
      <c r="AV470">
        <f>(Table2[[#This Row],[Rank 1Y]]+Table2[[#This Row],[Rank 6M]]+Table2[[#This Row],[Rank Sharpe]])/3</f>
        <v>443.66666666666669</v>
      </c>
    </row>
    <row r="471" spans="1:48" x14ac:dyDescent="0.3">
      <c r="A471" t="s">
        <v>458</v>
      </c>
      <c r="B471" t="s">
        <v>459</v>
      </c>
      <c r="C471" t="s">
        <v>3157</v>
      </c>
      <c r="D471" t="s">
        <v>460</v>
      </c>
      <c r="E471">
        <v>50792.162613029999</v>
      </c>
      <c r="F471">
        <v>797.7</v>
      </c>
      <c r="G471">
        <v>-35.549229114022701</v>
      </c>
      <c r="H471">
        <f>(Table2[[#This Row],[1Y Return vs Nifty]]-AVERAGE(Table2[1Y Return vs Nifty]))/_xlfn.STDEV.P(Table2[1Y Return vs Nifty])</f>
        <v>-1.020633304961625</v>
      </c>
      <c r="I471">
        <v>11.9005262325523</v>
      </c>
      <c r="J471">
        <f>(Table2[[#This Row],[1M Return vs Nifty]]-AVERAGE(Table2[1M Return vs Nifty]))/_xlfn.STDEV.P(Table2[1M Return vs Nifty])</f>
        <v>1.4437403126412989</v>
      </c>
      <c r="K471">
        <v>117.910429956043</v>
      </c>
      <c r="L471">
        <f>(Table2[[#This Row],[6M Return vs Nifty]]-AVERAGE(Table2[6M Return vs Nifty]))/_xlfn.STDEV.P(Table2[6M Return vs Nifty])</f>
        <v>3.6350665355163083</v>
      </c>
      <c r="M471">
        <v>2.4928644171602801</v>
      </c>
      <c r="N471">
        <f>(Table2[[#This Row],[1W Return vs Nifty]]-AVERAGE(Table2[1W Return vs Nifty]))/_xlfn.STDEV.P(Table2[1W Return vs Nifty])</f>
        <v>0.23384276705637252</v>
      </c>
      <c r="O471">
        <v>740.41</v>
      </c>
      <c r="P471">
        <v>686.21483085371096</v>
      </c>
      <c r="Q471">
        <v>588.59648174025904</v>
      </c>
      <c r="R471">
        <v>70.896027238222104</v>
      </c>
      <c r="S471" s="1">
        <f>(Table2[[#This Row],[Close Price]]-Table2[[#This Row],[20D EMA]])/Table2[[#This Row],[20D EMA]]</f>
        <v>7.7376048405613213E-2</v>
      </c>
      <c r="T471" s="1">
        <f>(Table2[[#This Row],[Close Price]]-Table2[[#This Row],[50D EMA]])/Table2[[#This Row],[50D EMA]]</f>
        <v>0.16246394588643884</v>
      </c>
      <c r="U471" s="1">
        <f>(Table2[[#This Row],[Close Price]]-Table2[[#This Row],[200D EMA]])/Table2[[#This Row],[200D EMA]]</f>
        <v>0.3552578459889878</v>
      </c>
      <c r="V471">
        <v>1.0157298477680201</v>
      </c>
      <c r="W471">
        <v>762.8</v>
      </c>
      <c r="X471">
        <v>804</v>
      </c>
      <c r="Y471">
        <v>747</v>
      </c>
      <c r="Z471">
        <v>804</v>
      </c>
      <c r="AA471">
        <v>747</v>
      </c>
      <c r="AB471">
        <v>804</v>
      </c>
      <c r="AC471" s="1">
        <f>(Table2[[#This Row],[Close Price]]/Table2[[#This Row],[Day Low]])-1</f>
        <v>4.5752490823282699E-2</v>
      </c>
      <c r="AD471" s="1">
        <f>(Table2[[#This Row],[Day High]]/Table2[[#This Row],[Close Price]])-1</f>
        <v>7.8977059044753606E-3</v>
      </c>
      <c r="AE471" s="1">
        <f>(Table2[[#This Row],[Close Price]]/Table2[[#This Row],[Current Week Low]])-1</f>
        <v>6.7871485943775234E-2</v>
      </c>
      <c r="AF471" s="1">
        <f>(Table2[[#This Row],[Current Week High]]/Table2[[#This Row],[Close Price]])-1</f>
        <v>7.8977059044753606E-3</v>
      </c>
      <c r="AG471" s="1">
        <f>(Table2[[#This Row],[Close Price]]/Table2[[#This Row],[Current Month Low]])-1</f>
        <v>6.7871485943775234E-2</v>
      </c>
      <c r="AH471" s="1">
        <f>(Table2[[#This Row],[Current Month High]]/Table2[[#This Row],[Close Price]])-1</f>
        <v>7.8977059044753606E-3</v>
      </c>
      <c r="AI471">
        <v>16.202833145292701</v>
      </c>
      <c r="AJ471">
        <v>157.322580645161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9.8800000000000008</v>
      </c>
      <c r="AM471" t="s">
        <v>3217</v>
      </c>
      <c r="AN471">
        <v>0.38</v>
      </c>
      <c r="AO471" t="s">
        <v>3217</v>
      </c>
      <c r="AP471">
        <v>-3.8562330771903998E-2</v>
      </c>
      <c r="AQ471">
        <f>(Table2[[#This Row],[Sharpe Ratio]]-AVERAGE(Table2[Sharpe Ratio]))/_xlfn.STDEV.P(Table2[Sharpe Ratio])</f>
        <v>-1.215137647674652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3.0768786625777027</v>
      </c>
      <c r="AS471">
        <f>_xlfn.RANK.AVG(Table2[[#This Row],[1Y Return vs Nifty Z-Score]],Table2[1Y Return vs Nifty Z-Score])</f>
        <v>669</v>
      </c>
      <c r="AT471">
        <f>_xlfn.RANK.AVG(Table2[[#This Row],[6M Return vs Nifty Z-Score]],Table2[6M Return vs Nifty Z-Score])</f>
        <v>9</v>
      </c>
      <c r="AU471">
        <f>_xlfn.RANK.AVG(Table2[[#This Row],[Sharpe Ratio Z-Score]],Table2[Sharpe Ratio Z-Score])</f>
        <v>653</v>
      </c>
      <c r="AV471">
        <f>(Table2[[#This Row],[Rank 1Y]]+Table2[[#This Row],[Rank 6M]]+Table2[[#This Row],[Rank Sharpe]])/3</f>
        <v>443.66666666666669</v>
      </c>
    </row>
    <row r="472" spans="1:48" hidden="1" x14ac:dyDescent="0.3">
      <c r="A472" t="s">
        <v>957</v>
      </c>
      <c r="B472" t="s">
        <v>958</v>
      </c>
      <c r="C472" t="s">
        <v>3160</v>
      </c>
      <c r="D472" t="s">
        <v>46</v>
      </c>
      <c r="E472">
        <v>15692.086912319999</v>
      </c>
      <c r="F472">
        <v>1622.4</v>
      </c>
      <c r="G472">
        <v>12.1112586949332</v>
      </c>
      <c r="H472">
        <f>(Table2[[#This Row],[1Y Return vs Nifty]]-AVERAGE(Table2[1Y Return vs Nifty]))/_xlfn.STDEV.P(Table2[1Y Return vs Nifty])</f>
        <v>-0.20212155181918012</v>
      </c>
      <c r="I472">
        <v>-5.4697880559533099</v>
      </c>
      <c r="J472">
        <f>(Table2[[#This Row],[1M Return vs Nifty]]-AVERAGE(Table2[1M Return vs Nifty]))/_xlfn.STDEV.P(Table2[1M Return vs Nifty])</f>
        <v>-0.4304214712922772</v>
      </c>
      <c r="K472">
        <v>9.3404944295332797</v>
      </c>
      <c r="L472">
        <f>(Table2[[#This Row],[6M Return vs Nifty]]-AVERAGE(Table2[6M Return vs Nifty]))/_xlfn.STDEV.P(Table2[6M Return vs Nifty])</f>
        <v>6.8069186948875801E-2</v>
      </c>
      <c r="M472">
        <v>0.65611592004407604</v>
      </c>
      <c r="N472">
        <f>(Table2[[#This Row],[1W Return vs Nifty]]-AVERAGE(Table2[1W Return vs Nifty]))/_xlfn.STDEV.P(Table2[1W Return vs Nifty])</f>
        <v>-0.20525121545988947</v>
      </c>
      <c r="O472">
        <v>1592.69</v>
      </c>
      <c r="P472">
        <v>1609.6341638171</v>
      </c>
      <c r="Q472">
        <v>1518.08041998155</v>
      </c>
      <c r="R472">
        <v>60.093786437484297</v>
      </c>
      <c r="S472" s="1">
        <f>(Table2[[#This Row],[Close Price]]-Table2[[#This Row],[20D EMA]])/Table2[[#This Row],[20D EMA]]</f>
        <v>1.8653975349879785E-2</v>
      </c>
      <c r="T472" s="1">
        <f>(Table2[[#This Row],[Close Price]]-Table2[[#This Row],[50D EMA]])/Table2[[#This Row],[50D EMA]]</f>
        <v>7.9308929133481438E-3</v>
      </c>
      <c r="U472" s="1">
        <f>(Table2[[#This Row],[Close Price]]-Table2[[#This Row],[200D EMA]])/Table2[[#This Row],[200D EMA]]</f>
        <v>6.8718085448805102E-2</v>
      </c>
      <c r="V472">
        <v>0.56081679813527796</v>
      </c>
      <c r="W472">
        <v>1571</v>
      </c>
      <c r="X472">
        <v>1635.8</v>
      </c>
      <c r="Y472">
        <v>1555.75</v>
      </c>
      <c r="Z472">
        <v>1635.8</v>
      </c>
      <c r="AA472">
        <v>1555.75</v>
      </c>
      <c r="AB472">
        <v>1638.9</v>
      </c>
      <c r="AC472" s="1">
        <f>(Table2[[#This Row],[Close Price]]/Table2[[#This Row],[Day Low]])-1</f>
        <v>3.271801400381924E-2</v>
      </c>
      <c r="AD472" s="1">
        <f>(Table2[[#This Row],[Day High]]/Table2[[#This Row],[Close Price]])-1</f>
        <v>8.2593688362917472E-3</v>
      </c>
      <c r="AE472" s="1">
        <f>(Table2[[#This Row],[Close Price]]/Table2[[#This Row],[Current Week Low]])-1</f>
        <v>4.2841073437249078E-2</v>
      </c>
      <c r="AF472" s="1">
        <f>(Table2[[#This Row],[Current Week High]]/Table2[[#This Row],[Close Price]])-1</f>
        <v>8.2593688362917472E-3</v>
      </c>
      <c r="AG472" s="1">
        <f>(Table2[[#This Row],[Close Price]]/Table2[[#This Row],[Current Month Low]])-1</f>
        <v>4.2841073437249078E-2</v>
      </c>
      <c r="AH472" s="1">
        <f>(Table2[[#This Row],[Current Month High]]/Table2[[#This Row],[Close Price]])-1</f>
        <v>1.0170118343195256E-2</v>
      </c>
      <c r="AI472">
        <v>14.644970414201101</v>
      </c>
      <c r="AJ472">
        <v>58.290648324308499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3.16</v>
      </c>
      <c r="AM472" t="s">
        <v>3217</v>
      </c>
      <c r="AN472">
        <v>0.08</v>
      </c>
      <c r="AO472" t="s">
        <v>3217</v>
      </c>
      <c r="AP472">
        <v>-5.6899097073431999E-2</v>
      </c>
      <c r="AQ472">
        <f>(Table2[[#This Row],[Sharpe Ratio]]-AVERAGE(Table2[Sharpe Ratio]))/_xlfn.STDEV.P(Table2[Sharpe Ratio])</f>
        <v>-1.4338960497826445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362</v>
      </c>
      <c r="AT472">
        <f>_xlfn.RANK.AVG(Table2[[#This Row],[6M Return vs Nifty Z-Score]],Table2[6M Return vs Nifty Z-Score])</f>
        <v>285</v>
      </c>
      <c r="AU472">
        <f>_xlfn.RANK.AVG(Table2[[#This Row],[Sharpe Ratio Z-Score]],Table2[Sharpe Ratio Z-Score])</f>
        <v>684</v>
      </c>
      <c r="AV472">
        <f>(Table2[[#This Row],[Rank 1Y]]+Table2[[#This Row],[Rank 6M]]+Table2[[#This Row],[Rank Sharpe]])/3</f>
        <v>443.66666666666669</v>
      </c>
    </row>
    <row r="473" spans="1:48" x14ac:dyDescent="0.3">
      <c r="A473" t="s">
        <v>1752</v>
      </c>
      <c r="B473" t="s">
        <v>1753</v>
      </c>
      <c r="C473" t="s">
        <v>3168</v>
      </c>
      <c r="D473" t="s">
        <v>852</v>
      </c>
      <c r="E473">
        <v>4738.3225427999996</v>
      </c>
      <c r="F473">
        <v>386.4</v>
      </c>
      <c r="G473">
        <v>-11.7597674286989</v>
      </c>
      <c r="H473">
        <f>(Table2[[#This Row],[1Y Return vs Nifty]]-AVERAGE(Table2[1Y Return vs Nifty]))/_xlfn.STDEV.P(Table2[1Y Return vs Nifty])</f>
        <v>-0.61207781412356388</v>
      </c>
      <c r="I473">
        <v>-1.7385971802226201</v>
      </c>
      <c r="J473">
        <f>(Table2[[#This Row],[1M Return vs Nifty]]-AVERAGE(Table2[1M Return vs Nifty]))/_xlfn.STDEV.P(Table2[1M Return vs Nifty])</f>
        <v>-2.7846409510956047E-2</v>
      </c>
      <c r="K473">
        <v>20.7646969268574</v>
      </c>
      <c r="L473">
        <f>(Table2[[#This Row],[6M Return vs Nifty]]-AVERAGE(Table2[6M Return vs Nifty]))/_xlfn.STDEV.P(Table2[6M Return vs Nifty])</f>
        <v>0.44340421703648747</v>
      </c>
      <c r="M473">
        <v>-3.24155936031549</v>
      </c>
      <c r="N473">
        <f>(Table2[[#This Row],[1W Return vs Nifty]]-AVERAGE(Table2[1W Return vs Nifty]))/_xlfn.STDEV.P(Table2[1W Return vs Nifty])</f>
        <v>-1.1370313498088946</v>
      </c>
      <c r="O473">
        <v>384.52</v>
      </c>
      <c r="P473">
        <v>382.50954242333802</v>
      </c>
      <c r="Q473">
        <v>359.707298214329</v>
      </c>
      <c r="R473">
        <v>54.109907834579197</v>
      </c>
      <c r="S473" s="1">
        <f>(Table2[[#This Row],[Close Price]]-Table2[[#This Row],[20D EMA]])/Table2[[#This Row],[20D EMA]]</f>
        <v>4.8892125247061158E-3</v>
      </c>
      <c r="T473" s="1">
        <f>(Table2[[#This Row],[Close Price]]-Table2[[#This Row],[50D EMA]])/Table2[[#This Row],[50D EMA]]</f>
        <v>1.0170877181297191E-2</v>
      </c>
      <c r="U473" s="1">
        <f>(Table2[[#This Row],[Close Price]]-Table2[[#This Row],[200D EMA]])/Table2[[#This Row],[200D EMA]]</f>
        <v>7.4206728409959372E-2</v>
      </c>
      <c r="V473">
        <v>0.558648761835987</v>
      </c>
      <c r="W473">
        <v>372.4</v>
      </c>
      <c r="X473">
        <v>388.95</v>
      </c>
      <c r="Y473">
        <v>368.05</v>
      </c>
      <c r="Z473">
        <v>388.95</v>
      </c>
      <c r="AA473">
        <v>368.05</v>
      </c>
      <c r="AB473">
        <v>395.45</v>
      </c>
      <c r="AC473" s="1">
        <f>(Table2[[#This Row],[Close Price]]/Table2[[#This Row],[Day Low]])-1</f>
        <v>3.7593984962406068E-2</v>
      </c>
      <c r="AD473" s="1">
        <f>(Table2[[#This Row],[Day High]]/Table2[[#This Row],[Close Price]])-1</f>
        <v>6.5993788819875832E-3</v>
      </c>
      <c r="AE473" s="1">
        <f>(Table2[[#This Row],[Close Price]]/Table2[[#This Row],[Current Week Low]])-1</f>
        <v>4.9857356337454029E-2</v>
      </c>
      <c r="AF473" s="1">
        <f>(Table2[[#This Row],[Current Week High]]/Table2[[#This Row],[Close Price]])-1</f>
        <v>6.5993788819875832E-3</v>
      </c>
      <c r="AG473" s="1">
        <f>(Table2[[#This Row],[Close Price]]/Table2[[#This Row],[Current Month Low]])-1</f>
        <v>4.9857356337454029E-2</v>
      </c>
      <c r="AH473" s="1">
        <f>(Table2[[#This Row],[Current Month High]]/Table2[[#This Row],[Close Price]])-1</f>
        <v>2.3421325051759867E-2</v>
      </c>
      <c r="AI473">
        <v>16.433747412008199</v>
      </c>
      <c r="AJ473">
        <v>44.206008583690902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-0.99</v>
      </c>
      <c r="AM473" t="s">
        <v>3216</v>
      </c>
      <c r="AN473">
        <v>0.1</v>
      </c>
      <c r="AO473" t="s">
        <v>3217</v>
      </c>
      <c r="AP473">
        <v>-2.0587863444692999E-2</v>
      </c>
      <c r="AQ473">
        <f>(Table2[[#This Row],[Sharpe Ratio]]-AVERAGE(Table2[Sharpe Ratio]))/_xlfn.STDEV.P(Table2[Sharpe Ratio])</f>
        <v>-1.0007014877441338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-2.3342528441510608</v>
      </c>
      <c r="AS473">
        <f>_xlfn.RANK.AVG(Table2[[#This Row],[1Y Return vs Nifty Z-Score]],Table2[1Y Return vs Nifty Z-Score])</f>
        <v>534</v>
      </c>
      <c r="AT473">
        <f>_xlfn.RANK.AVG(Table2[[#This Row],[6M Return vs Nifty Z-Score]],Table2[6M Return vs Nifty Z-Score])</f>
        <v>177</v>
      </c>
      <c r="AU473">
        <f>_xlfn.RANK.AVG(Table2[[#This Row],[Sharpe Ratio Z-Score]],Table2[Sharpe Ratio Z-Score])</f>
        <v>620</v>
      </c>
      <c r="AV473">
        <f>(Table2[[#This Row],[Rank 1Y]]+Table2[[#This Row],[Rank 6M]]+Table2[[#This Row],[Rank Sharpe]])/3</f>
        <v>443.66666666666669</v>
      </c>
    </row>
    <row r="474" spans="1:48" x14ac:dyDescent="0.3">
      <c r="A474" t="s">
        <v>465</v>
      </c>
      <c r="B474" t="s">
        <v>466</v>
      </c>
      <c r="C474" t="s">
        <v>590</v>
      </c>
      <c r="D474" t="s">
        <v>467</v>
      </c>
      <c r="E474">
        <v>49248.090257789998</v>
      </c>
      <c r="F474">
        <v>44153.35</v>
      </c>
      <c r="G474">
        <v>-8.3913940839739105</v>
      </c>
      <c r="H474">
        <f>(Table2[[#This Row],[1Y Return vs Nifty]]-AVERAGE(Table2[1Y Return vs Nifty]))/_xlfn.STDEV.P(Table2[1Y Return vs Nifty])</f>
        <v>-0.55423003919770475</v>
      </c>
      <c r="I474">
        <v>6.5431452226149398</v>
      </c>
      <c r="J474">
        <f>(Table2[[#This Row],[1M Return vs Nifty]]-AVERAGE(Table2[1M Return vs Nifty]))/_xlfn.STDEV.P(Table2[1M Return vs Nifty])</f>
        <v>0.8657082411410042</v>
      </c>
      <c r="K474">
        <v>19.132430217143401</v>
      </c>
      <c r="L474">
        <f>(Table2[[#This Row],[6M Return vs Nifty]]-AVERAGE(Table2[6M Return vs Nifty]))/_xlfn.STDEV.P(Table2[6M Return vs Nifty])</f>
        <v>0.38977711486064537</v>
      </c>
      <c r="M474">
        <v>-0.30370096064940499</v>
      </c>
      <c r="N474">
        <f>(Table2[[#This Row],[1W Return vs Nifty]]-AVERAGE(Table2[1W Return vs Nifty]))/_xlfn.STDEV.P(Table2[1W Return vs Nifty])</f>
        <v>-0.4347055023651113</v>
      </c>
      <c r="O474">
        <v>43558.97</v>
      </c>
      <c r="P474">
        <v>42938.183644983401</v>
      </c>
      <c r="Q474">
        <v>40256.374121770503</v>
      </c>
      <c r="R474">
        <v>59.472083950818401</v>
      </c>
      <c r="S474" s="1">
        <f>(Table2[[#This Row],[Close Price]]-Table2[[#This Row],[20D EMA]])/Table2[[#This Row],[20D EMA]]</f>
        <v>1.3645409889168576E-2</v>
      </c>
      <c r="T474" s="1">
        <f>(Table2[[#This Row],[Close Price]]-Table2[[#This Row],[50D EMA]])/Table2[[#This Row],[50D EMA]]</f>
        <v>2.8300366989523769E-2</v>
      </c>
      <c r="U474" s="1">
        <f>(Table2[[#This Row],[Close Price]]-Table2[[#This Row],[200D EMA]])/Table2[[#This Row],[200D EMA]]</f>
        <v>9.6803946287900414E-2</v>
      </c>
      <c r="V474">
        <v>0.59677735728985704</v>
      </c>
      <c r="W474">
        <v>43327.7</v>
      </c>
      <c r="X474">
        <v>44296</v>
      </c>
      <c r="Y474">
        <v>42621.05</v>
      </c>
      <c r="Z474">
        <v>44296</v>
      </c>
      <c r="AA474">
        <v>42621.05</v>
      </c>
      <c r="AB474">
        <v>44296</v>
      </c>
      <c r="AC474" s="1">
        <f>(Table2[[#This Row],[Close Price]]/Table2[[#This Row],[Day Low]])-1</f>
        <v>1.9055938810506934E-2</v>
      </c>
      <c r="AD474" s="1">
        <f>(Table2[[#This Row],[Day High]]/Table2[[#This Row],[Close Price]])-1</f>
        <v>3.2307854330420049E-3</v>
      </c>
      <c r="AE474" s="1">
        <f>(Table2[[#This Row],[Close Price]]/Table2[[#This Row],[Current Week Low]])-1</f>
        <v>3.5951718692993184E-2</v>
      </c>
      <c r="AF474" s="1">
        <f>(Table2[[#This Row],[Current Week High]]/Table2[[#This Row],[Close Price]])-1</f>
        <v>3.2307854330420049E-3</v>
      </c>
      <c r="AG474" s="1">
        <f>(Table2[[#This Row],[Close Price]]/Table2[[#This Row],[Current Month Low]])-1</f>
        <v>3.5951718692993184E-2</v>
      </c>
      <c r="AH474" s="1">
        <f>(Table2[[#This Row],[Current Month High]]/Table2[[#This Row],[Close Price]])-1</f>
        <v>3.2307854330420049E-3</v>
      </c>
      <c r="AI474">
        <v>6.01777668059162</v>
      </c>
      <c r="AJ474">
        <v>33.514615188062798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-0.81</v>
      </c>
      <c r="AM474" t="s">
        <v>3216</v>
      </c>
      <c r="AN474">
        <v>0.1</v>
      </c>
      <c r="AO474" t="s">
        <v>3217</v>
      </c>
      <c r="AP474">
        <v>-2.5564669234753E-2</v>
      </c>
      <c r="AQ474">
        <f>(Table2[[#This Row],[Sharpe Ratio]]-AVERAGE(Table2[Sharpe Ratio]))/_xlfn.STDEV.P(Table2[Sharpe Ratio])</f>
        <v>-1.060074992555863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-0.79352517811702938</v>
      </c>
      <c r="AS474">
        <f>_xlfn.RANK.AVG(Table2[[#This Row],[1Y Return vs Nifty Z-Score]],Table2[1Y Return vs Nifty Z-Score])</f>
        <v>512</v>
      </c>
      <c r="AT474">
        <f>_xlfn.RANK.AVG(Table2[[#This Row],[6M Return vs Nifty Z-Score]],Table2[6M Return vs Nifty Z-Score])</f>
        <v>193</v>
      </c>
      <c r="AU474">
        <f>_xlfn.RANK.AVG(Table2[[#This Row],[Sharpe Ratio Z-Score]],Table2[Sharpe Ratio Z-Score])</f>
        <v>627</v>
      </c>
      <c r="AV474">
        <f>(Table2[[#This Row],[Rank 1Y]]+Table2[[#This Row],[Rank 6M]]+Table2[[#This Row],[Rank Sharpe]])/3</f>
        <v>444</v>
      </c>
    </row>
    <row r="475" spans="1:48" x14ac:dyDescent="0.3">
      <c r="A475" t="s">
        <v>1299</v>
      </c>
      <c r="B475" t="s">
        <v>1300</v>
      </c>
      <c r="C475" t="s">
        <v>3156</v>
      </c>
      <c r="D475" t="s">
        <v>21</v>
      </c>
      <c r="E475">
        <v>9118.7357110499997</v>
      </c>
      <c r="F475">
        <v>2953.65</v>
      </c>
      <c r="G475">
        <v>4.6521235161244299</v>
      </c>
      <c r="H475">
        <f>(Table2[[#This Row],[1Y Return vs Nifty]]-AVERAGE(Table2[1Y Return vs Nifty]))/_xlfn.STDEV.P(Table2[1Y Return vs Nifty])</f>
        <v>-0.33022325813419573</v>
      </c>
      <c r="I475">
        <v>10.7859915700469</v>
      </c>
      <c r="J475">
        <f>(Table2[[#This Row],[1M Return vs Nifty]]-AVERAGE(Table2[1M Return vs Nifty]))/_xlfn.STDEV.P(Table2[1M Return vs Nifty])</f>
        <v>1.3234881262592049</v>
      </c>
      <c r="K475">
        <v>5.8143000033986301</v>
      </c>
      <c r="L475">
        <f>(Table2[[#This Row],[6M Return vs Nifty]]-AVERAGE(Table2[6M Return vs Nifty]))/_xlfn.STDEV.P(Table2[6M Return vs Nifty])</f>
        <v>-4.7781726175083632E-2</v>
      </c>
      <c r="M475">
        <v>0.55228612067312399</v>
      </c>
      <c r="N475">
        <f>(Table2[[#This Row],[1W Return vs Nifty]]-AVERAGE(Table2[1W Return vs Nifty]))/_xlfn.STDEV.P(Table2[1W Return vs Nifty])</f>
        <v>-0.23007281742729888</v>
      </c>
      <c r="O475">
        <v>2827.31</v>
      </c>
      <c r="P475">
        <v>2789.79121034625</v>
      </c>
      <c r="Q475">
        <v>2687.0717379330399</v>
      </c>
      <c r="R475">
        <v>66.335118893859899</v>
      </c>
      <c r="S475" s="1">
        <f>(Table2[[#This Row],[Close Price]]-Table2[[#This Row],[20D EMA]])/Table2[[#This Row],[20D EMA]]</f>
        <v>4.468558453087923E-2</v>
      </c>
      <c r="T475" s="1">
        <f>(Table2[[#This Row],[Close Price]]-Table2[[#This Row],[50D EMA]])/Table2[[#This Row],[50D EMA]]</f>
        <v>5.8735144424450707E-2</v>
      </c>
      <c r="U475" s="1">
        <f>(Table2[[#This Row],[Close Price]]-Table2[[#This Row],[200D EMA]])/Table2[[#This Row],[200D EMA]]</f>
        <v>9.920772054713306E-2</v>
      </c>
      <c r="V475">
        <v>0.59868615290301996</v>
      </c>
      <c r="W475">
        <v>2871.75</v>
      </c>
      <c r="X475">
        <v>2974</v>
      </c>
      <c r="Y475">
        <v>2838.05</v>
      </c>
      <c r="Z475">
        <v>2974</v>
      </c>
      <c r="AA475">
        <v>2838.05</v>
      </c>
      <c r="AB475">
        <v>2974</v>
      </c>
      <c r="AC475" s="1">
        <f>(Table2[[#This Row],[Close Price]]/Table2[[#This Row],[Day Low]])-1</f>
        <v>2.8519195612431547E-2</v>
      </c>
      <c r="AD475" s="1">
        <f>(Table2[[#This Row],[Day High]]/Table2[[#This Row],[Close Price]])-1</f>
        <v>6.8897804411489627E-3</v>
      </c>
      <c r="AE475" s="1">
        <f>(Table2[[#This Row],[Close Price]]/Table2[[#This Row],[Current Week Low]])-1</f>
        <v>4.0732192878913276E-2</v>
      </c>
      <c r="AF475" s="1">
        <f>(Table2[[#This Row],[Current Week High]]/Table2[[#This Row],[Close Price]])-1</f>
        <v>6.8897804411489627E-3</v>
      </c>
      <c r="AG475" s="1">
        <f>(Table2[[#This Row],[Close Price]]/Table2[[#This Row],[Current Month Low]])-1</f>
        <v>4.0732192878913276E-2</v>
      </c>
      <c r="AH475" s="1">
        <f>(Table2[[#This Row],[Current Month High]]/Table2[[#This Row],[Close Price]])-1</f>
        <v>6.8897804411489627E-3</v>
      </c>
      <c r="AI475">
        <v>6.47842499957678</v>
      </c>
      <c r="AJ475">
        <v>38.179223877803999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3.69</v>
      </c>
      <c r="AM475" t="s">
        <v>3217</v>
      </c>
      <c r="AN475">
        <v>0.02</v>
      </c>
      <c r="AO475" t="s">
        <v>3217</v>
      </c>
      <c r="AP475">
        <v>-2.2320163329429999E-3</v>
      </c>
      <c r="AQ475">
        <f>(Table2[[#This Row],[Sharpe Ratio]]-AVERAGE(Table2[Sharpe Ratio]))/_xlfn.STDEV.P(Table2[Sharpe Ratio])</f>
        <v>-0.78171545075840687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-6.6305126235780359E-2</v>
      </c>
      <c r="AS475">
        <f>_xlfn.RANK.AVG(Table2[[#This Row],[1Y Return vs Nifty Z-Score]],Table2[1Y Return vs Nifty Z-Score])</f>
        <v>424</v>
      </c>
      <c r="AT475">
        <f>_xlfn.RANK.AVG(Table2[[#This Row],[6M Return vs Nifty Z-Score]],Table2[6M Return vs Nifty Z-Score])</f>
        <v>333</v>
      </c>
      <c r="AU475">
        <f>_xlfn.RANK.AVG(Table2[[#This Row],[Sharpe Ratio Z-Score]],Table2[Sharpe Ratio Z-Score])</f>
        <v>576</v>
      </c>
      <c r="AV475">
        <f>(Table2[[#This Row],[Rank 1Y]]+Table2[[#This Row],[Rank 6M]]+Table2[[#This Row],[Rank Sharpe]])/3</f>
        <v>444.33333333333331</v>
      </c>
    </row>
    <row r="476" spans="1:48" hidden="1" x14ac:dyDescent="0.3">
      <c r="A476" t="s">
        <v>137</v>
      </c>
      <c r="B476" t="s">
        <v>138</v>
      </c>
      <c r="C476" t="s">
        <v>3155</v>
      </c>
      <c r="D476" t="s">
        <v>18</v>
      </c>
      <c r="E476">
        <v>204207.22825656299</v>
      </c>
      <c r="F476">
        <v>144.61000000000001</v>
      </c>
      <c r="G476">
        <v>19.9406569721842</v>
      </c>
      <c r="H476">
        <f>(Table2[[#This Row],[1Y Return vs Nifty]]-AVERAGE(Table2[1Y Return vs Nifty]))/_xlfn.STDEV.P(Table2[1Y Return vs Nifty])</f>
        <v>-6.7661020578899014E-2</v>
      </c>
      <c r="I476">
        <v>-15.298393480143</v>
      </c>
      <c r="J476">
        <f>(Table2[[#This Row],[1M Return vs Nifty]]-AVERAGE(Table2[1M Return vs Nifty]))/_xlfn.STDEV.P(Table2[1M Return vs Nifty])</f>
        <v>-1.4908741706178059</v>
      </c>
      <c r="K476">
        <v>-22.112372068938999</v>
      </c>
      <c r="L476">
        <f>(Table2[[#This Row],[6M Return vs Nifty]]-AVERAGE(Table2[6M Return vs Nifty]))/_xlfn.STDEV.P(Table2[6M Return vs Nifty])</f>
        <v>-0.96529507601047582</v>
      </c>
      <c r="M476">
        <v>-2.72898420174453</v>
      </c>
      <c r="N476">
        <f>(Table2[[#This Row],[1W Return vs Nifty]]-AVERAGE(Table2[1W Return vs Nifty]))/_xlfn.STDEV.P(Table2[1W Return vs Nifty])</f>
        <v>-1.0144948849258704</v>
      </c>
      <c r="O476">
        <v>151.63</v>
      </c>
      <c r="P476">
        <v>160.43135346949401</v>
      </c>
      <c r="Q476">
        <v>157.62010846567301</v>
      </c>
      <c r="R476">
        <v>39.8218548890421</v>
      </c>
      <c r="S476" s="1">
        <f>(Table2[[#This Row],[Close Price]]-Table2[[#This Row],[20D EMA]])/Table2[[#This Row],[20D EMA]]</f>
        <v>-4.629690694453592E-2</v>
      </c>
      <c r="T476" s="1">
        <f>(Table2[[#This Row],[Close Price]]-Table2[[#This Row],[50D EMA]])/Table2[[#This Row],[50D EMA]]</f>
        <v>-9.8617590186337395E-2</v>
      </c>
      <c r="U476" s="1">
        <f>(Table2[[#This Row],[Close Price]]-Table2[[#This Row],[200D EMA]])/Table2[[#This Row],[200D EMA]]</f>
        <v>-8.2540918112021092E-2</v>
      </c>
      <c r="V476">
        <v>1.1364766135995199</v>
      </c>
      <c r="W476">
        <v>141.37</v>
      </c>
      <c r="X476">
        <v>145.13999999999999</v>
      </c>
      <c r="Y476">
        <v>136.36000000000001</v>
      </c>
      <c r="Z476">
        <v>145.13999999999999</v>
      </c>
      <c r="AA476">
        <v>136.36000000000001</v>
      </c>
      <c r="AB476">
        <v>145.5</v>
      </c>
      <c r="AC476" s="1">
        <f>(Table2[[#This Row],[Close Price]]/Table2[[#This Row],[Day Low]])-1</f>
        <v>2.2918582443234081E-2</v>
      </c>
      <c r="AD476" s="1">
        <f>(Table2[[#This Row],[Day High]]/Table2[[#This Row],[Close Price]])-1</f>
        <v>3.6650300809071279E-3</v>
      </c>
      <c r="AE476" s="1">
        <f>(Table2[[#This Row],[Close Price]]/Table2[[#This Row],[Current Week Low]])-1</f>
        <v>6.0501613376356733E-2</v>
      </c>
      <c r="AF476" s="1">
        <f>(Table2[[#This Row],[Current Week High]]/Table2[[#This Row],[Close Price]])-1</f>
        <v>3.6650300809071279E-3</v>
      </c>
      <c r="AG476" s="1">
        <f>(Table2[[#This Row],[Close Price]]/Table2[[#This Row],[Current Month Low]])-1</f>
        <v>6.0501613376356733E-2</v>
      </c>
      <c r="AH476" s="1">
        <f>(Table2[[#This Row],[Current Month High]]/Table2[[#This Row],[Close Price]])-1</f>
        <v>6.154484475485722E-3</v>
      </c>
      <c r="AI476">
        <v>36.0901735702925</v>
      </c>
      <c r="AJ476">
        <v>49.699792960662499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-9.69</v>
      </c>
      <c r="AM476" t="s">
        <v>3216</v>
      </c>
      <c r="AN476">
        <v>-0.08</v>
      </c>
      <c r="AO476" t="s">
        <v>3216</v>
      </c>
      <c r="AP476">
        <v>5.767529660996E-2</v>
      </c>
      <c r="AQ476">
        <f>(Table2[[#This Row],[Sharpe Ratio]]-AVERAGE(Table2[Sharpe Ratio]))/_xlfn.STDEV.P(Table2[Sharpe Ratio])</f>
        <v>-6.7018658615679849E-2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317</v>
      </c>
      <c r="AT476">
        <f>_xlfn.RANK.AVG(Table2[[#This Row],[6M Return vs Nifty Z-Score]],Table2[6M Return vs Nifty Z-Score])</f>
        <v>654</v>
      </c>
      <c r="AU476">
        <f>_xlfn.RANK.AVG(Table2[[#This Row],[Sharpe Ratio Z-Score]],Table2[Sharpe Ratio Z-Score])</f>
        <v>365</v>
      </c>
      <c r="AV476">
        <f>(Table2[[#This Row],[Rank 1Y]]+Table2[[#This Row],[Rank 6M]]+Table2[[#This Row],[Rank Sharpe]])/3</f>
        <v>445.33333333333331</v>
      </c>
    </row>
    <row r="477" spans="1:48" hidden="1" x14ac:dyDescent="0.3">
      <c r="A477" t="s">
        <v>1769</v>
      </c>
      <c r="B477" t="s">
        <v>1770</v>
      </c>
      <c r="C477" t="s">
        <v>3167</v>
      </c>
      <c r="D477" t="s">
        <v>264</v>
      </c>
      <c r="E477">
        <v>4644.1597960500003</v>
      </c>
      <c r="F477">
        <v>510.1</v>
      </c>
      <c r="G477">
        <v>-1.1055402946012201</v>
      </c>
      <c r="H477">
        <f>(Table2[[#This Row],[1Y Return vs Nifty]]-AVERAGE(Table2[1Y Return vs Nifty]))/_xlfn.STDEV.P(Table2[1Y Return vs Nifty])</f>
        <v>-0.4291042330543956</v>
      </c>
      <c r="I477">
        <v>2.32968812528958</v>
      </c>
      <c r="J477">
        <f>(Table2[[#This Row],[1M Return vs Nifty]]-AVERAGE(Table2[1M Return vs Nifty]))/_xlfn.STDEV.P(Table2[1M Return vs Nifty])</f>
        <v>0.41109929516031246</v>
      </c>
      <c r="K477">
        <v>13.6571472654334</v>
      </c>
      <c r="L477">
        <f>(Table2[[#This Row],[6M Return vs Nifty]]-AVERAGE(Table2[6M Return vs Nifty]))/_xlfn.STDEV.P(Table2[6M Return vs Nifty])</f>
        <v>0.20989011689298712</v>
      </c>
      <c r="M477">
        <v>2.9548743673065099</v>
      </c>
      <c r="N477">
        <f>(Table2[[#This Row],[1W Return vs Nifty]]-AVERAGE(Table2[1W Return vs Nifty]))/_xlfn.STDEV.P(Table2[1W Return vs Nifty])</f>
        <v>0.34429108880012688</v>
      </c>
      <c r="O477">
        <v>498.9</v>
      </c>
      <c r="P477">
        <v>505.33652998919899</v>
      </c>
      <c r="Q477">
        <v>485.02097864071601</v>
      </c>
      <c r="R477">
        <v>59.419613997107298</v>
      </c>
      <c r="S477" s="1">
        <f>(Table2[[#This Row],[Close Price]]-Table2[[#This Row],[20D EMA]])/Table2[[#This Row],[20D EMA]]</f>
        <v>2.2449388655041182E-2</v>
      </c>
      <c r="T477" s="1">
        <f>(Table2[[#This Row],[Close Price]]-Table2[[#This Row],[50D EMA]])/Table2[[#This Row],[50D EMA]]</f>
        <v>9.4263322125215116E-3</v>
      </c>
      <c r="U477" s="1">
        <f>(Table2[[#This Row],[Close Price]]-Table2[[#This Row],[200D EMA]])/Table2[[#This Row],[200D EMA]]</f>
        <v>5.1707085803934967E-2</v>
      </c>
      <c r="V477">
        <v>0.581272788277019</v>
      </c>
      <c r="W477">
        <v>501.05</v>
      </c>
      <c r="X477">
        <v>511.85</v>
      </c>
      <c r="Y477">
        <v>492</v>
      </c>
      <c r="Z477">
        <v>513</v>
      </c>
      <c r="AA477">
        <v>492</v>
      </c>
      <c r="AB477">
        <v>520</v>
      </c>
      <c r="AC477" s="1">
        <f>(Table2[[#This Row],[Close Price]]/Table2[[#This Row],[Day Low]])-1</f>
        <v>1.8062069653727253E-2</v>
      </c>
      <c r="AD477" s="1">
        <f>(Table2[[#This Row],[Day High]]/Table2[[#This Row],[Close Price]])-1</f>
        <v>3.430699862772002E-3</v>
      </c>
      <c r="AE477" s="1">
        <f>(Table2[[#This Row],[Close Price]]/Table2[[#This Row],[Current Week Low]])-1</f>
        <v>3.6788617886178931E-2</v>
      </c>
      <c r="AF477" s="1">
        <f>(Table2[[#This Row],[Current Week High]]/Table2[[#This Row],[Close Price]])-1</f>
        <v>5.6851597725935399E-3</v>
      </c>
      <c r="AG477" s="1">
        <f>(Table2[[#This Row],[Close Price]]/Table2[[#This Row],[Current Month Low]])-1</f>
        <v>3.6788617886178931E-2</v>
      </c>
      <c r="AH477" s="1">
        <f>(Table2[[#This Row],[Current Month High]]/Table2[[#This Row],[Close Price]])-1</f>
        <v>1.9407959223681548E-2</v>
      </c>
      <c r="AI477">
        <v>20.339149186434</v>
      </c>
      <c r="AJ477">
        <v>41.655095806720297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3.25</v>
      </c>
      <c r="AM477" t="s">
        <v>3217</v>
      </c>
      <c r="AN477">
        <v>-0.01</v>
      </c>
      <c r="AO477" t="s">
        <v>3216</v>
      </c>
      <c r="AP477">
        <v>-2.9835426695446001E-2</v>
      </c>
      <c r="AQ477">
        <f>(Table2[[#This Row],[Sharpe Ratio]]-AVERAGE(Table2[Sharpe Ratio]))/_xlfn.STDEV.P(Table2[Sharpe Ratio])</f>
        <v>-1.1110253107596861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463</v>
      </c>
      <c r="AT477">
        <f>_xlfn.RANK.AVG(Table2[[#This Row],[6M Return vs Nifty Z-Score]],Table2[6M Return vs Nifty Z-Score])</f>
        <v>238</v>
      </c>
      <c r="AU477">
        <f>_xlfn.RANK.AVG(Table2[[#This Row],[Sharpe Ratio Z-Score]],Table2[Sharpe Ratio Z-Score])</f>
        <v>637</v>
      </c>
      <c r="AV477">
        <f>(Table2[[#This Row],[Rank 1Y]]+Table2[[#This Row],[Rank 6M]]+Table2[[#This Row],[Rank Sharpe]])/3</f>
        <v>446</v>
      </c>
    </row>
    <row r="478" spans="1:48" hidden="1" x14ac:dyDescent="0.3">
      <c r="A478" t="s">
        <v>227</v>
      </c>
      <c r="B478" t="s">
        <v>228</v>
      </c>
      <c r="C478" t="s">
        <v>3157</v>
      </c>
      <c r="D478" t="s">
        <v>54</v>
      </c>
      <c r="E478">
        <v>109639.900898775</v>
      </c>
      <c r="F478">
        <v>1304.55</v>
      </c>
      <c r="G478">
        <v>-12.9222573272293</v>
      </c>
      <c r="H478">
        <f>(Table2[[#This Row],[1Y Return vs Nifty]]-AVERAGE(Table2[1Y Return vs Nifty]))/_xlfn.STDEV.P(Table2[1Y Return vs Nifty])</f>
        <v>-0.63204218479200047</v>
      </c>
      <c r="I478">
        <v>-12.5192701706573</v>
      </c>
      <c r="J478">
        <f>(Table2[[#This Row],[1M Return vs Nifty]]-AVERAGE(Table2[1M Return vs Nifty]))/_xlfn.STDEV.P(Table2[1M Return vs Nifty])</f>
        <v>-1.1910219852763051</v>
      </c>
      <c r="K478">
        <v>-10.713477774379101</v>
      </c>
      <c r="L478">
        <f>(Table2[[#This Row],[6M Return vs Nifty]]-AVERAGE(Table2[6M Return vs Nifty]))/_xlfn.STDEV.P(Table2[6M Return vs Nifty])</f>
        <v>-0.59079153110077465</v>
      </c>
      <c r="M478">
        <v>-0.389162682097702</v>
      </c>
      <c r="N478">
        <f>(Table2[[#This Row],[1W Return vs Nifty]]-AVERAGE(Table2[1W Return vs Nifty]))/_xlfn.STDEV.P(Table2[1W Return vs Nifty])</f>
        <v>-0.45513602275608789</v>
      </c>
      <c r="O478">
        <v>1366.39</v>
      </c>
      <c r="P478">
        <v>1425.0374176473399</v>
      </c>
      <c r="Q478">
        <v>1339.9638224145399</v>
      </c>
      <c r="R478">
        <v>39.580341413987298</v>
      </c>
      <c r="S478" s="1">
        <f>(Table2[[#This Row],[Close Price]]-Table2[[#This Row],[20D EMA]])/Table2[[#This Row],[20D EMA]]</f>
        <v>-4.5257942461522802E-2</v>
      </c>
      <c r="T478" s="1">
        <f>(Table2[[#This Row],[Close Price]]-Table2[[#This Row],[50D EMA]])/Table2[[#This Row],[50D EMA]]</f>
        <v>-8.455035366457829E-2</v>
      </c>
      <c r="U478" s="1">
        <f>(Table2[[#This Row],[Close Price]]-Table2[[#This Row],[200D EMA]])/Table2[[#This Row],[200D EMA]]</f>
        <v>-2.6428939216229144E-2</v>
      </c>
      <c r="V478">
        <v>1.4062989168278499</v>
      </c>
      <c r="W478">
        <v>1275.4000000000001</v>
      </c>
      <c r="X478">
        <v>1307.7</v>
      </c>
      <c r="Y478">
        <v>1221.0999999999999</v>
      </c>
      <c r="Z478">
        <v>1307.7</v>
      </c>
      <c r="AA478">
        <v>1221.0999999999999</v>
      </c>
      <c r="AB478">
        <v>1307.7</v>
      </c>
      <c r="AC478" s="1">
        <f>(Table2[[#This Row],[Close Price]]/Table2[[#This Row],[Day Low]])-1</f>
        <v>2.2855574721655891E-2</v>
      </c>
      <c r="AD478" s="1">
        <f>(Table2[[#This Row],[Day High]]/Table2[[#This Row],[Close Price]])-1</f>
        <v>2.4146257330115439E-3</v>
      </c>
      <c r="AE478" s="1">
        <f>(Table2[[#This Row],[Close Price]]/Table2[[#This Row],[Current Week Low]])-1</f>
        <v>6.8340021292277564E-2</v>
      </c>
      <c r="AF478" s="1">
        <f>(Table2[[#This Row],[Current Week High]]/Table2[[#This Row],[Close Price]])-1</f>
        <v>2.4146257330115439E-3</v>
      </c>
      <c r="AG478" s="1">
        <f>(Table2[[#This Row],[Close Price]]/Table2[[#This Row],[Current Month Low]])-1</f>
        <v>6.8340021292277564E-2</v>
      </c>
      <c r="AH478" s="1">
        <f>(Table2[[#This Row],[Current Month High]]/Table2[[#This Row],[Close Price]])-1</f>
        <v>2.4146257330115439E-3</v>
      </c>
      <c r="AI478">
        <v>26.633705109041401</v>
      </c>
      <c r="AJ478">
        <v>29.010087025316398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-9.32</v>
      </c>
      <c r="AM478" t="s">
        <v>3216</v>
      </c>
      <c r="AN478">
        <v>-0.1</v>
      </c>
      <c r="AO478" t="s">
        <v>3216</v>
      </c>
      <c r="AP478">
        <v>8.8259995203401997E-2</v>
      </c>
      <c r="AQ478">
        <f>(Table2[[#This Row],[Sharpe Ratio]]-AVERAGE(Table2[Sharpe Ratio]))/_xlfn.STDEV.P(Table2[Sharpe Ratio])</f>
        <v>0.29785809681847791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543</v>
      </c>
      <c r="AT478">
        <f>_xlfn.RANK.AVG(Table2[[#This Row],[6M Return vs Nifty Z-Score]],Table2[6M Return vs Nifty Z-Score])</f>
        <v>531</v>
      </c>
      <c r="AU478">
        <f>_xlfn.RANK.AVG(Table2[[#This Row],[Sharpe Ratio Z-Score]],Table2[Sharpe Ratio Z-Score])</f>
        <v>266</v>
      </c>
      <c r="AV478">
        <f>(Table2[[#This Row],[Rank 1Y]]+Table2[[#This Row],[Rank 6M]]+Table2[[#This Row],[Rank Sharpe]])/3</f>
        <v>446.66666666666669</v>
      </c>
    </row>
    <row r="479" spans="1:48" hidden="1" x14ac:dyDescent="0.3">
      <c r="A479" t="s">
        <v>1372</v>
      </c>
      <c r="B479" t="s">
        <v>1373</v>
      </c>
      <c r="C479" t="s">
        <v>3165</v>
      </c>
      <c r="D479" t="s">
        <v>75</v>
      </c>
      <c r="E479">
        <v>8339.4545439609992</v>
      </c>
      <c r="F479">
        <v>206.33</v>
      </c>
      <c r="G479">
        <v>3.9645274550711598</v>
      </c>
      <c r="H479">
        <f>(Table2[[#This Row],[1Y Return vs Nifty]]-AVERAGE(Table2[1Y Return vs Nifty]))/_xlfn.STDEV.P(Table2[1Y Return vs Nifty])</f>
        <v>-0.34203189634290482</v>
      </c>
      <c r="I479">
        <v>-1.65385760896436</v>
      </c>
      <c r="J479">
        <f>(Table2[[#This Row],[1M Return vs Nifty]]-AVERAGE(Table2[1M Return vs Nifty]))/_xlfn.STDEV.P(Table2[1M Return vs Nifty])</f>
        <v>-1.8703473844890427E-2</v>
      </c>
      <c r="K479">
        <v>-20.599154755872899</v>
      </c>
      <c r="L479">
        <f>(Table2[[#This Row],[6M Return vs Nifty]]-AVERAGE(Table2[6M Return vs Nifty]))/_xlfn.STDEV.P(Table2[6M Return vs Nifty])</f>
        <v>-0.9155792673260803</v>
      </c>
      <c r="M479">
        <v>1.4022803117564699</v>
      </c>
      <c r="N479">
        <f>(Table2[[#This Row],[1W Return vs Nifty]]-AVERAGE(Table2[1W Return vs Nifty]))/_xlfn.STDEV.P(Table2[1W Return vs Nifty])</f>
        <v>-2.6872795723476933E-2</v>
      </c>
      <c r="O479">
        <v>205.29</v>
      </c>
      <c r="P479">
        <v>208.09942672339599</v>
      </c>
      <c r="Q479">
        <v>203.701385264051</v>
      </c>
      <c r="R479">
        <v>53.288416355327698</v>
      </c>
      <c r="S479" s="1">
        <f>(Table2[[#This Row],[Close Price]]-Table2[[#This Row],[20D EMA]])/Table2[[#This Row],[20D EMA]]</f>
        <v>5.0660041891958715E-3</v>
      </c>
      <c r="T479" s="1">
        <f>(Table2[[#This Row],[Close Price]]-Table2[[#This Row],[50D EMA]])/Table2[[#This Row],[50D EMA]]</f>
        <v>-8.5027947998525134E-3</v>
      </c>
      <c r="U479" s="1">
        <f>(Table2[[#This Row],[Close Price]]-Table2[[#This Row],[200D EMA]])/Table2[[#This Row],[200D EMA]]</f>
        <v>1.2904255572644402E-2</v>
      </c>
      <c r="V479">
        <v>0.772028764023167</v>
      </c>
      <c r="W479">
        <v>203.16</v>
      </c>
      <c r="X479">
        <v>209.9</v>
      </c>
      <c r="Y479">
        <v>202</v>
      </c>
      <c r="Z479">
        <v>211.29</v>
      </c>
      <c r="AA479">
        <v>201.53</v>
      </c>
      <c r="AB479">
        <v>213.45</v>
      </c>
      <c r="AC479" s="1">
        <f>(Table2[[#This Row],[Close Price]]/Table2[[#This Row],[Day Low]])-1</f>
        <v>1.5603465249064863E-2</v>
      </c>
      <c r="AD479" s="1">
        <f>(Table2[[#This Row],[Day High]]/Table2[[#This Row],[Close Price]])-1</f>
        <v>1.7302379683032054E-2</v>
      </c>
      <c r="AE479" s="1">
        <f>(Table2[[#This Row],[Close Price]]/Table2[[#This Row],[Current Week Low]])-1</f>
        <v>2.1435643564356566E-2</v>
      </c>
      <c r="AF479" s="1">
        <f>(Table2[[#This Row],[Current Week High]]/Table2[[#This Row],[Close Price]])-1</f>
        <v>2.4039160568021911E-2</v>
      </c>
      <c r="AG479" s="1">
        <f>(Table2[[#This Row],[Close Price]]/Table2[[#This Row],[Current Month Low]])-1</f>
        <v>2.3817793876842241E-2</v>
      </c>
      <c r="AH479" s="1">
        <f>(Table2[[#This Row],[Current Month High]]/Table2[[#This Row],[Close Price]])-1</f>
        <v>3.4507827266999413E-2</v>
      </c>
      <c r="AI479">
        <v>24.0730868026947</v>
      </c>
      <c r="AJ479">
        <v>33.503720478809399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-0.71</v>
      </c>
      <c r="AM479" t="s">
        <v>3216</v>
      </c>
      <c r="AN479">
        <v>-0.02</v>
      </c>
      <c r="AO479" t="s">
        <v>3216</v>
      </c>
      <c r="AP479">
        <v>8.6907139365320005E-2</v>
      </c>
      <c r="AQ479">
        <f>(Table2[[#This Row],[Sharpe Ratio]]-AVERAGE(Table2[Sharpe Ratio]))/_xlfn.STDEV.P(Table2[Sharpe Ratio])</f>
        <v>0.28171846911342152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429</v>
      </c>
      <c r="AT479">
        <f>_xlfn.RANK.AVG(Table2[[#This Row],[6M Return vs Nifty Z-Score]],Table2[6M Return vs Nifty Z-Score])</f>
        <v>639</v>
      </c>
      <c r="AU479">
        <f>_xlfn.RANK.AVG(Table2[[#This Row],[Sharpe Ratio Z-Score]],Table2[Sharpe Ratio Z-Score])</f>
        <v>272</v>
      </c>
      <c r="AV479">
        <f>(Table2[[#This Row],[Rank 1Y]]+Table2[[#This Row],[Rank 6M]]+Table2[[#This Row],[Rank Sharpe]])/3</f>
        <v>446.66666666666669</v>
      </c>
    </row>
    <row r="480" spans="1:48" hidden="1" x14ac:dyDescent="0.3">
      <c r="A480" t="s">
        <v>297</v>
      </c>
      <c r="B480" t="s">
        <v>298</v>
      </c>
      <c r="C480" t="s">
        <v>3157</v>
      </c>
      <c r="D480" t="s">
        <v>299</v>
      </c>
      <c r="E480">
        <v>92148.086639750007</v>
      </c>
      <c r="F480">
        <v>85.7</v>
      </c>
      <c r="G480">
        <v>6.8555036735478101</v>
      </c>
      <c r="H480">
        <f>(Table2[[#This Row],[1Y Return vs Nifty]]-AVERAGE(Table2[1Y Return vs Nifty]))/_xlfn.STDEV.P(Table2[1Y Return vs Nifty])</f>
        <v>-0.29238284486102328</v>
      </c>
      <c r="I480">
        <v>-0.47720464190367101</v>
      </c>
      <c r="J480">
        <f>(Table2[[#This Row],[1M Return vs Nifty]]-AVERAGE(Table2[1M Return vs Nifty]))/_xlfn.STDEV.P(Table2[1M Return vs Nifty])</f>
        <v>0.10825093741043497</v>
      </c>
      <c r="K480">
        <v>-12.5868217065465</v>
      </c>
      <c r="L480">
        <f>(Table2[[#This Row],[6M Return vs Nifty]]-AVERAGE(Table2[6M Return vs Nifty]))/_xlfn.STDEV.P(Table2[6M Return vs Nifty])</f>
        <v>-0.65233907468722541</v>
      </c>
      <c r="M480">
        <v>-0.52792494543997903</v>
      </c>
      <c r="N480">
        <f>(Table2[[#This Row],[1W Return vs Nifty]]-AVERAGE(Table2[1W Return vs Nifty]))/_xlfn.STDEV.P(Table2[1W Return vs Nifty])</f>
        <v>-0.48830859642613228</v>
      </c>
      <c r="O480">
        <v>83.3</v>
      </c>
      <c r="P480">
        <v>85.713612379810598</v>
      </c>
      <c r="Q480">
        <v>84.160590156093306</v>
      </c>
      <c r="R480">
        <v>63.177961867843401</v>
      </c>
      <c r="S480" s="1">
        <f>(Table2[[#This Row],[Close Price]]-Table2[[#This Row],[20D EMA]])/Table2[[#This Row],[20D EMA]]</f>
        <v>2.8811524609844007E-2</v>
      </c>
      <c r="T480" s="1">
        <f>(Table2[[#This Row],[Close Price]]-Table2[[#This Row],[50D EMA]])/Table2[[#This Row],[50D EMA]]</f>
        <v>-1.588123453515993E-4</v>
      </c>
      <c r="U480" s="1">
        <f>(Table2[[#This Row],[Close Price]]-Table2[[#This Row],[200D EMA]])/Table2[[#This Row],[200D EMA]]</f>
        <v>1.8291338511903742E-2</v>
      </c>
      <c r="V480">
        <v>0.98641607892024596</v>
      </c>
      <c r="W480">
        <v>82.95</v>
      </c>
      <c r="X480">
        <v>86.25</v>
      </c>
      <c r="Y480">
        <v>80.97</v>
      </c>
      <c r="Z480">
        <v>86.25</v>
      </c>
      <c r="AA480">
        <v>80.97</v>
      </c>
      <c r="AB480">
        <v>86.25</v>
      </c>
      <c r="AC480" s="1">
        <f>(Table2[[#This Row],[Close Price]]/Table2[[#This Row],[Day Low]])-1</f>
        <v>3.3152501506931831E-2</v>
      </c>
      <c r="AD480" s="1">
        <f>(Table2[[#This Row],[Day High]]/Table2[[#This Row],[Close Price]])-1</f>
        <v>6.4177362893815815E-3</v>
      </c>
      <c r="AE480" s="1">
        <f>(Table2[[#This Row],[Close Price]]/Table2[[#This Row],[Current Week Low]])-1</f>
        <v>5.8416697542299723E-2</v>
      </c>
      <c r="AF480" s="1">
        <f>(Table2[[#This Row],[Current Week High]]/Table2[[#This Row],[Close Price]])-1</f>
        <v>6.4177362893815815E-3</v>
      </c>
      <c r="AG480" s="1">
        <f>(Table2[[#This Row],[Close Price]]/Table2[[#This Row],[Current Month Low]])-1</f>
        <v>5.8416697542299723E-2</v>
      </c>
      <c r="AH480" s="1">
        <f>(Table2[[#This Row],[Current Month High]]/Table2[[#This Row],[Close Price]])-1</f>
        <v>6.4177362893815815E-3</v>
      </c>
      <c r="AI480">
        <v>25.904317386231</v>
      </c>
      <c r="AJ480">
        <v>44.033613445378101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4.92</v>
      </c>
      <c r="AM480" t="s">
        <v>3217</v>
      </c>
      <c r="AN480">
        <v>-0.14000000000000001</v>
      </c>
      <c r="AO480" t="s">
        <v>3216</v>
      </c>
      <c r="AP480">
        <v>5.2777549313035001E-2</v>
      </c>
      <c r="AQ480">
        <f>(Table2[[#This Row],[Sharpe Ratio]]-AVERAGE(Table2[Sharpe Ratio]))/_xlfn.STDEV.P(Table2[Sharpe Ratio])</f>
        <v>-0.12544899224079514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403</v>
      </c>
      <c r="AT480">
        <f>_xlfn.RANK.AVG(Table2[[#This Row],[6M Return vs Nifty Z-Score]],Table2[6M Return vs Nifty Z-Score])</f>
        <v>557</v>
      </c>
      <c r="AU480">
        <f>_xlfn.RANK.AVG(Table2[[#This Row],[Sharpe Ratio Z-Score]],Table2[Sharpe Ratio Z-Score])</f>
        <v>383</v>
      </c>
      <c r="AV480">
        <f>(Table2[[#This Row],[Rank 1Y]]+Table2[[#This Row],[Rank 6M]]+Table2[[#This Row],[Rank Sharpe]])/3</f>
        <v>447.66666666666669</v>
      </c>
    </row>
    <row r="481" spans="1:48" hidden="1" x14ac:dyDescent="0.3">
      <c r="A481" t="s">
        <v>675</v>
      </c>
      <c r="B481" t="s">
        <v>676</v>
      </c>
      <c r="C481" t="s">
        <v>3167</v>
      </c>
      <c r="D481" t="s">
        <v>264</v>
      </c>
      <c r="E481">
        <v>27702.981290719999</v>
      </c>
      <c r="F481">
        <v>1455.4</v>
      </c>
      <c r="G481">
        <v>8.6479283244063208</v>
      </c>
      <c r="H481">
        <f>(Table2[[#This Row],[1Y Return vs Nifty]]-AVERAGE(Table2[1Y Return vs Nifty]))/_xlfn.STDEV.P(Table2[1Y Return vs Nifty])</f>
        <v>-0.26160009984945742</v>
      </c>
      <c r="I481">
        <v>-3.2217737421182</v>
      </c>
      <c r="J481">
        <f>(Table2[[#This Row],[1M Return vs Nifty]]-AVERAGE(Table2[1M Return vs Nifty]))/_xlfn.STDEV.P(Table2[1M Return vs Nifty])</f>
        <v>-0.18787303798538132</v>
      </c>
      <c r="K481">
        <v>-13.109021152488801</v>
      </c>
      <c r="L481">
        <f>(Table2[[#This Row],[6M Return vs Nifty]]-AVERAGE(Table2[6M Return vs Nifty]))/_xlfn.STDEV.P(Table2[6M Return vs Nifty])</f>
        <v>-0.66949561097939947</v>
      </c>
      <c r="M481">
        <v>0.91670530353808599</v>
      </c>
      <c r="N481">
        <f>(Table2[[#This Row],[1W Return vs Nifty]]-AVERAGE(Table2[1W Return vs Nifty]))/_xlfn.STDEV.P(Table2[1W Return vs Nifty])</f>
        <v>-0.1429545916273435</v>
      </c>
      <c r="O481">
        <v>1426.83</v>
      </c>
      <c r="P481">
        <v>1471.0086252702199</v>
      </c>
      <c r="Q481">
        <v>1439.0524005017301</v>
      </c>
      <c r="R481">
        <v>60.828041601526003</v>
      </c>
      <c r="S481" s="1">
        <f>(Table2[[#This Row],[Close Price]]-Table2[[#This Row],[20D EMA]])/Table2[[#This Row],[20D EMA]]</f>
        <v>2.0023408535004287E-2</v>
      </c>
      <c r="T481" s="1">
        <f>(Table2[[#This Row],[Close Price]]-Table2[[#This Row],[50D EMA]])/Table2[[#This Row],[50D EMA]]</f>
        <v>-1.0610831916333979E-2</v>
      </c>
      <c r="U481" s="1">
        <f>(Table2[[#This Row],[Close Price]]-Table2[[#This Row],[200D EMA]])/Table2[[#This Row],[200D EMA]]</f>
        <v>1.1359975142371736E-2</v>
      </c>
      <c r="V481">
        <v>0.59478027738011596</v>
      </c>
      <c r="W481">
        <v>1392.65</v>
      </c>
      <c r="X481">
        <v>1462</v>
      </c>
      <c r="Y481">
        <v>1358.1</v>
      </c>
      <c r="Z481">
        <v>1462</v>
      </c>
      <c r="AA481">
        <v>1358.1</v>
      </c>
      <c r="AB481">
        <v>1462</v>
      </c>
      <c r="AC481" s="1">
        <f>(Table2[[#This Row],[Close Price]]/Table2[[#This Row],[Day Low]])-1</f>
        <v>4.5057982982084521E-2</v>
      </c>
      <c r="AD481" s="1">
        <f>(Table2[[#This Row],[Day High]]/Table2[[#This Row],[Close Price]])-1</f>
        <v>4.5348357839769537E-3</v>
      </c>
      <c r="AE481" s="1">
        <f>(Table2[[#This Row],[Close Price]]/Table2[[#This Row],[Current Week Low]])-1</f>
        <v>7.1644208821147304E-2</v>
      </c>
      <c r="AF481" s="1">
        <f>(Table2[[#This Row],[Current Week High]]/Table2[[#This Row],[Close Price]])-1</f>
        <v>4.5348357839769537E-3</v>
      </c>
      <c r="AG481" s="1">
        <f>(Table2[[#This Row],[Close Price]]/Table2[[#This Row],[Current Month Low]])-1</f>
        <v>7.1644208821147304E-2</v>
      </c>
      <c r="AH481" s="1">
        <f>(Table2[[#This Row],[Current Month High]]/Table2[[#This Row],[Close Price]])-1</f>
        <v>4.5348357839769537E-3</v>
      </c>
      <c r="AI481">
        <v>26.504740964683201</v>
      </c>
      <c r="AJ481">
        <v>41.907176287051499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0.02</v>
      </c>
      <c r="AM481" t="s">
        <v>3217</v>
      </c>
      <c r="AN481">
        <v>-0.02</v>
      </c>
      <c r="AO481" t="s">
        <v>3216</v>
      </c>
      <c r="AP481">
        <v>4.8460557507586002E-2</v>
      </c>
      <c r="AQ481">
        <f>(Table2[[#This Row],[Sharpe Ratio]]-AVERAGE(Table2[Sharpe Ratio]))/_xlfn.STDEV.P(Table2[Sharpe Ratio])</f>
        <v>-0.17695088814457974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386</v>
      </c>
      <c r="AT481">
        <f>_xlfn.RANK.AVG(Table2[[#This Row],[6M Return vs Nifty Z-Score]],Table2[6M Return vs Nifty Z-Score])</f>
        <v>564</v>
      </c>
      <c r="AU481">
        <f>_xlfn.RANK.AVG(Table2[[#This Row],[Sharpe Ratio Z-Score]],Table2[Sharpe Ratio Z-Score])</f>
        <v>393</v>
      </c>
      <c r="AV481">
        <f>(Table2[[#This Row],[Rank 1Y]]+Table2[[#This Row],[Rank 6M]]+Table2[[#This Row],[Rank Sharpe]])/3</f>
        <v>447.66666666666669</v>
      </c>
    </row>
    <row r="482" spans="1:48" hidden="1" x14ac:dyDescent="0.3">
      <c r="A482" t="s">
        <v>2131</v>
      </c>
      <c r="B482" t="s">
        <v>2132</v>
      </c>
      <c r="C482" t="s">
        <v>3159</v>
      </c>
      <c r="D482" t="s">
        <v>547</v>
      </c>
      <c r="E482">
        <v>2935.1115587999998</v>
      </c>
      <c r="F482">
        <v>403.8</v>
      </c>
      <c r="G482">
        <v>-13.744856666850101</v>
      </c>
      <c r="H482">
        <f>(Table2[[#This Row],[1Y Return vs Nifty]]-AVERAGE(Table2[1Y Return vs Nifty]))/_xlfn.STDEV.P(Table2[1Y Return vs Nifty])</f>
        <v>-0.6461693424976821</v>
      </c>
      <c r="I482">
        <v>-9.6869923007850804</v>
      </c>
      <c r="J482">
        <f>(Table2[[#This Row],[1M Return vs Nifty]]-AVERAGE(Table2[1M Return vs Nifty]))/_xlfn.STDEV.P(Table2[1M Return vs Nifty])</f>
        <v>-0.88543471396781481</v>
      </c>
      <c r="K482">
        <v>9.6339546416922506</v>
      </c>
      <c r="L482">
        <f>(Table2[[#This Row],[6M Return vs Nifty]]-AVERAGE(Table2[6M Return vs Nifty]))/_xlfn.STDEV.P(Table2[6M Return vs Nifty])</f>
        <v>7.7710638733891307E-2</v>
      </c>
      <c r="M482">
        <v>0.66504578793402003</v>
      </c>
      <c r="N482">
        <f>(Table2[[#This Row],[1W Return vs Nifty]]-AVERAGE(Table2[1W Return vs Nifty]))/_xlfn.STDEV.P(Table2[1W Return vs Nifty])</f>
        <v>-0.20311643693071368</v>
      </c>
      <c r="O482">
        <v>409.04</v>
      </c>
      <c r="P482">
        <v>422.23727140137902</v>
      </c>
      <c r="Q482">
        <v>394.75391371276601</v>
      </c>
      <c r="R482">
        <v>50.2206514015853</v>
      </c>
      <c r="S482" s="1">
        <f>(Table2[[#This Row],[Close Price]]-Table2[[#This Row],[20D EMA]])/Table2[[#This Row],[20D EMA]]</f>
        <v>-1.2810483082339157E-2</v>
      </c>
      <c r="T482" s="1">
        <f>(Table2[[#This Row],[Close Price]]-Table2[[#This Row],[50D EMA]])/Table2[[#This Row],[50D EMA]]</f>
        <v>-4.3665665373847411E-2</v>
      </c>
      <c r="U482" s="1">
        <f>(Table2[[#This Row],[Close Price]]-Table2[[#This Row],[200D EMA]])/Table2[[#This Row],[200D EMA]]</f>
        <v>2.2915760865175841E-2</v>
      </c>
      <c r="V482">
        <v>0.31775739438119899</v>
      </c>
      <c r="W482">
        <v>396.2</v>
      </c>
      <c r="X482">
        <v>405.8</v>
      </c>
      <c r="Y482">
        <v>385.45</v>
      </c>
      <c r="Z482">
        <v>406.9</v>
      </c>
      <c r="AA482">
        <v>385.45</v>
      </c>
      <c r="AB482">
        <v>408.9</v>
      </c>
      <c r="AC482" s="1">
        <f>(Table2[[#This Row],[Close Price]]/Table2[[#This Row],[Day Low]])-1</f>
        <v>1.918223119636564E-2</v>
      </c>
      <c r="AD482" s="1">
        <f>(Table2[[#This Row],[Day High]]/Table2[[#This Row],[Close Price]])-1</f>
        <v>4.9529470034670453E-3</v>
      </c>
      <c r="AE482" s="1">
        <f>(Table2[[#This Row],[Close Price]]/Table2[[#This Row],[Current Week Low]])-1</f>
        <v>4.760669347515889E-2</v>
      </c>
      <c r="AF482" s="1">
        <f>(Table2[[#This Row],[Current Week High]]/Table2[[#This Row],[Close Price]])-1</f>
        <v>7.6770678553739202E-3</v>
      </c>
      <c r="AG482" s="1">
        <f>(Table2[[#This Row],[Close Price]]/Table2[[#This Row],[Current Month Low]])-1</f>
        <v>4.760669347515889E-2</v>
      </c>
      <c r="AH482" s="1">
        <f>(Table2[[#This Row],[Current Month High]]/Table2[[#This Row],[Close Price]])-1</f>
        <v>1.2630014858840966E-2</v>
      </c>
      <c r="AI482">
        <v>25.061911837543299</v>
      </c>
      <c r="AJ482">
        <v>36.858159633960298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-1.1100000000000001</v>
      </c>
      <c r="AM482" t="s">
        <v>3216</v>
      </c>
      <c r="AN482">
        <v>-0.09</v>
      </c>
      <c r="AO482" t="s">
        <v>3216</v>
      </c>
      <c r="AP482">
        <v>4.6507672911859999E-3</v>
      </c>
      <c r="AQ482">
        <f>(Table2[[#This Row],[Sharpe Ratio]]-AVERAGE(Table2[Sharpe Ratio]))/_xlfn.STDEV.P(Table2[Sharpe Ratio])</f>
        <v>-0.69960354929713064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549</v>
      </c>
      <c r="AT482">
        <f>_xlfn.RANK.AVG(Table2[[#This Row],[6M Return vs Nifty Z-Score]],Table2[6M Return vs Nifty Z-Score])</f>
        <v>279</v>
      </c>
      <c r="AU482">
        <f>_xlfn.RANK.AVG(Table2[[#This Row],[Sharpe Ratio Z-Score]],Table2[Sharpe Ratio Z-Score])</f>
        <v>516</v>
      </c>
      <c r="AV482">
        <f>(Table2[[#This Row],[Rank 1Y]]+Table2[[#This Row],[Rank 6M]]+Table2[[#This Row],[Rank Sharpe]])/3</f>
        <v>448</v>
      </c>
    </row>
    <row r="483" spans="1:48" hidden="1" x14ac:dyDescent="0.3">
      <c r="A483" t="s">
        <v>1490</v>
      </c>
      <c r="B483" t="s">
        <v>1491</v>
      </c>
      <c r="C483" t="s">
        <v>3164</v>
      </c>
      <c r="D483" t="s">
        <v>1440</v>
      </c>
      <c r="E483">
        <v>6974.4556070250001</v>
      </c>
      <c r="F483">
        <v>342.75</v>
      </c>
      <c r="G483">
        <v>16.415177599543298</v>
      </c>
      <c r="H483">
        <f>(Table2[[#This Row],[1Y Return vs Nifty]]-AVERAGE(Table2[1Y Return vs Nifty]))/_xlfn.STDEV.P(Table2[1Y Return vs Nifty])</f>
        <v>-0.12820690322984385</v>
      </c>
      <c r="I483">
        <v>-13.2123719747667</v>
      </c>
      <c r="J483">
        <f>(Table2[[#This Row],[1M Return vs Nifty]]-AVERAGE(Table2[1M Return vs Nifty]))/_xlfn.STDEV.P(Table2[1M Return vs Nifty])</f>
        <v>-1.2658038741968081</v>
      </c>
      <c r="K483">
        <v>-27.865827160632001</v>
      </c>
      <c r="L483">
        <f>(Table2[[#This Row],[6M Return vs Nifty]]-AVERAGE(Table2[6M Return vs Nifty]))/_xlfn.STDEV.P(Table2[6M Return vs Nifty])</f>
        <v>-1.1543212457106478</v>
      </c>
      <c r="M483">
        <v>-0.83000326177023298</v>
      </c>
      <c r="N483">
        <f>(Table2[[#This Row],[1W Return vs Nifty]]-AVERAGE(Table2[1W Return vs Nifty]))/_xlfn.STDEV.P(Table2[1W Return vs Nifty])</f>
        <v>-0.56052358457367224</v>
      </c>
      <c r="O483">
        <v>347.15</v>
      </c>
      <c r="P483">
        <v>374.45744475610098</v>
      </c>
      <c r="Q483">
        <v>381.71050834438603</v>
      </c>
      <c r="R483">
        <v>52.353452813940102</v>
      </c>
      <c r="S483" s="1">
        <f>(Table2[[#This Row],[Close Price]]-Table2[[#This Row],[20D EMA]])/Table2[[#This Row],[20D EMA]]</f>
        <v>-1.2674636324355401E-2</v>
      </c>
      <c r="T483" s="1">
        <f>(Table2[[#This Row],[Close Price]]-Table2[[#This Row],[50D EMA]])/Table2[[#This Row],[50D EMA]]</f>
        <v>-8.4675695997320347E-2</v>
      </c>
      <c r="U483" s="1">
        <f>(Table2[[#This Row],[Close Price]]-Table2[[#This Row],[200D EMA]])/Table2[[#This Row],[200D EMA]]</f>
        <v>-0.10206821005104519</v>
      </c>
      <c r="V483">
        <v>0.78779223966529599</v>
      </c>
      <c r="W483">
        <v>328.3</v>
      </c>
      <c r="X483">
        <v>344.85</v>
      </c>
      <c r="Y483">
        <v>319.3</v>
      </c>
      <c r="Z483">
        <v>344.85</v>
      </c>
      <c r="AA483">
        <v>319.3</v>
      </c>
      <c r="AB483">
        <v>344.85</v>
      </c>
      <c r="AC483" s="1">
        <f>(Table2[[#This Row],[Close Price]]/Table2[[#This Row],[Day Low]])-1</f>
        <v>4.4014620773682678E-2</v>
      </c>
      <c r="AD483" s="1">
        <f>(Table2[[#This Row],[Day High]]/Table2[[#This Row],[Close Price]])-1</f>
        <v>6.126914660831595E-3</v>
      </c>
      <c r="AE483" s="1">
        <f>(Table2[[#This Row],[Close Price]]/Table2[[#This Row],[Current Week Low]])-1</f>
        <v>7.3441904165361782E-2</v>
      </c>
      <c r="AF483" s="1">
        <f>(Table2[[#This Row],[Current Week High]]/Table2[[#This Row],[Close Price]])-1</f>
        <v>6.126914660831595E-3</v>
      </c>
      <c r="AG483" s="1">
        <f>(Table2[[#This Row],[Close Price]]/Table2[[#This Row],[Current Month Low]])-1</f>
        <v>7.3441904165361782E-2</v>
      </c>
      <c r="AH483" s="1">
        <f>(Table2[[#This Row],[Current Month High]]/Table2[[#This Row],[Close Price]])-1</f>
        <v>6.126914660831595E-3</v>
      </c>
      <c r="AI483">
        <v>71.553610503282201</v>
      </c>
      <c r="AJ483">
        <v>46.631016042780701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-4.7300000000000004</v>
      </c>
      <c r="AM483" t="s">
        <v>3216</v>
      </c>
      <c r="AN483">
        <v>-0.19</v>
      </c>
      <c r="AO483" t="s">
        <v>3216</v>
      </c>
      <c r="AP483">
        <v>7.0769968009350995E-2</v>
      </c>
      <c r="AQ483">
        <f>(Table2[[#This Row],[Sharpe Ratio]]-AVERAGE(Table2[Sharpe Ratio]))/_xlfn.STDEV.P(Table2[Sharpe Ratio])</f>
        <v>8.9201328286879947E-2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332</v>
      </c>
      <c r="AT483">
        <f>_xlfn.RANK.AVG(Table2[[#This Row],[6M Return vs Nifty Z-Score]],Table2[6M Return vs Nifty Z-Score])</f>
        <v>696</v>
      </c>
      <c r="AU483">
        <f>_xlfn.RANK.AVG(Table2[[#This Row],[Sharpe Ratio Z-Score]],Table2[Sharpe Ratio Z-Score])</f>
        <v>319</v>
      </c>
      <c r="AV483">
        <f>(Table2[[#This Row],[Rank 1Y]]+Table2[[#This Row],[Rank 6M]]+Table2[[#This Row],[Rank Sharpe]])/3</f>
        <v>449</v>
      </c>
    </row>
    <row r="484" spans="1:48" x14ac:dyDescent="0.3">
      <c r="A484" t="s">
        <v>683</v>
      </c>
      <c r="B484" t="s">
        <v>684</v>
      </c>
      <c r="C484" t="s">
        <v>3161</v>
      </c>
      <c r="D484" t="s">
        <v>51</v>
      </c>
      <c r="E484">
        <v>26766.564143529999</v>
      </c>
      <c r="F484">
        <v>496.45</v>
      </c>
      <c r="G484">
        <v>7.1809058628090998</v>
      </c>
      <c r="H484">
        <f>(Table2[[#This Row],[1Y Return vs Nifty]]-AVERAGE(Table2[1Y Return vs Nifty]))/_xlfn.STDEV.P(Table2[1Y Return vs Nifty])</f>
        <v>-0.28679445228148703</v>
      </c>
      <c r="I484">
        <v>11.707701195054399</v>
      </c>
      <c r="J484">
        <f>(Table2[[#This Row],[1M Return vs Nifty]]-AVERAGE(Table2[1M Return vs Nifty]))/_xlfn.STDEV.P(Table2[1M Return vs Nifty])</f>
        <v>1.4229355470934895</v>
      </c>
      <c r="K484">
        <v>3.9392330367212498</v>
      </c>
      <c r="L484">
        <f>(Table2[[#This Row],[6M Return vs Nifty]]-AVERAGE(Table2[6M Return vs Nifty]))/_xlfn.STDEV.P(Table2[6M Return vs Nifty])</f>
        <v>-0.10938587898303556</v>
      </c>
      <c r="M484">
        <v>-5.40465467852623E-2</v>
      </c>
      <c r="N484">
        <f>(Table2[[#This Row],[1W Return vs Nifty]]-AVERAGE(Table2[1W Return vs Nifty]))/_xlfn.STDEV.P(Table2[1W Return vs Nifty])</f>
        <v>-0.37502299765176506</v>
      </c>
      <c r="O484">
        <v>478.9</v>
      </c>
      <c r="P484">
        <v>470.597600704059</v>
      </c>
      <c r="Q484">
        <v>443.20220640255798</v>
      </c>
      <c r="R484">
        <v>63.374112466675598</v>
      </c>
      <c r="S484" s="1">
        <f>(Table2[[#This Row],[Close Price]]-Table2[[#This Row],[20D EMA]])/Table2[[#This Row],[20D EMA]]</f>
        <v>3.6646481520150369E-2</v>
      </c>
      <c r="T484" s="1">
        <f>(Table2[[#This Row],[Close Price]]-Table2[[#This Row],[50D EMA]])/Table2[[#This Row],[50D EMA]]</f>
        <v>5.4935255210105879E-2</v>
      </c>
      <c r="U484" s="1">
        <f>(Table2[[#This Row],[Close Price]]-Table2[[#This Row],[200D EMA]])/Table2[[#This Row],[200D EMA]]</f>
        <v>0.12014334050737407</v>
      </c>
      <c r="V484">
        <v>1.69019941501876</v>
      </c>
      <c r="W484">
        <v>484.25</v>
      </c>
      <c r="X484">
        <v>498.5</v>
      </c>
      <c r="Y484">
        <v>481.5</v>
      </c>
      <c r="Z484">
        <v>502</v>
      </c>
      <c r="AA484">
        <v>481.5</v>
      </c>
      <c r="AB484">
        <v>502.55</v>
      </c>
      <c r="AC484" s="1">
        <f>(Table2[[#This Row],[Close Price]]/Table2[[#This Row],[Day Low]])-1</f>
        <v>2.5193598347960755E-2</v>
      </c>
      <c r="AD484" s="1">
        <f>(Table2[[#This Row],[Day High]]/Table2[[#This Row],[Close Price]])-1</f>
        <v>4.1293181589283634E-3</v>
      </c>
      <c r="AE484" s="1">
        <f>(Table2[[#This Row],[Close Price]]/Table2[[#This Row],[Current Week Low]])-1</f>
        <v>3.1048805815161007E-2</v>
      </c>
      <c r="AF484" s="1">
        <f>(Table2[[#This Row],[Current Week High]]/Table2[[#This Row],[Close Price]])-1</f>
        <v>1.1179373552220762E-2</v>
      </c>
      <c r="AG484" s="1">
        <f>(Table2[[#This Row],[Close Price]]/Table2[[#This Row],[Current Month Low]])-1</f>
        <v>3.1048805815161007E-2</v>
      </c>
      <c r="AH484" s="1">
        <f>(Table2[[#This Row],[Current Month High]]/Table2[[#This Row],[Close Price]])-1</f>
        <v>1.2287239399738192E-2</v>
      </c>
      <c r="AI484">
        <v>4.3408198207271598</v>
      </c>
      <c r="AJ484">
        <v>37.577940972703303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6.71</v>
      </c>
      <c r="AM484" t="s">
        <v>3217</v>
      </c>
      <c r="AN484">
        <v>0.11</v>
      </c>
      <c r="AO484" t="s">
        <v>3217</v>
      </c>
      <c r="AP484">
        <v>-1.0198026312948E-2</v>
      </c>
      <c r="AQ484">
        <f>(Table2[[#This Row],[Sharpe Ratio]]-AVERAGE(Table2[Sharpe Ratio]))/_xlfn.STDEV.P(Table2[Sharpe Ratio])</f>
        <v>-0.87675028873073801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-0.2250180705535362</v>
      </c>
      <c r="AS484">
        <f>_xlfn.RANK.AVG(Table2[[#This Row],[1Y Return vs Nifty Z-Score]],Table2[1Y Return vs Nifty Z-Score])</f>
        <v>397</v>
      </c>
      <c r="AT484">
        <f>_xlfn.RANK.AVG(Table2[[#This Row],[6M Return vs Nifty Z-Score]],Table2[6M Return vs Nifty Z-Score])</f>
        <v>355</v>
      </c>
      <c r="AU484">
        <f>_xlfn.RANK.AVG(Table2[[#This Row],[Sharpe Ratio Z-Score]],Table2[Sharpe Ratio Z-Score])</f>
        <v>596</v>
      </c>
      <c r="AV484">
        <f>(Table2[[#This Row],[Rank 1Y]]+Table2[[#This Row],[Rank 6M]]+Table2[[#This Row],[Rank Sharpe]])/3</f>
        <v>449.33333333333331</v>
      </c>
    </row>
    <row r="485" spans="1:48" x14ac:dyDescent="0.3">
      <c r="A485" t="s">
        <v>1105</v>
      </c>
      <c r="B485" t="s">
        <v>1106</v>
      </c>
      <c r="C485" t="s">
        <v>3157</v>
      </c>
      <c r="D485" t="s">
        <v>573</v>
      </c>
      <c r="E485">
        <v>11581.7457925</v>
      </c>
      <c r="F485">
        <v>869.8</v>
      </c>
      <c r="G485">
        <v>-14.129019967181</v>
      </c>
      <c r="H485">
        <f>(Table2[[#This Row],[1Y Return vs Nifty]]-AVERAGE(Table2[1Y Return vs Nifty]))/_xlfn.STDEV.P(Table2[1Y Return vs Nifty])</f>
        <v>-0.6527668867298615</v>
      </c>
      <c r="I485">
        <v>3.5858623312608402</v>
      </c>
      <c r="J485">
        <f>(Table2[[#This Row],[1M Return vs Nifty]]-AVERAGE(Table2[1M Return vs Nifty]))/_xlfn.STDEV.P(Table2[1M Return vs Nifty])</f>
        <v>0.5466336125993656</v>
      </c>
      <c r="K485">
        <v>5.4193427424129199</v>
      </c>
      <c r="L485">
        <f>(Table2[[#This Row],[6M Return vs Nifty]]-AVERAGE(Table2[6M Return vs Nifty]))/_xlfn.STDEV.P(Table2[6M Return vs Nifty])</f>
        <v>-6.0757800038455247E-2</v>
      </c>
      <c r="M485">
        <v>-0.58253607956874798</v>
      </c>
      <c r="N485">
        <f>(Table2[[#This Row],[1W Return vs Nifty]]-AVERAGE(Table2[1W Return vs Nifty]))/_xlfn.STDEV.P(Table2[1W Return vs Nifty])</f>
        <v>-0.50136396051761234</v>
      </c>
      <c r="O485">
        <v>864.92</v>
      </c>
      <c r="P485">
        <v>862.93522097641096</v>
      </c>
      <c r="Q485">
        <v>822.27103563092601</v>
      </c>
      <c r="R485">
        <v>52.845122863477798</v>
      </c>
      <c r="S485" s="1">
        <f>(Table2[[#This Row],[Close Price]]-Table2[[#This Row],[20D EMA]])/Table2[[#This Row],[20D EMA]]</f>
        <v>5.6421403135550061E-3</v>
      </c>
      <c r="T485" s="1">
        <f>(Table2[[#This Row],[Close Price]]-Table2[[#This Row],[50D EMA]])/Table2[[#This Row],[50D EMA]]</f>
        <v>7.955149884624594E-3</v>
      </c>
      <c r="U485" s="1">
        <f>(Table2[[#This Row],[Close Price]]-Table2[[#This Row],[200D EMA]])/Table2[[#This Row],[200D EMA]]</f>
        <v>5.780206563229498E-2</v>
      </c>
      <c r="V485">
        <v>1.09794816774699</v>
      </c>
      <c r="W485">
        <v>863.65</v>
      </c>
      <c r="X485">
        <v>891.9</v>
      </c>
      <c r="Y485">
        <v>841.85</v>
      </c>
      <c r="Z485">
        <v>891.9</v>
      </c>
      <c r="AA485">
        <v>841.85</v>
      </c>
      <c r="AB485">
        <v>891.9</v>
      </c>
      <c r="AC485" s="1">
        <f>(Table2[[#This Row],[Close Price]]/Table2[[#This Row],[Day Low]])-1</f>
        <v>7.1209401956811025E-3</v>
      </c>
      <c r="AD485" s="1">
        <f>(Table2[[#This Row],[Day High]]/Table2[[#This Row],[Close Price]])-1</f>
        <v>2.5408139802253427E-2</v>
      </c>
      <c r="AE485" s="1">
        <f>(Table2[[#This Row],[Close Price]]/Table2[[#This Row],[Current Week Low]])-1</f>
        <v>3.3200688958840541E-2</v>
      </c>
      <c r="AF485" s="1">
        <f>(Table2[[#This Row],[Current Week High]]/Table2[[#This Row],[Close Price]])-1</f>
        <v>2.5408139802253427E-2</v>
      </c>
      <c r="AG485" s="1">
        <f>(Table2[[#This Row],[Close Price]]/Table2[[#This Row],[Current Month Low]])-1</f>
        <v>3.3200688958840541E-2</v>
      </c>
      <c r="AH485" s="1">
        <f>(Table2[[#This Row],[Current Month High]]/Table2[[#This Row],[Close Price]])-1</f>
        <v>2.5408139802253427E-2</v>
      </c>
      <c r="AI485">
        <v>9.4217061393423904</v>
      </c>
      <c r="AJ485">
        <v>27.911764705882302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1.2</v>
      </c>
      <c r="AM485" t="s">
        <v>3217</v>
      </c>
      <c r="AN485">
        <v>-0.02</v>
      </c>
      <c r="AO485" t="s">
        <v>3216</v>
      </c>
      <c r="AP485">
        <v>2.6443416029679E-2</v>
      </c>
      <c r="AQ485">
        <f>(Table2[[#This Row],[Sharpe Ratio]]-AVERAGE(Table2[Sharpe Ratio]))/_xlfn.STDEV.P(Table2[Sharpe Ratio])</f>
        <v>-0.43961632268693895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-1.1078713573735024</v>
      </c>
      <c r="AS485">
        <f>_xlfn.RANK.AVG(Table2[[#This Row],[1Y Return vs Nifty Z-Score]],Table2[1Y Return vs Nifty Z-Score])</f>
        <v>552</v>
      </c>
      <c r="AT485">
        <f>_xlfn.RANK.AVG(Table2[[#This Row],[6M Return vs Nifty Z-Score]],Table2[6M Return vs Nifty Z-Score])</f>
        <v>341</v>
      </c>
      <c r="AU485">
        <f>_xlfn.RANK.AVG(Table2[[#This Row],[Sharpe Ratio Z-Score]],Table2[Sharpe Ratio Z-Score])</f>
        <v>456</v>
      </c>
      <c r="AV485">
        <f>(Table2[[#This Row],[Rank 1Y]]+Table2[[#This Row],[Rank 6M]]+Table2[[#This Row],[Rank Sharpe]])/3</f>
        <v>449.66666666666669</v>
      </c>
    </row>
    <row r="486" spans="1:48" hidden="1" x14ac:dyDescent="0.3">
      <c r="A486" t="s">
        <v>1209</v>
      </c>
      <c r="B486" t="s">
        <v>1210</v>
      </c>
      <c r="C486" t="s">
        <v>3155</v>
      </c>
      <c r="D486" t="s">
        <v>18</v>
      </c>
      <c r="E486">
        <v>9913.0318979999993</v>
      </c>
      <c r="F486">
        <v>665.7</v>
      </c>
      <c r="G486">
        <v>-11.274977634754601</v>
      </c>
      <c r="H486">
        <f>(Table2[[#This Row],[1Y Return vs Nifty]]-AVERAGE(Table2[1Y Return vs Nifty]))/_xlfn.STDEV.P(Table2[1Y Return vs Nifty])</f>
        <v>-0.60375213047262255</v>
      </c>
      <c r="I486">
        <v>-31.0750456133871</v>
      </c>
      <c r="J486">
        <f>(Table2[[#This Row],[1M Return vs Nifty]]-AVERAGE(Table2[1M Return vs Nifty]))/_xlfn.STDEV.P(Table2[1M Return vs Nifty])</f>
        <v>-3.1930885356224814</v>
      </c>
      <c r="K486">
        <v>-40.590556725331702</v>
      </c>
      <c r="L486">
        <f>(Table2[[#This Row],[6M Return vs Nifty]]-AVERAGE(Table2[6M Return vs Nifty]))/_xlfn.STDEV.P(Table2[6M Return vs Nifty])</f>
        <v>-1.5723842794446847</v>
      </c>
      <c r="M486">
        <v>-7.72487529552191</v>
      </c>
      <c r="N486">
        <f>(Table2[[#This Row],[1W Return vs Nifty]]-AVERAGE(Table2[1W Return vs Nifty]))/_xlfn.STDEV.P(Table2[1W Return vs Nifty])</f>
        <v>-2.2088150218571974</v>
      </c>
      <c r="O486">
        <v>749.95</v>
      </c>
      <c r="P486">
        <v>838.84904835717498</v>
      </c>
      <c r="Q486">
        <v>856.98977463280301</v>
      </c>
      <c r="R486">
        <v>35.270947996219398</v>
      </c>
      <c r="S486" s="1">
        <f>(Table2[[#This Row],[Close Price]]-Table2[[#This Row],[20D EMA]])/Table2[[#This Row],[20D EMA]]</f>
        <v>-0.11234082272151476</v>
      </c>
      <c r="T486" s="1">
        <f>(Table2[[#This Row],[Close Price]]-Table2[[#This Row],[50D EMA]])/Table2[[#This Row],[50D EMA]]</f>
        <v>-0.20641264205553406</v>
      </c>
      <c r="U486" s="1">
        <f>(Table2[[#This Row],[Close Price]]-Table2[[#This Row],[200D EMA]])/Table2[[#This Row],[200D EMA]]</f>
        <v>-0.22321126843638883</v>
      </c>
      <c r="V486">
        <v>2.27484274399984</v>
      </c>
      <c r="W486">
        <v>635.35</v>
      </c>
      <c r="X486">
        <v>676.9</v>
      </c>
      <c r="Y486">
        <v>610</v>
      </c>
      <c r="Z486">
        <v>676.9</v>
      </c>
      <c r="AA486">
        <v>610</v>
      </c>
      <c r="AB486">
        <v>676.9</v>
      </c>
      <c r="AC486" s="1">
        <f>(Table2[[#This Row],[Close Price]]/Table2[[#This Row],[Day Low]])-1</f>
        <v>4.776894625009831E-2</v>
      </c>
      <c r="AD486" s="1">
        <f>(Table2[[#This Row],[Day High]]/Table2[[#This Row],[Close Price]])-1</f>
        <v>1.6824395373291168E-2</v>
      </c>
      <c r="AE486" s="1">
        <f>(Table2[[#This Row],[Close Price]]/Table2[[#This Row],[Current Week Low]])-1</f>
        <v>9.1311475409836085E-2</v>
      </c>
      <c r="AF486" s="1">
        <f>(Table2[[#This Row],[Current Week High]]/Table2[[#This Row],[Close Price]])-1</f>
        <v>1.6824395373291168E-2</v>
      </c>
      <c r="AG486" s="1">
        <f>(Table2[[#This Row],[Close Price]]/Table2[[#This Row],[Current Month Low]])-1</f>
        <v>9.1311475409836085E-2</v>
      </c>
      <c r="AH486" s="1">
        <f>(Table2[[#This Row],[Current Month High]]/Table2[[#This Row],[Close Price]])-1</f>
        <v>1.6824395373291168E-2</v>
      </c>
      <c r="AI486">
        <v>91.527715187021101</v>
      </c>
      <c r="AJ486">
        <v>16.974169741697398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-26.38</v>
      </c>
      <c r="AM486" t="s">
        <v>3216</v>
      </c>
      <c r="AN486">
        <v>-0.25</v>
      </c>
      <c r="AO486" t="s">
        <v>3216</v>
      </c>
      <c r="AP486">
        <v>0.15919474096458999</v>
      </c>
      <c r="AQ486">
        <f>(Table2[[#This Row],[Sharpe Ratio]]-AVERAGE(Table2[Sharpe Ratio]))/_xlfn.STDEV.P(Table2[Sharpe Ratio])</f>
        <v>1.1441126316412893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529</v>
      </c>
      <c r="AT486">
        <f>_xlfn.RANK.AVG(Table2[[#This Row],[6M Return vs Nifty Z-Score]],Table2[6M Return vs Nifty Z-Score])</f>
        <v>731</v>
      </c>
      <c r="AU486">
        <f>_xlfn.RANK.AVG(Table2[[#This Row],[Sharpe Ratio Z-Score]],Table2[Sharpe Ratio Z-Score])</f>
        <v>89</v>
      </c>
      <c r="AV486">
        <f>(Table2[[#This Row],[Rank 1Y]]+Table2[[#This Row],[Rank 6M]]+Table2[[#This Row],[Rank Sharpe]])/3</f>
        <v>449.66666666666669</v>
      </c>
    </row>
    <row r="487" spans="1:48" hidden="1" x14ac:dyDescent="0.3">
      <c r="A487" t="s">
        <v>1149</v>
      </c>
      <c r="B487" t="s">
        <v>1150</v>
      </c>
      <c r="C487" t="s">
        <v>3167</v>
      </c>
      <c r="D487" t="s">
        <v>1151</v>
      </c>
      <c r="E487">
        <v>10832.61938118</v>
      </c>
      <c r="F487">
        <v>1149.9000000000001</v>
      </c>
      <c r="G487">
        <v>-14.575917386066401</v>
      </c>
      <c r="H487">
        <f>(Table2[[#This Row],[1Y Return vs Nifty]]-AVERAGE(Table2[1Y Return vs Nifty]))/_xlfn.STDEV.P(Table2[1Y Return vs Nifty])</f>
        <v>-0.66044181425626403</v>
      </c>
      <c r="I487">
        <v>-1.35412254474281</v>
      </c>
      <c r="J487">
        <f>(Table2[[#This Row],[1M Return vs Nifty]]-AVERAGE(Table2[1M Return vs Nifty]))/_xlfn.STDEV.P(Table2[1M Return vs Nifty])</f>
        <v>1.3636298098132563E-2</v>
      </c>
      <c r="K487">
        <v>11.9335346144096</v>
      </c>
      <c r="L487">
        <f>(Table2[[#This Row],[6M Return vs Nifty]]-AVERAGE(Table2[6M Return vs Nifty]))/_xlfn.STDEV.P(Table2[6M Return vs Nifty])</f>
        <v>0.15326190092929634</v>
      </c>
      <c r="M487">
        <v>2.6983510049867698</v>
      </c>
      <c r="N487">
        <f>(Table2[[#This Row],[1W Return vs Nifty]]-AVERAGE(Table2[1W Return vs Nifty]))/_xlfn.STDEV.P(Table2[1W Return vs Nifty])</f>
        <v>0.28296648995260676</v>
      </c>
      <c r="O487">
        <v>1115.99</v>
      </c>
      <c r="P487">
        <v>1143.9031688228399</v>
      </c>
      <c r="Q487">
        <v>1077.52907662507</v>
      </c>
      <c r="R487">
        <v>68.140395790726402</v>
      </c>
      <c r="S487" s="1">
        <f>(Table2[[#This Row],[Close Price]]-Table2[[#This Row],[20D EMA]])/Table2[[#This Row],[20D EMA]]</f>
        <v>3.0385576931693008E-2</v>
      </c>
      <c r="T487" s="1">
        <f>(Table2[[#This Row],[Close Price]]-Table2[[#This Row],[50D EMA]])/Table2[[#This Row],[50D EMA]]</f>
        <v>5.2424290277396056E-3</v>
      </c>
      <c r="U487" s="1">
        <f>(Table2[[#This Row],[Close Price]]-Table2[[#This Row],[200D EMA]])/Table2[[#This Row],[200D EMA]]</f>
        <v>6.7163777706679709E-2</v>
      </c>
      <c r="V487">
        <v>0.75858627200466</v>
      </c>
      <c r="W487">
        <v>1138</v>
      </c>
      <c r="X487">
        <v>1168</v>
      </c>
      <c r="Y487">
        <v>1062</v>
      </c>
      <c r="Z487">
        <v>1191.05</v>
      </c>
      <c r="AA487">
        <v>1062</v>
      </c>
      <c r="AB487">
        <v>1191.05</v>
      </c>
      <c r="AC487" s="1">
        <f>(Table2[[#This Row],[Close Price]]/Table2[[#This Row],[Day Low]])-1</f>
        <v>1.0456942003514991E-2</v>
      </c>
      <c r="AD487" s="1">
        <f>(Table2[[#This Row],[Day High]]/Table2[[#This Row],[Close Price]])-1</f>
        <v>1.5740499173841016E-2</v>
      </c>
      <c r="AE487" s="1">
        <f>(Table2[[#This Row],[Close Price]]/Table2[[#This Row],[Current Week Low]])-1</f>
        <v>8.2768361581921024E-2</v>
      </c>
      <c r="AF487" s="1">
        <f>(Table2[[#This Row],[Current Week High]]/Table2[[#This Row],[Close Price]])-1</f>
        <v>3.5785720497434337E-2</v>
      </c>
      <c r="AG487" s="1">
        <f>(Table2[[#This Row],[Close Price]]/Table2[[#This Row],[Current Month Low]])-1</f>
        <v>8.2768361581921024E-2</v>
      </c>
      <c r="AH487" s="1">
        <f>(Table2[[#This Row],[Current Month High]]/Table2[[#This Row],[Close Price]])-1</f>
        <v>3.5785720497434337E-2</v>
      </c>
      <c r="AI487">
        <v>13.048960779198101</v>
      </c>
      <c r="AJ487">
        <v>41.404328578455399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3.27</v>
      </c>
      <c r="AM487" t="s">
        <v>3217</v>
      </c>
      <c r="AN487">
        <v>0</v>
      </c>
      <c r="AO487" t="s">
        <v>3218</v>
      </c>
      <c r="AQ487">
        <f>(Table2[[#This Row],[Sharpe Ratio]]-AVERAGE(Table2[Sharpe Ratio]))/_xlfn.STDEV.P(Table2[Sharpe Ratio])</f>
        <v>-0.75508740094610904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556</v>
      </c>
      <c r="AT487">
        <f>_xlfn.RANK.AVG(Table2[[#This Row],[6M Return vs Nifty Z-Score]],Table2[6M Return vs Nifty Z-Score])</f>
        <v>247</v>
      </c>
      <c r="AU487">
        <f>_xlfn.RANK.AVG(Table2[[#This Row],[Sharpe Ratio Z-Score]],Table2[Sharpe Ratio Z-Score])</f>
        <v>547.5</v>
      </c>
      <c r="AV487">
        <f>(Table2[[#This Row],[Rank 1Y]]+Table2[[#This Row],[Rank 6M]]+Table2[[#This Row],[Rank Sharpe]])/3</f>
        <v>450.16666666666669</v>
      </c>
    </row>
    <row r="488" spans="1:48" x14ac:dyDescent="0.3">
      <c r="A488" t="s">
        <v>669</v>
      </c>
      <c r="B488" t="s">
        <v>670</v>
      </c>
      <c r="C488" t="s">
        <v>3157</v>
      </c>
      <c r="D488" t="s">
        <v>515</v>
      </c>
      <c r="E488">
        <v>28195.69935925</v>
      </c>
      <c r="F488">
        <v>867.5</v>
      </c>
      <c r="G488">
        <v>6.5862353753546596</v>
      </c>
      <c r="H488">
        <f>(Table2[[#This Row],[1Y Return vs Nifty]]-AVERAGE(Table2[1Y Return vs Nifty]))/_xlfn.STDEV.P(Table2[1Y Return vs Nifty])</f>
        <v>-0.29700720514250462</v>
      </c>
      <c r="I488">
        <v>0.74224282309749201</v>
      </c>
      <c r="J488">
        <f>(Table2[[#This Row],[1M Return vs Nifty]]-AVERAGE(Table2[1M Return vs Nifty]))/_xlfn.STDEV.P(Table2[1M Return vs Nifty])</f>
        <v>0.23982264063126807</v>
      </c>
      <c r="K488">
        <v>6.3476452309478102</v>
      </c>
      <c r="L488">
        <f>(Table2[[#This Row],[6M Return vs Nifty]]-AVERAGE(Table2[6M Return vs Nifty]))/_xlfn.STDEV.P(Table2[6M Return vs Nifty])</f>
        <v>-3.0259002197095299E-2</v>
      </c>
      <c r="M488">
        <v>-3.3302014047655399</v>
      </c>
      <c r="N488">
        <f>(Table2[[#This Row],[1W Return vs Nifty]]-AVERAGE(Table2[1W Return vs Nifty]))/_xlfn.STDEV.P(Table2[1W Return vs Nifty])</f>
        <v>-1.1582221597521534</v>
      </c>
      <c r="O488">
        <v>858.89</v>
      </c>
      <c r="P488">
        <v>847.15828039375106</v>
      </c>
      <c r="Q488">
        <v>781.14900891495802</v>
      </c>
      <c r="R488">
        <v>56.164278760897702</v>
      </c>
      <c r="S488" s="1">
        <f>(Table2[[#This Row],[Close Price]]-Table2[[#This Row],[20D EMA]])/Table2[[#This Row],[20D EMA]]</f>
        <v>1.0024566591763805E-2</v>
      </c>
      <c r="T488" s="1">
        <f>(Table2[[#This Row],[Close Price]]-Table2[[#This Row],[50D EMA]])/Table2[[#This Row],[50D EMA]]</f>
        <v>2.4011710771208311E-2</v>
      </c>
      <c r="U488" s="1">
        <f>(Table2[[#This Row],[Close Price]]-Table2[[#This Row],[200D EMA]])/Table2[[#This Row],[200D EMA]]</f>
        <v>0.1105435583986548</v>
      </c>
      <c r="V488">
        <v>0.53013815991063395</v>
      </c>
      <c r="W488">
        <v>862</v>
      </c>
      <c r="X488">
        <v>875.85</v>
      </c>
      <c r="Y488">
        <v>843.75</v>
      </c>
      <c r="Z488">
        <v>875.85</v>
      </c>
      <c r="AA488">
        <v>843.75</v>
      </c>
      <c r="AB488">
        <v>875.85</v>
      </c>
      <c r="AC488" s="1">
        <f>(Table2[[#This Row],[Close Price]]/Table2[[#This Row],[Day Low]])-1</f>
        <v>6.3805104408352076E-3</v>
      </c>
      <c r="AD488" s="1">
        <f>(Table2[[#This Row],[Day High]]/Table2[[#This Row],[Close Price]])-1</f>
        <v>9.6253602305476083E-3</v>
      </c>
      <c r="AE488" s="1">
        <f>(Table2[[#This Row],[Close Price]]/Table2[[#This Row],[Current Week Low]])-1</f>
        <v>2.8148148148148255E-2</v>
      </c>
      <c r="AF488" s="1">
        <f>(Table2[[#This Row],[Current Week High]]/Table2[[#This Row],[Close Price]])-1</f>
        <v>9.6253602305476083E-3</v>
      </c>
      <c r="AG488" s="1">
        <f>(Table2[[#This Row],[Close Price]]/Table2[[#This Row],[Current Month Low]])-1</f>
        <v>2.8148148148148255E-2</v>
      </c>
      <c r="AH488" s="1">
        <f>(Table2[[#This Row],[Current Month High]]/Table2[[#This Row],[Close Price]])-1</f>
        <v>9.6253602305476083E-3</v>
      </c>
      <c r="AI488">
        <v>6.3342939481268097</v>
      </c>
      <c r="AJ488">
        <v>35.5256991095141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2.08</v>
      </c>
      <c r="AM488" t="s">
        <v>3217</v>
      </c>
      <c r="AN488">
        <v>-0.02</v>
      </c>
      <c r="AO488" t="s">
        <v>3216</v>
      </c>
      <c r="AP488">
        <v>-2.4280507178746E-2</v>
      </c>
      <c r="AQ488">
        <f>(Table2[[#This Row],[Sharpe Ratio]]-AVERAGE(Table2[Sharpe Ratio]))/_xlfn.STDEV.P(Table2[Sharpe Ratio])</f>
        <v>-1.0447548845935122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-2.2904206110539973</v>
      </c>
      <c r="AS488">
        <f>_xlfn.RANK.AVG(Table2[[#This Row],[1Y Return vs Nifty Z-Score]],Table2[1Y Return vs Nifty Z-Score])</f>
        <v>407</v>
      </c>
      <c r="AT488">
        <f>_xlfn.RANK.AVG(Table2[[#This Row],[6M Return vs Nifty Z-Score]],Table2[6M Return vs Nifty Z-Score])</f>
        <v>319</v>
      </c>
      <c r="AU488">
        <f>_xlfn.RANK.AVG(Table2[[#This Row],[Sharpe Ratio Z-Score]],Table2[Sharpe Ratio Z-Score])</f>
        <v>625</v>
      </c>
      <c r="AV488">
        <f>(Table2[[#This Row],[Rank 1Y]]+Table2[[#This Row],[Rank 6M]]+Table2[[#This Row],[Rank Sharpe]])/3</f>
        <v>450.33333333333331</v>
      </c>
    </row>
    <row r="489" spans="1:48" hidden="1" x14ac:dyDescent="0.3">
      <c r="A489" t="s">
        <v>1764</v>
      </c>
      <c r="B489" t="s">
        <v>1765</v>
      </c>
      <c r="C489" t="s">
        <v>3166</v>
      </c>
      <c r="D489" t="s">
        <v>67</v>
      </c>
      <c r="E489">
        <v>4696.384</v>
      </c>
      <c r="F489">
        <v>667.1</v>
      </c>
      <c r="G489">
        <v>26.559352510769902</v>
      </c>
      <c r="H489">
        <f>(Table2[[#This Row],[1Y Return vs Nifty]]-AVERAGE(Table2[1Y Return vs Nifty]))/_xlfn.STDEV.P(Table2[1Y Return vs Nifty])</f>
        <v>4.6007142250644222E-2</v>
      </c>
      <c r="I489">
        <v>2.0669906569474699</v>
      </c>
      <c r="J489">
        <f>(Table2[[#This Row],[1M Return vs Nifty]]-AVERAGE(Table2[1M Return vs Nifty]))/_xlfn.STDEV.P(Table2[1M Return vs Nifty])</f>
        <v>0.38275567697784374</v>
      </c>
      <c r="K489">
        <v>-32.1123906370835</v>
      </c>
      <c r="L489">
        <f>(Table2[[#This Row],[6M Return vs Nifty]]-AVERAGE(Table2[6M Return vs Nifty]))/_xlfn.STDEV.P(Table2[6M Return vs Nifty])</f>
        <v>-1.2938394335733199</v>
      </c>
      <c r="M489">
        <v>-0.70389163153751799</v>
      </c>
      <c r="N489">
        <f>(Table2[[#This Row],[1W Return vs Nifty]]-AVERAGE(Table2[1W Return vs Nifty]))/_xlfn.STDEV.P(Table2[1W Return vs Nifty])</f>
        <v>-0.53037527736261825</v>
      </c>
      <c r="O489">
        <v>670.45</v>
      </c>
      <c r="P489">
        <v>708.84907656187602</v>
      </c>
      <c r="Q489">
        <v>752.56542054645797</v>
      </c>
      <c r="R489">
        <v>51.499415400403102</v>
      </c>
      <c r="S489" s="1">
        <f>(Table2[[#This Row],[Close Price]]-Table2[[#This Row],[20D EMA]])/Table2[[#This Row],[20D EMA]]</f>
        <v>-4.9966440450444072E-3</v>
      </c>
      <c r="T489" s="1">
        <f>(Table2[[#This Row],[Close Price]]-Table2[[#This Row],[50D EMA]])/Table2[[#This Row],[50D EMA]]</f>
        <v>-5.8896989418919958E-2</v>
      </c>
      <c r="U489" s="1">
        <f>(Table2[[#This Row],[Close Price]]-Table2[[#This Row],[200D EMA]])/Table2[[#This Row],[200D EMA]]</f>
        <v>-0.11356543658941864</v>
      </c>
      <c r="V489">
        <v>0.73244467586939999</v>
      </c>
      <c r="W489">
        <v>640</v>
      </c>
      <c r="X489">
        <v>670</v>
      </c>
      <c r="Y489">
        <v>636</v>
      </c>
      <c r="Z489">
        <v>670</v>
      </c>
      <c r="AA489">
        <v>636</v>
      </c>
      <c r="AB489">
        <v>672</v>
      </c>
      <c r="AC489" s="1">
        <f>(Table2[[#This Row],[Close Price]]/Table2[[#This Row],[Day Low]])-1</f>
        <v>4.2343750000000124E-2</v>
      </c>
      <c r="AD489" s="1">
        <f>(Table2[[#This Row],[Day High]]/Table2[[#This Row],[Close Price]])-1</f>
        <v>4.3471743366811921E-3</v>
      </c>
      <c r="AE489" s="1">
        <f>(Table2[[#This Row],[Close Price]]/Table2[[#This Row],[Current Week Low]])-1</f>
        <v>4.8899371069182518E-2</v>
      </c>
      <c r="AF489" s="1">
        <f>(Table2[[#This Row],[Current Week High]]/Table2[[#This Row],[Close Price]])-1</f>
        <v>4.3471743366811921E-3</v>
      </c>
      <c r="AG489" s="1">
        <f>(Table2[[#This Row],[Close Price]]/Table2[[#This Row],[Current Month Low]])-1</f>
        <v>4.8899371069182518E-2</v>
      </c>
      <c r="AH489" s="1">
        <f>(Table2[[#This Row],[Current Month High]]/Table2[[#This Row],[Close Price]])-1</f>
        <v>7.3452256033577079E-3</v>
      </c>
      <c r="AI489">
        <v>74.636486283915403</v>
      </c>
      <c r="AJ489">
        <v>59.861011262880403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-5.98</v>
      </c>
      <c r="AM489" t="s">
        <v>3216</v>
      </c>
      <c r="AN489">
        <v>-0.19</v>
      </c>
      <c r="AO489" t="s">
        <v>3216</v>
      </c>
      <c r="AP489">
        <v>5.9291449580500998E-2</v>
      </c>
      <c r="AQ489">
        <f>(Table2[[#This Row],[Sharpe Ratio]]-AVERAGE(Table2[Sharpe Ratio]))/_xlfn.STDEV.P(Table2[Sharpe Ratio])</f>
        <v>-4.7737884918510956E-2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285</v>
      </c>
      <c r="AT489">
        <f>_xlfn.RANK.AVG(Table2[[#This Row],[6M Return vs Nifty Z-Score]],Table2[6M Return vs Nifty Z-Score])</f>
        <v>709</v>
      </c>
      <c r="AU489">
        <f>_xlfn.RANK.AVG(Table2[[#This Row],[Sharpe Ratio Z-Score]],Table2[Sharpe Ratio Z-Score])</f>
        <v>361</v>
      </c>
      <c r="AV489">
        <f>(Table2[[#This Row],[Rank 1Y]]+Table2[[#This Row],[Rank 6M]]+Table2[[#This Row],[Rank Sharpe]])/3</f>
        <v>451.66666666666669</v>
      </c>
    </row>
    <row r="490" spans="1:48" hidden="1" x14ac:dyDescent="0.3">
      <c r="A490" t="s">
        <v>883</v>
      </c>
      <c r="B490" t="s">
        <v>884</v>
      </c>
      <c r="C490" t="s">
        <v>3167</v>
      </c>
      <c r="D490" t="s">
        <v>264</v>
      </c>
      <c r="E490">
        <v>17526.262725000001</v>
      </c>
      <c r="F490">
        <v>16405.75</v>
      </c>
      <c r="G490">
        <v>-1.30457332200002</v>
      </c>
      <c r="H490">
        <f>(Table2[[#This Row],[1Y Return vs Nifty]]-AVERAGE(Table2[1Y Return vs Nifty]))/_xlfn.STDEV.P(Table2[1Y Return vs Nifty])</f>
        <v>-0.43252238674267635</v>
      </c>
      <c r="I490">
        <v>-4.8707142137378003</v>
      </c>
      <c r="J490">
        <f>(Table2[[#This Row],[1M Return vs Nifty]]-AVERAGE(Table2[1M Return vs Nifty]))/_xlfn.STDEV.P(Table2[1M Return vs Nifty])</f>
        <v>-0.36578468451994334</v>
      </c>
      <c r="K490">
        <v>-10.7851039205904</v>
      </c>
      <c r="L490">
        <f>(Table2[[#This Row],[6M Return vs Nifty]]-AVERAGE(Table2[6M Return vs Nifty]))/_xlfn.STDEV.P(Table2[6M Return vs Nifty])</f>
        <v>-0.59314476335042843</v>
      </c>
      <c r="M490">
        <v>-1.09372810183227</v>
      </c>
      <c r="N490">
        <f>(Table2[[#This Row],[1W Return vs Nifty]]-AVERAGE(Table2[1W Return vs Nifty]))/_xlfn.STDEV.P(Table2[1W Return vs Nifty])</f>
        <v>-0.62356977216719212</v>
      </c>
      <c r="O490" t="e">
        <v>#N/A</v>
      </c>
      <c r="P490">
        <v>16433.3598639097</v>
      </c>
      <c r="Q490">
        <v>15651.6548721935</v>
      </c>
      <c r="R490">
        <v>45.392996030796397</v>
      </c>
      <c r="S490" s="1" t="e">
        <f>(Table2[[#This Row],[Close Price]]-Table2[[#This Row],[20D EMA]])/Table2[[#This Row],[20D EMA]]</f>
        <v>#N/A</v>
      </c>
      <c r="T490" s="1">
        <f>(Table2[[#This Row],[Close Price]]-Table2[[#This Row],[50D EMA]])/Table2[[#This Row],[50D EMA]]</f>
        <v>-1.6801107100645697E-3</v>
      </c>
      <c r="U490" s="1">
        <f>(Table2[[#This Row],[Close Price]]-Table2[[#This Row],[200D EMA]])/Table2[[#This Row],[200D EMA]]</f>
        <v>4.8179897522926778E-2</v>
      </c>
      <c r="V490">
        <v>0.76453236969058902</v>
      </c>
      <c r="W490" t="e">
        <v>#N/A</v>
      </c>
      <c r="X490" t="e">
        <v>#N/A</v>
      </c>
      <c r="Y490" t="e">
        <v>#N/A</v>
      </c>
      <c r="Z490" t="e">
        <v>#N/A</v>
      </c>
      <c r="AA490" t="e">
        <v>#N/A</v>
      </c>
      <c r="AB490" t="e">
        <v>#N/A</v>
      </c>
      <c r="AC490" s="1" t="e">
        <f>(Table2[[#This Row],[Close Price]]/Table2[[#This Row],[Day Low]])-1</f>
        <v>#N/A</v>
      </c>
      <c r="AD490" s="1" t="e">
        <f>(Table2[[#This Row],[Day High]]/Table2[[#This Row],[Close Price]])-1</f>
        <v>#N/A</v>
      </c>
      <c r="AE490" s="1" t="e">
        <f>(Table2[[#This Row],[Close Price]]/Table2[[#This Row],[Current Week Low]])-1</f>
        <v>#N/A</v>
      </c>
      <c r="AF490" s="1" t="e">
        <f>(Table2[[#This Row],[Current Week High]]/Table2[[#This Row],[Close Price]])-1</f>
        <v>#N/A</v>
      </c>
      <c r="AG490" s="1" t="e">
        <f>(Table2[[#This Row],[Close Price]]/Table2[[#This Row],[Current Month Low]])-1</f>
        <v>#N/A</v>
      </c>
      <c r="AH490" s="1" t="e">
        <f>(Table2[[#This Row],[Current Month High]]/Table2[[#This Row],[Close Price]])-1</f>
        <v>#N/A</v>
      </c>
      <c r="AI490">
        <v>17.031833351111601</v>
      </c>
      <c r="AJ490">
        <v>28.952705092632598</v>
      </c>
      <c r="AK490" t="e">
        <f>IF(AND(Table2[[#This Row],[20D EMA]]&gt;Table2[[#This Row],[50D EMA]],Table2[[#This Row],[50D EMA]]&gt;Table2[[#This Row],[200D EMA]]),"Uptrend","Downtrend/NoTrend")</f>
        <v>#N/A</v>
      </c>
      <c r="AL490" t="e">
        <v>#N/A</v>
      </c>
      <c r="AM490" t="e">
        <v>#N/A</v>
      </c>
      <c r="AN490" t="e">
        <v>#N/A</v>
      </c>
      <c r="AO490" t="e">
        <v>#N/A</v>
      </c>
      <c r="AP490">
        <v>6.0180764510407998E-2</v>
      </c>
      <c r="AQ490">
        <f>(Table2[[#This Row],[Sharpe Ratio]]-AVERAGE(Table2[Sharpe Ratio]))/_xlfn.STDEV.P(Table2[Sharpe Ratio])</f>
        <v>-3.7128319969154243E-2</v>
      </c>
      <c r="AR49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90">
        <f>_xlfn.RANK.AVG(Table2[[#This Row],[1Y Return vs Nifty Z-Score]],Table2[1Y Return vs Nifty Z-Score])</f>
        <v>465</v>
      </c>
      <c r="AT490">
        <f>_xlfn.RANK.AVG(Table2[[#This Row],[6M Return vs Nifty Z-Score]],Table2[6M Return vs Nifty Z-Score])</f>
        <v>533</v>
      </c>
      <c r="AU490">
        <f>_xlfn.RANK.AVG(Table2[[#This Row],[Sharpe Ratio Z-Score]],Table2[Sharpe Ratio Z-Score])</f>
        <v>358</v>
      </c>
      <c r="AV490">
        <f>(Table2[[#This Row],[Rank 1Y]]+Table2[[#This Row],[Rank 6M]]+Table2[[#This Row],[Rank Sharpe]])/3</f>
        <v>452</v>
      </c>
    </row>
    <row r="491" spans="1:48" hidden="1" x14ac:dyDescent="0.3">
      <c r="A491" t="s">
        <v>498</v>
      </c>
      <c r="B491" t="s">
        <v>499</v>
      </c>
      <c r="C491" t="s">
        <v>3163</v>
      </c>
      <c r="D491" t="s">
        <v>199</v>
      </c>
      <c r="E491">
        <v>44066.601759149999</v>
      </c>
      <c r="F491">
        <v>709.35</v>
      </c>
      <c r="G491">
        <v>1.41647511949393</v>
      </c>
      <c r="H491">
        <f>(Table2[[#This Row],[1Y Return vs Nifty]]-AVERAGE(Table2[1Y Return vs Nifty]))/_xlfn.STDEV.P(Table2[1Y Return vs Nifty])</f>
        <v>-0.38579164115819209</v>
      </c>
      <c r="I491">
        <v>1.55802833316244</v>
      </c>
      <c r="J491">
        <f>(Table2[[#This Row],[1M Return vs Nifty]]-AVERAGE(Table2[1M Return vs Nifty]))/_xlfn.STDEV.P(Table2[1M Return vs Nifty])</f>
        <v>0.32784142955221512</v>
      </c>
      <c r="K491">
        <v>7.8332057964364799</v>
      </c>
      <c r="L491">
        <f>(Table2[[#This Row],[6M Return vs Nifty]]-AVERAGE(Table2[6M Return vs Nifty]))/_xlfn.STDEV.P(Table2[6M Return vs Nifty])</f>
        <v>1.85481613379752E-2</v>
      </c>
      <c r="M491">
        <v>0.23861869455853599</v>
      </c>
      <c r="N491">
        <f>(Table2[[#This Row],[1W Return vs Nifty]]-AVERAGE(Table2[1W Return vs Nifty]))/_xlfn.STDEV.P(Table2[1W Return vs Nifty])</f>
        <v>-0.30505830375518894</v>
      </c>
      <c r="O491">
        <v>686.47</v>
      </c>
      <c r="P491">
        <v>689.51510210482002</v>
      </c>
      <c r="Q491">
        <v>660.70433110216402</v>
      </c>
      <c r="R491">
        <v>64.804766567691203</v>
      </c>
      <c r="S491" s="1">
        <f>(Table2[[#This Row],[Close Price]]-Table2[[#This Row],[20D EMA]])/Table2[[#This Row],[20D EMA]]</f>
        <v>3.3329934301571801E-2</v>
      </c>
      <c r="T491" s="1">
        <f>(Table2[[#This Row],[Close Price]]-Table2[[#This Row],[50D EMA]])/Table2[[#This Row],[50D EMA]]</f>
        <v>2.8766444468919995E-2</v>
      </c>
      <c r="U491" s="1">
        <f>(Table2[[#This Row],[Close Price]]-Table2[[#This Row],[200D EMA]])/Table2[[#This Row],[200D EMA]]</f>
        <v>7.3626986547351655E-2</v>
      </c>
      <c r="V491">
        <v>1.78695204717804</v>
      </c>
      <c r="W491">
        <v>690</v>
      </c>
      <c r="X491">
        <v>716.55</v>
      </c>
      <c r="Y491">
        <v>675.25</v>
      </c>
      <c r="Z491">
        <v>716.55</v>
      </c>
      <c r="AA491">
        <v>675.25</v>
      </c>
      <c r="AB491">
        <v>720</v>
      </c>
      <c r="AC491" s="1">
        <f>(Table2[[#This Row],[Close Price]]/Table2[[#This Row],[Day Low]])-1</f>
        <v>2.8043478260869614E-2</v>
      </c>
      <c r="AD491" s="1">
        <f>(Table2[[#This Row],[Day High]]/Table2[[#This Row],[Close Price]])-1</f>
        <v>1.0150137449777885E-2</v>
      </c>
      <c r="AE491" s="1">
        <f>(Table2[[#This Row],[Close Price]]/Table2[[#This Row],[Current Week Low]])-1</f>
        <v>5.0499814883376626E-2</v>
      </c>
      <c r="AF491" s="1">
        <f>(Table2[[#This Row],[Current Week High]]/Table2[[#This Row],[Close Price]])-1</f>
        <v>1.0150137449777885E-2</v>
      </c>
      <c r="AG491" s="1">
        <f>(Table2[[#This Row],[Close Price]]/Table2[[#This Row],[Current Month Low]])-1</f>
        <v>5.0499814883376626E-2</v>
      </c>
      <c r="AH491" s="1">
        <f>(Table2[[#This Row],[Current Month High]]/Table2[[#This Row],[Close Price]])-1</f>
        <v>1.5013744977796506E-2</v>
      </c>
      <c r="AI491">
        <v>8.35976598294212</v>
      </c>
      <c r="AJ491">
        <v>33.4367945823927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11.96</v>
      </c>
      <c r="AM491" t="s">
        <v>3217</v>
      </c>
      <c r="AN491">
        <v>7.0000000000000007E-2</v>
      </c>
      <c r="AO491" t="s">
        <v>3217</v>
      </c>
      <c r="AP491">
        <v>-1.7468252113992999E-2</v>
      </c>
      <c r="AQ491">
        <f>(Table2[[#This Row],[Sharpe Ratio]]-AVERAGE(Table2[Sharpe Ratio]))/_xlfn.STDEV.P(Table2[Sharpe Ratio])</f>
        <v>-0.96348439184620249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447</v>
      </c>
      <c r="AT491">
        <f>_xlfn.RANK.AVG(Table2[[#This Row],[6M Return vs Nifty Z-Score]],Table2[6M Return vs Nifty Z-Score])</f>
        <v>298</v>
      </c>
      <c r="AU491">
        <f>_xlfn.RANK.AVG(Table2[[#This Row],[Sharpe Ratio Z-Score]],Table2[Sharpe Ratio Z-Score])</f>
        <v>613</v>
      </c>
      <c r="AV491">
        <f>(Table2[[#This Row],[Rank 1Y]]+Table2[[#This Row],[Rank 6M]]+Table2[[#This Row],[Rank Sharpe]])/3</f>
        <v>452.66666666666669</v>
      </c>
    </row>
    <row r="492" spans="1:48" hidden="1" x14ac:dyDescent="0.3">
      <c r="A492" t="s">
        <v>1378</v>
      </c>
      <c r="B492" t="s">
        <v>1379</v>
      </c>
      <c r="C492" t="s">
        <v>3157</v>
      </c>
      <c r="D492" t="s">
        <v>24</v>
      </c>
      <c r="E492">
        <v>8260.1277160289992</v>
      </c>
      <c r="F492">
        <v>218.71</v>
      </c>
      <c r="G492">
        <v>-24.428120314751499</v>
      </c>
      <c r="H492">
        <f>(Table2[[#This Row],[1Y Return vs Nifty]]-AVERAGE(Table2[1Y Return vs Nifty]))/_xlfn.STDEV.P(Table2[1Y Return vs Nifty])</f>
        <v>-0.82964159088880252</v>
      </c>
      <c r="I492">
        <v>-2.7994249635425099</v>
      </c>
      <c r="J492">
        <f>(Table2[[#This Row],[1M Return vs Nifty]]-AVERAGE(Table2[1M Return vs Nifty]))/_xlfn.STDEV.P(Table2[1M Return vs Nifty])</f>
        <v>-0.1423039177524002</v>
      </c>
      <c r="K492">
        <v>-11.783261193864799</v>
      </c>
      <c r="L492">
        <f>(Table2[[#This Row],[6M Return vs Nifty]]-AVERAGE(Table2[6M Return vs Nifty]))/_xlfn.STDEV.P(Table2[6M Return vs Nifty])</f>
        <v>-0.6259385964678269</v>
      </c>
      <c r="M492">
        <v>5.1702174947521398</v>
      </c>
      <c r="N492">
        <f>(Table2[[#This Row],[1W Return vs Nifty]]-AVERAGE(Table2[1W Return vs Nifty]))/_xlfn.STDEV.P(Table2[1W Return vs Nifty])</f>
        <v>0.87389208643120908</v>
      </c>
      <c r="O492">
        <v>217.78</v>
      </c>
      <c r="P492">
        <v>221.82936125975601</v>
      </c>
      <c r="Q492">
        <v>222.763041250773</v>
      </c>
      <c r="R492">
        <v>55.599638851946501</v>
      </c>
      <c r="S492" s="1">
        <f>(Table2[[#This Row],[Close Price]]-Table2[[#This Row],[20D EMA]])/Table2[[#This Row],[20D EMA]]</f>
        <v>4.2703645881164787E-3</v>
      </c>
      <c r="T492" s="1">
        <f>(Table2[[#This Row],[Close Price]]-Table2[[#This Row],[50D EMA]])/Table2[[#This Row],[50D EMA]]</f>
        <v>-1.4061985492097773E-2</v>
      </c>
      <c r="U492" s="1">
        <f>(Table2[[#This Row],[Close Price]]-Table2[[#This Row],[200D EMA]])/Table2[[#This Row],[200D EMA]]</f>
        <v>-1.8194406163679216E-2</v>
      </c>
      <c r="V492">
        <v>0.56452167328365799</v>
      </c>
      <c r="W492">
        <v>217.09</v>
      </c>
      <c r="X492">
        <v>220.15</v>
      </c>
      <c r="Y492">
        <v>211.95</v>
      </c>
      <c r="Z492">
        <v>220.74</v>
      </c>
      <c r="AA492">
        <v>211.95</v>
      </c>
      <c r="AB492">
        <v>220.74</v>
      </c>
      <c r="AC492" s="1">
        <f>(Table2[[#This Row],[Close Price]]/Table2[[#This Row],[Day Low]])-1</f>
        <v>7.4623428071307618E-3</v>
      </c>
      <c r="AD492" s="1">
        <f>(Table2[[#This Row],[Day High]]/Table2[[#This Row],[Close Price]])-1</f>
        <v>6.5840610854555059E-3</v>
      </c>
      <c r="AE492" s="1">
        <f>(Table2[[#This Row],[Close Price]]/Table2[[#This Row],[Current Week Low]])-1</f>
        <v>3.1894314696862658E-2</v>
      </c>
      <c r="AF492" s="1">
        <f>(Table2[[#This Row],[Current Week High]]/Table2[[#This Row],[Close Price]])-1</f>
        <v>9.2816972246354545E-3</v>
      </c>
      <c r="AG492" s="1">
        <f>(Table2[[#This Row],[Close Price]]/Table2[[#This Row],[Current Month Low]])-1</f>
        <v>3.1894314696862658E-2</v>
      </c>
      <c r="AH492" s="1">
        <f>(Table2[[#This Row],[Current Month High]]/Table2[[#This Row],[Close Price]])-1</f>
        <v>9.2816972246354545E-3</v>
      </c>
      <c r="AI492">
        <v>31.0182433359242</v>
      </c>
      <c r="AJ492">
        <v>13.9114583333333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0.87</v>
      </c>
      <c r="AM492" t="s">
        <v>3217</v>
      </c>
      <c r="AN492">
        <v>-0.03</v>
      </c>
      <c r="AO492" t="s">
        <v>3216</v>
      </c>
      <c r="AP492">
        <v>0.11359627568004101</v>
      </c>
      <c r="AQ492">
        <f>(Table2[[#This Row],[Sharpe Ratio]]-AVERAGE(Table2[Sharpe Ratio]))/_xlfn.STDEV.P(Table2[Sharpe Ratio])</f>
        <v>0.60012100082721898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612</v>
      </c>
      <c r="AT492">
        <f>_xlfn.RANK.AVG(Table2[[#This Row],[6M Return vs Nifty Z-Score]],Table2[6M Return vs Nifty Z-Score])</f>
        <v>552</v>
      </c>
      <c r="AU492">
        <f>_xlfn.RANK.AVG(Table2[[#This Row],[Sharpe Ratio Z-Score]],Table2[Sharpe Ratio Z-Score])</f>
        <v>194</v>
      </c>
      <c r="AV492">
        <f>(Table2[[#This Row],[Rank 1Y]]+Table2[[#This Row],[Rank 6M]]+Table2[[#This Row],[Rank Sharpe]])/3</f>
        <v>452.66666666666669</v>
      </c>
    </row>
    <row r="493" spans="1:48" hidden="1" x14ac:dyDescent="0.3">
      <c r="A493" t="s">
        <v>1008</v>
      </c>
      <c r="B493" t="s">
        <v>1009</v>
      </c>
      <c r="C493" t="s">
        <v>3160</v>
      </c>
      <c r="D493" t="s">
        <v>460</v>
      </c>
      <c r="E493">
        <v>14187.423408479999</v>
      </c>
      <c r="F493">
        <v>295.2</v>
      </c>
      <c r="G493">
        <v>5.3036097411922398</v>
      </c>
      <c r="H493">
        <f>(Table2[[#This Row],[1Y Return vs Nifty]]-AVERAGE(Table2[1Y Return vs Nifty]))/_xlfn.STDEV.P(Table2[1Y Return vs Nifty])</f>
        <v>-0.31903476307795747</v>
      </c>
      <c r="I493">
        <v>-5.1915091556651998</v>
      </c>
      <c r="J493">
        <f>(Table2[[#This Row],[1M Return vs Nifty]]-AVERAGE(Table2[1M Return vs Nifty]))/_xlfn.STDEV.P(Table2[1M Return vs Nifty])</f>
        <v>-0.40039670193389232</v>
      </c>
      <c r="K493">
        <v>-21.5837874338539</v>
      </c>
      <c r="L493">
        <f>(Table2[[#This Row],[6M Return vs Nifty]]-AVERAGE(Table2[6M Return vs Nifty]))/_xlfn.STDEV.P(Table2[6M Return vs Nifty])</f>
        <v>-0.94792875832134305</v>
      </c>
      <c r="M493">
        <v>-1.22890481064337</v>
      </c>
      <c r="N493">
        <f>(Table2[[#This Row],[1W Return vs Nifty]]-AVERAGE(Table2[1W Return vs Nifty]))/_xlfn.STDEV.P(Table2[1W Return vs Nifty])</f>
        <v>-0.65588518143988139</v>
      </c>
      <c r="O493">
        <v>301.06</v>
      </c>
      <c r="P493">
        <v>316.16580007193897</v>
      </c>
      <c r="Q493">
        <v>319.99353204268499</v>
      </c>
      <c r="R493">
        <v>46.8470400969764</v>
      </c>
      <c r="S493" s="1">
        <f>(Table2[[#This Row],[Close Price]]-Table2[[#This Row],[20D EMA]])/Table2[[#This Row],[20D EMA]]</f>
        <v>-1.9464558559755575E-2</v>
      </c>
      <c r="T493" s="1">
        <f>(Table2[[#This Row],[Close Price]]-Table2[[#This Row],[50D EMA]])/Table2[[#This Row],[50D EMA]]</f>
        <v>-6.6312675397429202E-2</v>
      </c>
      <c r="U493" s="1">
        <f>(Table2[[#This Row],[Close Price]]-Table2[[#This Row],[200D EMA]])/Table2[[#This Row],[200D EMA]]</f>
        <v>-7.7481353714917309E-2</v>
      </c>
      <c r="V493">
        <v>0.547258126761485</v>
      </c>
      <c r="W493">
        <v>289.60000000000002</v>
      </c>
      <c r="X493">
        <v>301.95</v>
      </c>
      <c r="Y493">
        <v>286.8</v>
      </c>
      <c r="Z493">
        <v>301.95</v>
      </c>
      <c r="AA493">
        <v>286.8</v>
      </c>
      <c r="AB493">
        <v>304.60000000000002</v>
      </c>
      <c r="AC493" s="1">
        <f>(Table2[[#This Row],[Close Price]]/Table2[[#This Row],[Day Low]])-1</f>
        <v>1.9337016574585419E-2</v>
      </c>
      <c r="AD493" s="1">
        <f>(Table2[[#This Row],[Day High]]/Table2[[#This Row],[Close Price]])-1</f>
        <v>2.2865853658536661E-2</v>
      </c>
      <c r="AE493" s="1">
        <f>(Table2[[#This Row],[Close Price]]/Table2[[#This Row],[Current Week Low]])-1</f>
        <v>2.9288702928870203E-2</v>
      </c>
      <c r="AF493" s="1">
        <f>(Table2[[#This Row],[Current Week High]]/Table2[[#This Row],[Close Price]])-1</f>
        <v>2.2865853658536661E-2</v>
      </c>
      <c r="AG493" s="1">
        <f>(Table2[[#This Row],[Close Price]]/Table2[[#This Row],[Current Month Low]])-1</f>
        <v>2.9288702928870203E-2</v>
      </c>
      <c r="AH493" s="1">
        <f>(Table2[[#This Row],[Current Month High]]/Table2[[#This Row],[Close Price]])-1</f>
        <v>3.1842818428184483E-2</v>
      </c>
      <c r="AI493">
        <v>39.896680216802103</v>
      </c>
      <c r="AJ493">
        <v>35.568312284730098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-1.76</v>
      </c>
      <c r="AM493" t="s">
        <v>3216</v>
      </c>
      <c r="AN493">
        <v>-7.0000000000000007E-2</v>
      </c>
      <c r="AO493" t="s">
        <v>3216</v>
      </c>
      <c r="AP493">
        <v>7.8109844228890002E-2</v>
      </c>
      <c r="AQ493">
        <f>(Table2[[#This Row],[Sharpe Ratio]]-AVERAGE(Table2[Sharpe Ratio]))/_xlfn.STDEV.P(Table2[Sharpe Ratio])</f>
        <v>0.17676636385822858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417</v>
      </c>
      <c r="AT493">
        <f>_xlfn.RANK.AVG(Table2[[#This Row],[6M Return vs Nifty Z-Score]],Table2[6M Return vs Nifty Z-Score])</f>
        <v>649</v>
      </c>
      <c r="AU493">
        <f>_xlfn.RANK.AVG(Table2[[#This Row],[Sharpe Ratio Z-Score]],Table2[Sharpe Ratio Z-Score])</f>
        <v>301</v>
      </c>
      <c r="AV493">
        <f>(Table2[[#This Row],[Rank 1Y]]+Table2[[#This Row],[Rank 6M]]+Table2[[#This Row],[Rank Sharpe]])/3</f>
        <v>455.66666666666669</v>
      </c>
    </row>
    <row r="494" spans="1:48" x14ac:dyDescent="0.3">
      <c r="A494" t="s">
        <v>738</v>
      </c>
      <c r="B494" t="s">
        <v>739</v>
      </c>
      <c r="C494" t="s">
        <v>3171</v>
      </c>
      <c r="D494" t="s">
        <v>158</v>
      </c>
      <c r="E494">
        <v>23513.216004425001</v>
      </c>
      <c r="F494">
        <v>7986.35</v>
      </c>
      <c r="G494">
        <v>-7.0853767638975897</v>
      </c>
      <c r="H494">
        <f>(Table2[[#This Row],[1Y Return vs Nifty]]-AVERAGE(Table2[1Y Return vs Nifty]))/_xlfn.STDEV.P(Table2[1Y Return vs Nifty])</f>
        <v>-0.53180075709352137</v>
      </c>
      <c r="I494">
        <v>4.1936751721132497</v>
      </c>
      <c r="J494">
        <f>(Table2[[#This Row],[1M Return vs Nifty]]-AVERAGE(Table2[1M Return vs Nifty]))/_xlfn.STDEV.P(Table2[1M Return vs Nifty])</f>
        <v>0.61221328946586229</v>
      </c>
      <c r="K494">
        <v>20.427600385896699</v>
      </c>
      <c r="L494">
        <f>(Table2[[#This Row],[6M Return vs Nifty]]-AVERAGE(Table2[6M Return vs Nifty]))/_xlfn.STDEV.P(Table2[6M Return vs Nifty])</f>
        <v>0.43232912095222686</v>
      </c>
      <c r="M494">
        <v>3.5419764757762602</v>
      </c>
      <c r="N494">
        <f>(Table2[[#This Row],[1W Return vs Nifty]]-AVERAGE(Table2[1W Return vs Nifty]))/_xlfn.STDEV.P(Table2[1W Return vs Nifty])</f>
        <v>0.48464400230811461</v>
      </c>
      <c r="O494">
        <v>7756.78</v>
      </c>
      <c r="P494">
        <v>7699.4561594237102</v>
      </c>
      <c r="Q494">
        <v>7151.3148833892801</v>
      </c>
      <c r="R494">
        <v>65.346795136009106</v>
      </c>
      <c r="S494" s="1">
        <f>(Table2[[#This Row],[Close Price]]-Table2[[#This Row],[20D EMA]])/Table2[[#This Row],[20D EMA]]</f>
        <v>2.959604371917221E-2</v>
      </c>
      <c r="T494" s="1">
        <f>(Table2[[#This Row],[Close Price]]-Table2[[#This Row],[50D EMA]])/Table2[[#This Row],[50D EMA]]</f>
        <v>3.7261572068976311E-2</v>
      </c>
      <c r="U494" s="1">
        <f>(Table2[[#This Row],[Close Price]]-Table2[[#This Row],[200D EMA]])/Table2[[#This Row],[200D EMA]]</f>
        <v>0.1167666548357839</v>
      </c>
      <c r="V494">
        <v>1.23656539500412</v>
      </c>
      <c r="W494">
        <v>7825.05</v>
      </c>
      <c r="X494">
        <v>8011.55</v>
      </c>
      <c r="Y494">
        <v>7684.05</v>
      </c>
      <c r="Z494">
        <v>8011.55</v>
      </c>
      <c r="AA494">
        <v>7684.05</v>
      </c>
      <c r="AB494">
        <v>8011.55</v>
      </c>
      <c r="AC494" s="1">
        <f>(Table2[[#This Row],[Close Price]]/Table2[[#This Row],[Day Low]])-1</f>
        <v>2.0613286816058674E-2</v>
      </c>
      <c r="AD494" s="1">
        <f>(Table2[[#This Row],[Day High]]/Table2[[#This Row],[Close Price]])-1</f>
        <v>3.1553838737345963E-3</v>
      </c>
      <c r="AE494" s="1">
        <f>(Table2[[#This Row],[Close Price]]/Table2[[#This Row],[Current Week Low]])-1</f>
        <v>3.9341232813425275E-2</v>
      </c>
      <c r="AF494" s="1">
        <f>(Table2[[#This Row],[Current Week High]]/Table2[[#This Row],[Close Price]])-1</f>
        <v>3.1553838737345963E-3</v>
      </c>
      <c r="AG494" s="1">
        <f>(Table2[[#This Row],[Close Price]]/Table2[[#This Row],[Current Month Low]])-1</f>
        <v>3.9341232813425275E-2</v>
      </c>
      <c r="AH494" s="1">
        <f>(Table2[[#This Row],[Current Month High]]/Table2[[#This Row],[Close Price]])-1</f>
        <v>3.1553838737345963E-3</v>
      </c>
      <c r="AI494">
        <v>2.4247622505900699</v>
      </c>
      <c r="AJ494">
        <v>54.330077200305297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5.05</v>
      </c>
      <c r="AM494" t="s">
        <v>3217</v>
      </c>
      <c r="AN494">
        <v>0.05</v>
      </c>
      <c r="AO494" t="s">
        <v>3217</v>
      </c>
      <c r="AP494">
        <v>-5.6596308358499998E-2</v>
      </c>
      <c r="AQ494">
        <f>(Table2[[#This Row],[Sharpe Ratio]]-AVERAGE(Table2[Sharpe Ratio]))/_xlfn.STDEV.P(Table2[Sharpe Ratio])</f>
        <v>-1.4302837675314748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-0.43289811189879251</v>
      </c>
      <c r="AS494">
        <f>_xlfn.RANK.AVG(Table2[[#This Row],[1Y Return vs Nifty Z-Score]],Table2[1Y Return vs Nifty Z-Score])</f>
        <v>503</v>
      </c>
      <c r="AT494">
        <f>_xlfn.RANK.AVG(Table2[[#This Row],[6M Return vs Nifty Z-Score]],Table2[6M Return vs Nifty Z-Score])</f>
        <v>182</v>
      </c>
      <c r="AU494">
        <f>_xlfn.RANK.AVG(Table2[[#This Row],[Sharpe Ratio Z-Score]],Table2[Sharpe Ratio Z-Score])</f>
        <v>683</v>
      </c>
      <c r="AV494">
        <f>(Table2[[#This Row],[Rank 1Y]]+Table2[[#This Row],[Rank 6M]]+Table2[[#This Row],[Rank Sharpe]])/3</f>
        <v>456</v>
      </c>
    </row>
    <row r="495" spans="1:48" hidden="1" x14ac:dyDescent="0.3">
      <c r="A495" t="s">
        <v>1401</v>
      </c>
      <c r="B495" t="s">
        <v>1402</v>
      </c>
      <c r="C495" t="s">
        <v>3157</v>
      </c>
      <c r="D495" t="s">
        <v>21</v>
      </c>
      <c r="E495">
        <v>7930.6299186240003</v>
      </c>
      <c r="F495">
        <v>28.56</v>
      </c>
      <c r="G495">
        <v>19.347151106699801</v>
      </c>
      <c r="H495">
        <f>(Table2[[#This Row],[1Y Return vs Nifty]]-AVERAGE(Table2[1Y Return vs Nifty]))/_xlfn.STDEV.P(Table2[1Y Return vs Nifty])</f>
        <v>-7.7853772453475384E-2</v>
      </c>
      <c r="I495">
        <v>-5.2766608342999897</v>
      </c>
      <c r="J495">
        <f>(Table2[[#This Row],[1M Return vs Nifty]]-AVERAGE(Table2[1M Return vs Nifty]))/_xlfn.STDEV.P(Table2[1M Return vs Nifty])</f>
        <v>-0.40958410172899679</v>
      </c>
      <c r="K495">
        <v>-18.420177316838899</v>
      </c>
      <c r="L495">
        <f>(Table2[[#This Row],[6M Return vs Nifty]]-AVERAGE(Table2[6M Return vs Nifty]))/_xlfn.STDEV.P(Table2[6M Return vs Nifty])</f>
        <v>-0.84399032596832546</v>
      </c>
      <c r="M495">
        <v>1.0058914796807801</v>
      </c>
      <c r="N495">
        <f>(Table2[[#This Row],[1W Return vs Nifty]]-AVERAGE(Table2[1W Return vs Nifty]))/_xlfn.STDEV.P(Table2[1W Return vs Nifty])</f>
        <v>-0.12163370129893029</v>
      </c>
      <c r="O495">
        <v>28.31</v>
      </c>
      <c r="P495">
        <v>28.571925947772701</v>
      </c>
      <c r="Q495">
        <v>28.102945254828501</v>
      </c>
      <c r="R495">
        <v>54.260840098309998</v>
      </c>
      <c r="S495" s="1">
        <f>(Table2[[#This Row],[Close Price]]-Table2[[#This Row],[20D EMA]])/Table2[[#This Row],[20D EMA]]</f>
        <v>8.8308018368067828E-3</v>
      </c>
      <c r="T495" s="1">
        <f>(Table2[[#This Row],[Close Price]]-Table2[[#This Row],[50D EMA]])/Table2[[#This Row],[50D EMA]]</f>
        <v>-4.1740090585781471E-4</v>
      </c>
      <c r="U495" s="1">
        <f>(Table2[[#This Row],[Close Price]]-Table2[[#This Row],[200D EMA]])/Table2[[#This Row],[200D EMA]]</f>
        <v>1.6263588781427401E-2</v>
      </c>
      <c r="V495">
        <v>0.43696969307563399</v>
      </c>
      <c r="W495">
        <v>28.05</v>
      </c>
      <c r="X495">
        <v>28.69</v>
      </c>
      <c r="Y495">
        <v>27.76</v>
      </c>
      <c r="Z495">
        <v>29.27</v>
      </c>
      <c r="AA495">
        <v>27.76</v>
      </c>
      <c r="AB495">
        <v>29.5</v>
      </c>
      <c r="AC495" s="1">
        <f>(Table2[[#This Row],[Close Price]]/Table2[[#This Row],[Day Low]])-1</f>
        <v>1.8181818181818077E-2</v>
      </c>
      <c r="AD495" s="1">
        <f>(Table2[[#This Row],[Day High]]/Table2[[#This Row],[Close Price]])-1</f>
        <v>4.5518207282913004E-3</v>
      </c>
      <c r="AE495" s="1">
        <f>(Table2[[#This Row],[Close Price]]/Table2[[#This Row],[Current Week Low]])-1</f>
        <v>2.8818443804034422E-2</v>
      </c>
      <c r="AF495" s="1">
        <f>(Table2[[#This Row],[Current Week High]]/Table2[[#This Row],[Close Price]])-1</f>
        <v>2.485994397759117E-2</v>
      </c>
      <c r="AG495" s="1">
        <f>(Table2[[#This Row],[Close Price]]/Table2[[#This Row],[Current Month Low]])-1</f>
        <v>2.8818443804034422E-2</v>
      </c>
      <c r="AH495" s="1">
        <f>(Table2[[#This Row],[Current Month High]]/Table2[[#This Row],[Close Price]])-1</f>
        <v>3.2913165266106548E-2</v>
      </c>
      <c r="AI495">
        <v>41.8165031375678</v>
      </c>
      <c r="AJ495">
        <v>55.276183669823098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0.63</v>
      </c>
      <c r="AM495" t="s">
        <v>3217</v>
      </c>
      <c r="AN495">
        <v>-0.09</v>
      </c>
      <c r="AO495" t="s">
        <v>3216</v>
      </c>
      <c r="AP495">
        <v>3.4512003127052999E-2</v>
      </c>
      <c r="AQ495">
        <f>(Table2[[#This Row],[Sharpe Ratio]]-AVERAGE(Table2[Sharpe Ratio]))/_xlfn.STDEV.P(Table2[Sharpe Ratio])</f>
        <v>-0.34335773534029107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318</v>
      </c>
      <c r="AT495">
        <f>_xlfn.RANK.AVG(Table2[[#This Row],[6M Return vs Nifty Z-Score]],Table2[6M Return vs Nifty Z-Score])</f>
        <v>616</v>
      </c>
      <c r="AU495">
        <f>_xlfn.RANK.AVG(Table2[[#This Row],[Sharpe Ratio Z-Score]],Table2[Sharpe Ratio Z-Score])</f>
        <v>434</v>
      </c>
      <c r="AV495">
        <f>(Table2[[#This Row],[Rank 1Y]]+Table2[[#This Row],[Rank 6M]]+Table2[[#This Row],[Rank Sharpe]])/3</f>
        <v>456</v>
      </c>
    </row>
    <row r="496" spans="1:48" hidden="1" x14ac:dyDescent="0.3">
      <c r="A496" t="s">
        <v>181</v>
      </c>
      <c r="B496" t="s">
        <v>182</v>
      </c>
      <c r="C496" t="s">
        <v>3165</v>
      </c>
      <c r="D496" t="s">
        <v>75</v>
      </c>
      <c r="E496">
        <v>143513.88944567001</v>
      </c>
      <c r="F496">
        <v>582.65</v>
      </c>
      <c r="G496">
        <v>12.184489960824299</v>
      </c>
      <c r="H496">
        <f>(Table2[[#This Row],[1Y Return vs Nifty]]-AVERAGE(Table2[1Y Return vs Nifty]))/_xlfn.STDEV.P(Table2[1Y Return vs Nifty])</f>
        <v>-0.20086389260113705</v>
      </c>
      <c r="I496">
        <v>-4.6890744837272997</v>
      </c>
      <c r="J496">
        <f>(Table2[[#This Row],[1M Return vs Nifty]]-AVERAGE(Table2[1M Return vs Nifty]))/_xlfn.STDEV.P(Table2[1M Return vs Nifty])</f>
        <v>-0.34618675239415797</v>
      </c>
      <c r="K496">
        <v>-13.178471262102599</v>
      </c>
      <c r="L496">
        <f>(Table2[[#This Row],[6M Return vs Nifty]]-AVERAGE(Table2[6M Return vs Nifty]))/_xlfn.STDEV.P(Table2[6M Return vs Nifty])</f>
        <v>-0.67177735090720536</v>
      </c>
      <c r="M496">
        <v>-1.00613871692006</v>
      </c>
      <c r="N496">
        <f>(Table2[[#This Row],[1W Return vs Nifty]]-AVERAGE(Table2[1W Return vs Nifty]))/_xlfn.STDEV.P(Table2[1W Return vs Nifty])</f>
        <v>-0.60263061152128106</v>
      </c>
      <c r="O496">
        <v>580.05999999999995</v>
      </c>
      <c r="P496">
        <v>598.25417073250901</v>
      </c>
      <c r="Q496">
        <v>595.98800385249695</v>
      </c>
      <c r="R496">
        <v>57.2523095559133</v>
      </c>
      <c r="S496" s="1">
        <f>(Table2[[#This Row],[Close Price]]-Table2[[#This Row],[20D EMA]])/Table2[[#This Row],[20D EMA]]</f>
        <v>4.4650553391029071E-3</v>
      </c>
      <c r="T496" s="1">
        <f>(Table2[[#This Row],[Close Price]]-Table2[[#This Row],[50D EMA]])/Table2[[#This Row],[50D EMA]]</f>
        <v>-2.6082844877459214E-2</v>
      </c>
      <c r="U496" s="1">
        <f>(Table2[[#This Row],[Close Price]]-Table2[[#This Row],[200D EMA]])/Table2[[#This Row],[200D EMA]]</f>
        <v>-2.2379651547144285E-2</v>
      </c>
      <c r="V496">
        <v>0.76705368521081696</v>
      </c>
      <c r="W496">
        <v>572</v>
      </c>
      <c r="X496">
        <v>585</v>
      </c>
      <c r="Y496">
        <v>565.35</v>
      </c>
      <c r="Z496">
        <v>585</v>
      </c>
      <c r="AA496">
        <v>565.35</v>
      </c>
      <c r="AB496">
        <v>585.5</v>
      </c>
      <c r="AC496" s="1">
        <f>(Table2[[#This Row],[Close Price]]/Table2[[#This Row],[Day Low]])-1</f>
        <v>1.8618881118880992E-2</v>
      </c>
      <c r="AD496" s="1">
        <f>(Table2[[#This Row],[Day High]]/Table2[[#This Row],[Close Price]])-1</f>
        <v>4.0332961469149442E-3</v>
      </c>
      <c r="AE496" s="1">
        <f>(Table2[[#This Row],[Close Price]]/Table2[[#This Row],[Current Week Low]])-1</f>
        <v>3.0600512956575399E-2</v>
      </c>
      <c r="AF496" s="1">
        <f>(Table2[[#This Row],[Current Week High]]/Table2[[#This Row],[Close Price]])-1</f>
        <v>4.0332961469149442E-3</v>
      </c>
      <c r="AG496" s="1">
        <f>(Table2[[#This Row],[Close Price]]/Table2[[#This Row],[Current Month Low]])-1</f>
        <v>3.0600512956575399E-2</v>
      </c>
      <c r="AH496" s="1">
        <f>(Table2[[#This Row],[Current Month High]]/Table2[[#This Row],[Close Price]])-1</f>
        <v>4.8914442632799204E-3</v>
      </c>
      <c r="AI496">
        <v>21.333562172831002</v>
      </c>
      <c r="AJ496">
        <v>42.596671561429197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1.88</v>
      </c>
      <c r="AM496" t="s">
        <v>3217</v>
      </c>
      <c r="AN496">
        <v>-0.03</v>
      </c>
      <c r="AO496" t="s">
        <v>3216</v>
      </c>
      <c r="AP496">
        <v>3.0463984180721999E-2</v>
      </c>
      <c r="AQ496">
        <f>(Table2[[#This Row],[Sharpe Ratio]]-AVERAGE(Table2[Sharpe Ratio]))/_xlfn.STDEV.P(Table2[Sharpe Ratio])</f>
        <v>-0.39165077359144979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360</v>
      </c>
      <c r="AT496">
        <f>_xlfn.RANK.AVG(Table2[[#This Row],[6M Return vs Nifty Z-Score]],Table2[6M Return vs Nifty Z-Score])</f>
        <v>565</v>
      </c>
      <c r="AU496">
        <f>_xlfn.RANK.AVG(Table2[[#This Row],[Sharpe Ratio Z-Score]],Table2[Sharpe Ratio Z-Score])</f>
        <v>444</v>
      </c>
      <c r="AV496">
        <f>(Table2[[#This Row],[Rank 1Y]]+Table2[[#This Row],[Rank 6M]]+Table2[[#This Row],[Rank Sharpe]])/3</f>
        <v>456.33333333333331</v>
      </c>
    </row>
    <row r="497" spans="1:48" hidden="1" x14ac:dyDescent="0.3">
      <c r="A497" t="s">
        <v>412</v>
      </c>
      <c r="B497" t="s">
        <v>413</v>
      </c>
      <c r="C497" t="s">
        <v>3163</v>
      </c>
      <c r="D497" t="s">
        <v>414</v>
      </c>
      <c r="E497">
        <v>55475.267428350002</v>
      </c>
      <c r="F497">
        <v>2869.65</v>
      </c>
      <c r="G497">
        <v>-14.272481250952101</v>
      </c>
      <c r="H497">
        <f>(Table2[[#This Row],[1Y Return vs Nifty]]-AVERAGE(Table2[1Y Return vs Nifty]))/_xlfn.STDEV.P(Table2[1Y Return vs Nifty])</f>
        <v>-0.65523066232859728</v>
      </c>
      <c r="I497">
        <v>-0.216819061429571</v>
      </c>
      <c r="J497">
        <f>(Table2[[#This Row],[1M Return vs Nifty]]-AVERAGE(Table2[1M Return vs Nifty]))/_xlfn.STDEV.P(Table2[1M Return vs Nifty])</f>
        <v>0.1363451155529021</v>
      </c>
      <c r="K497">
        <v>7.2869409111629802</v>
      </c>
      <c r="L497">
        <f>(Table2[[#This Row],[6M Return vs Nifty]]-AVERAGE(Table2[6M Return vs Nifty]))/_xlfn.STDEV.P(Table2[6M Return vs Nifty])</f>
        <v>6.0097008344699794E-4</v>
      </c>
      <c r="M497">
        <v>-3.9851774467505199</v>
      </c>
      <c r="N497">
        <f>(Table2[[#This Row],[1W Return vs Nifty]]-AVERAGE(Table2[1W Return vs Nifty]))/_xlfn.STDEV.P(Table2[1W Return vs Nifty])</f>
        <v>-1.3148010485763257</v>
      </c>
      <c r="O497">
        <v>2908.25</v>
      </c>
      <c r="P497">
        <v>2957.5379509138902</v>
      </c>
      <c r="Q497">
        <v>2836.6669227866601</v>
      </c>
      <c r="R497">
        <v>46.274356355527203</v>
      </c>
      <c r="S497" s="1">
        <f>(Table2[[#This Row],[Close Price]]-Table2[[#This Row],[20D EMA]])/Table2[[#This Row],[20D EMA]]</f>
        <v>-1.3272586607066074E-2</v>
      </c>
      <c r="T497" s="1">
        <f>(Table2[[#This Row],[Close Price]]-Table2[[#This Row],[50D EMA]])/Table2[[#This Row],[50D EMA]]</f>
        <v>-2.9716592778372432E-2</v>
      </c>
      <c r="U497" s="1">
        <f>(Table2[[#This Row],[Close Price]]-Table2[[#This Row],[200D EMA]])/Table2[[#This Row],[200D EMA]]</f>
        <v>1.1627405723382713E-2</v>
      </c>
      <c r="V497">
        <v>0.59882254822580006</v>
      </c>
      <c r="W497">
        <v>2799.85</v>
      </c>
      <c r="X497">
        <v>2882.35</v>
      </c>
      <c r="Y497">
        <v>2745.5</v>
      </c>
      <c r="Z497">
        <v>2882.35</v>
      </c>
      <c r="AA497">
        <v>2745.5</v>
      </c>
      <c r="AB497">
        <v>2882.35</v>
      </c>
      <c r="AC497" s="1">
        <f>(Table2[[#This Row],[Close Price]]/Table2[[#This Row],[Day Low]])-1</f>
        <v>2.4929906959301418E-2</v>
      </c>
      <c r="AD497" s="1">
        <f>(Table2[[#This Row],[Day High]]/Table2[[#This Row],[Close Price]])-1</f>
        <v>4.4256268186015912E-3</v>
      </c>
      <c r="AE497" s="1">
        <f>(Table2[[#This Row],[Close Price]]/Table2[[#This Row],[Current Week Low]])-1</f>
        <v>4.5219450009105877E-2</v>
      </c>
      <c r="AF497" s="1">
        <f>(Table2[[#This Row],[Current Week High]]/Table2[[#This Row],[Close Price]])-1</f>
        <v>4.4256268186015912E-3</v>
      </c>
      <c r="AG497" s="1">
        <f>(Table2[[#This Row],[Close Price]]/Table2[[#This Row],[Current Month Low]])-1</f>
        <v>4.5219450009105877E-2</v>
      </c>
      <c r="AH497" s="1">
        <f>(Table2[[#This Row],[Current Month High]]/Table2[[#This Row],[Close Price]])-1</f>
        <v>4.4256268186015912E-3</v>
      </c>
      <c r="AI497">
        <v>17.610161517955099</v>
      </c>
      <c r="AJ497">
        <v>30.807275047862099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-3.36</v>
      </c>
      <c r="AM497" t="s">
        <v>3216</v>
      </c>
      <c r="AN497">
        <v>7.0000000000000007E-2</v>
      </c>
      <c r="AO497" t="s">
        <v>3217</v>
      </c>
      <c r="AP497">
        <v>5.9467802868839997E-3</v>
      </c>
      <c r="AQ497">
        <f>(Table2[[#This Row],[Sharpe Ratio]]-AVERAGE(Table2[Sharpe Ratio]))/_xlfn.STDEV.P(Table2[Sharpe Ratio])</f>
        <v>-0.68414205912007242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555</v>
      </c>
      <c r="AT497">
        <f>_xlfn.RANK.AVG(Table2[[#This Row],[6M Return vs Nifty Z-Score]],Table2[6M Return vs Nifty Z-Score])</f>
        <v>304</v>
      </c>
      <c r="AU497">
        <f>_xlfn.RANK.AVG(Table2[[#This Row],[Sharpe Ratio Z-Score]],Table2[Sharpe Ratio Z-Score])</f>
        <v>510</v>
      </c>
      <c r="AV497">
        <f>(Table2[[#This Row],[Rank 1Y]]+Table2[[#This Row],[Rank 6M]]+Table2[[#This Row],[Rank Sharpe]])/3</f>
        <v>456.33333333333331</v>
      </c>
    </row>
    <row r="498" spans="1:48" hidden="1" x14ac:dyDescent="0.3">
      <c r="A498" t="s">
        <v>58</v>
      </c>
      <c r="B498" t="s">
        <v>59</v>
      </c>
      <c r="C498" t="s">
        <v>3157</v>
      </c>
      <c r="D498" t="s">
        <v>24</v>
      </c>
      <c r="E498">
        <v>360925.28867759998</v>
      </c>
      <c r="F498">
        <v>1166.5</v>
      </c>
      <c r="G498">
        <v>-10.566348889884001</v>
      </c>
      <c r="H498">
        <f>(Table2[[#This Row],[1Y Return vs Nifty]]-AVERAGE(Table2[1Y Return vs Nifty]))/_xlfn.STDEV.P(Table2[1Y Return vs Nifty])</f>
        <v>-0.59158228112873534</v>
      </c>
      <c r="I498">
        <v>1.27891845246072</v>
      </c>
      <c r="J498">
        <f>(Table2[[#This Row],[1M Return vs Nifty]]-AVERAGE(Table2[1M Return vs Nifty]))/_xlfn.STDEV.P(Table2[1M Return vs Nifty])</f>
        <v>0.29772700195803103</v>
      </c>
      <c r="K498">
        <v>-7.0978418203516602</v>
      </c>
      <c r="L498">
        <f>(Table2[[#This Row],[6M Return vs Nifty]]-AVERAGE(Table2[6M Return vs Nifty]))/_xlfn.STDEV.P(Table2[6M Return vs Nifty])</f>
        <v>-0.47200207250105136</v>
      </c>
      <c r="M498">
        <v>-1.2074802059776399</v>
      </c>
      <c r="N498">
        <f>(Table2[[#This Row],[1W Return vs Nifty]]-AVERAGE(Table2[1W Return vs Nifty]))/_xlfn.STDEV.P(Table2[1W Return vs Nifty])</f>
        <v>-0.65076340510453556</v>
      </c>
      <c r="O498">
        <v>1172.57</v>
      </c>
      <c r="P498">
        <v>1183.2784967883799</v>
      </c>
      <c r="Q498">
        <v>1149.99068592201</v>
      </c>
      <c r="R498">
        <v>48.851504474410298</v>
      </c>
      <c r="S498" s="1">
        <f>(Table2[[#This Row],[Close Price]]-Table2[[#This Row],[20D EMA]])/Table2[[#This Row],[20D EMA]]</f>
        <v>-5.1766632269288288E-3</v>
      </c>
      <c r="T498" s="1">
        <f>(Table2[[#This Row],[Close Price]]-Table2[[#This Row],[50D EMA]])/Table2[[#This Row],[50D EMA]]</f>
        <v>-1.4179668466823012E-2</v>
      </c>
      <c r="U498" s="1">
        <f>(Table2[[#This Row],[Close Price]]-Table2[[#This Row],[200D EMA]])/Table2[[#This Row],[200D EMA]]</f>
        <v>1.4356041557635374E-2</v>
      </c>
      <c r="V498">
        <v>1.0075843816866801</v>
      </c>
      <c r="W498">
        <v>1161.45</v>
      </c>
      <c r="X498">
        <v>1183.55</v>
      </c>
      <c r="Y498">
        <v>1133.45</v>
      </c>
      <c r="Z498">
        <v>1183.55</v>
      </c>
      <c r="AA498">
        <v>1133.45</v>
      </c>
      <c r="AB498">
        <v>1183.55</v>
      </c>
      <c r="AC498" s="1">
        <f>(Table2[[#This Row],[Close Price]]/Table2[[#This Row],[Day Low]])-1</f>
        <v>4.3480132592879084E-3</v>
      </c>
      <c r="AD498" s="1">
        <f>(Table2[[#This Row],[Day High]]/Table2[[#This Row],[Close Price]])-1</f>
        <v>1.461637376768099E-2</v>
      </c>
      <c r="AE498" s="1">
        <f>(Table2[[#This Row],[Close Price]]/Table2[[#This Row],[Current Week Low]])-1</f>
        <v>2.9158763068507509E-2</v>
      </c>
      <c r="AF498" s="1">
        <f>(Table2[[#This Row],[Current Week High]]/Table2[[#This Row],[Close Price]])-1</f>
        <v>1.461637376768099E-2</v>
      </c>
      <c r="AG498" s="1">
        <f>(Table2[[#This Row],[Close Price]]/Table2[[#This Row],[Current Month Low]])-1</f>
        <v>2.9158763068507509E-2</v>
      </c>
      <c r="AH498" s="1">
        <f>(Table2[[#This Row],[Current Month High]]/Table2[[#This Row],[Close Price]])-1</f>
        <v>1.461637376768099E-2</v>
      </c>
      <c r="AI498">
        <v>14.8435490784397</v>
      </c>
      <c r="AJ498">
        <v>18.988116489008998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-2</v>
      </c>
      <c r="AM498" t="s">
        <v>3216</v>
      </c>
      <c r="AN498">
        <v>-0.03</v>
      </c>
      <c r="AO498" t="s">
        <v>3216</v>
      </c>
      <c r="AP498">
        <v>5.7183440685267997E-2</v>
      </c>
      <c r="AQ498">
        <f>(Table2[[#This Row],[Sharpe Ratio]]-AVERAGE(Table2[Sharpe Ratio]))/_xlfn.STDEV.P(Table2[Sharpe Ratio])</f>
        <v>-7.2886520723079107E-2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524</v>
      </c>
      <c r="AT498">
        <f>_xlfn.RANK.AVG(Table2[[#This Row],[6M Return vs Nifty Z-Score]],Table2[6M Return vs Nifty Z-Score])</f>
        <v>479</v>
      </c>
      <c r="AU498">
        <f>_xlfn.RANK.AVG(Table2[[#This Row],[Sharpe Ratio Z-Score]],Table2[Sharpe Ratio Z-Score])</f>
        <v>370</v>
      </c>
      <c r="AV498">
        <f>(Table2[[#This Row],[Rank 1Y]]+Table2[[#This Row],[Rank 6M]]+Table2[[#This Row],[Rank Sharpe]])/3</f>
        <v>457.66666666666669</v>
      </c>
    </row>
    <row r="499" spans="1:48" hidden="1" x14ac:dyDescent="0.3">
      <c r="A499" t="s">
        <v>1355</v>
      </c>
      <c r="B499" t="s">
        <v>1356</v>
      </c>
      <c r="C499" t="s">
        <v>3171</v>
      </c>
      <c r="D499" t="s">
        <v>294</v>
      </c>
      <c r="E499">
        <v>8467.1389851999993</v>
      </c>
      <c r="F499">
        <v>686</v>
      </c>
      <c r="G499">
        <v>4.6861207634146602</v>
      </c>
      <c r="H499">
        <f>(Table2[[#This Row],[1Y Return vs Nifty]]-AVERAGE(Table2[1Y Return vs Nifty]))/_xlfn.STDEV.P(Table2[1Y Return vs Nifty])</f>
        <v>-0.32963939616045579</v>
      </c>
      <c r="I499">
        <v>-1.5410104724193201</v>
      </c>
      <c r="J499">
        <f>(Table2[[#This Row],[1M Return vs Nifty]]-AVERAGE(Table2[1M Return vs Nifty]))/_xlfn.STDEV.P(Table2[1M Return vs Nifty])</f>
        <v>-6.5278858142812897E-3</v>
      </c>
      <c r="K499">
        <v>-0.70587969643726101</v>
      </c>
      <c r="L499">
        <f>(Table2[[#This Row],[6M Return vs Nifty]]-AVERAGE(Table2[6M Return vs Nifty]))/_xlfn.STDEV.P(Table2[6M Return vs Nifty])</f>
        <v>-0.26199815348261396</v>
      </c>
      <c r="M499">
        <v>8.8429340814900499</v>
      </c>
      <c r="N499">
        <f>(Table2[[#This Row],[1W Return vs Nifty]]-AVERAGE(Table2[1W Return vs Nifty]))/_xlfn.STDEV.P(Table2[1W Return vs Nifty])</f>
        <v>1.7518934868713119</v>
      </c>
      <c r="O499">
        <v>658.08</v>
      </c>
      <c r="P499">
        <v>677.36784057741795</v>
      </c>
      <c r="Q499">
        <v>672.01710713491605</v>
      </c>
      <c r="R499">
        <v>68.310075768754004</v>
      </c>
      <c r="S499" s="1">
        <f>(Table2[[#This Row],[Close Price]]-Table2[[#This Row],[20D EMA]])/Table2[[#This Row],[20D EMA]]</f>
        <v>4.2426452710916544E-2</v>
      </c>
      <c r="T499" s="1">
        <f>(Table2[[#This Row],[Close Price]]-Table2[[#This Row],[50D EMA]])/Table2[[#This Row],[50D EMA]]</f>
        <v>1.2743680620006434E-2</v>
      </c>
      <c r="U499" s="1">
        <f>(Table2[[#This Row],[Close Price]]-Table2[[#This Row],[200D EMA]])/Table2[[#This Row],[200D EMA]]</f>
        <v>2.0807346593747812E-2</v>
      </c>
      <c r="V499">
        <v>1.6807568987992001</v>
      </c>
      <c r="W499">
        <v>679</v>
      </c>
      <c r="X499">
        <v>693.1</v>
      </c>
      <c r="Y499">
        <v>636.1</v>
      </c>
      <c r="Z499">
        <v>693.1</v>
      </c>
      <c r="AA499">
        <v>636.1</v>
      </c>
      <c r="AB499">
        <v>693.1</v>
      </c>
      <c r="AC499" s="1">
        <f>(Table2[[#This Row],[Close Price]]/Table2[[#This Row],[Day Low]])-1</f>
        <v>1.0309278350515427E-2</v>
      </c>
      <c r="AD499" s="1">
        <f>(Table2[[#This Row],[Day High]]/Table2[[#This Row],[Close Price]])-1</f>
        <v>1.0349854227405197E-2</v>
      </c>
      <c r="AE499" s="1">
        <f>(Table2[[#This Row],[Close Price]]/Table2[[#This Row],[Current Week Low]])-1</f>
        <v>7.8446785096682792E-2</v>
      </c>
      <c r="AF499" s="1">
        <f>(Table2[[#This Row],[Current Week High]]/Table2[[#This Row],[Close Price]])-1</f>
        <v>1.0349854227405197E-2</v>
      </c>
      <c r="AG499" s="1">
        <f>(Table2[[#This Row],[Close Price]]/Table2[[#This Row],[Current Month Low]])-1</f>
        <v>7.8446785096682792E-2</v>
      </c>
      <c r="AH499" s="1">
        <f>(Table2[[#This Row],[Current Month High]]/Table2[[#This Row],[Close Price]])-1</f>
        <v>1.0349854227405197E-2</v>
      </c>
      <c r="AI499">
        <v>22.1137026239067</v>
      </c>
      <c r="AJ499">
        <v>32.945736434108497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6.18</v>
      </c>
      <c r="AM499" t="s">
        <v>3217</v>
      </c>
      <c r="AN499">
        <v>-0.09</v>
      </c>
      <c r="AO499" t="s">
        <v>3216</v>
      </c>
      <c r="AQ499">
        <f>(Table2[[#This Row],[Sharpe Ratio]]-AVERAGE(Table2[Sharpe Ratio]))/_xlfn.STDEV.P(Table2[Sharpe Ratio])</f>
        <v>-0.75508740094610904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422</v>
      </c>
      <c r="AT499">
        <f>_xlfn.RANK.AVG(Table2[[#This Row],[6M Return vs Nifty Z-Score]],Table2[6M Return vs Nifty Z-Score])</f>
        <v>404</v>
      </c>
      <c r="AU499">
        <f>_xlfn.RANK.AVG(Table2[[#This Row],[Sharpe Ratio Z-Score]],Table2[Sharpe Ratio Z-Score])</f>
        <v>547.5</v>
      </c>
      <c r="AV499">
        <f>(Table2[[#This Row],[Rank 1Y]]+Table2[[#This Row],[Rank 6M]]+Table2[[#This Row],[Rank Sharpe]])/3</f>
        <v>457.83333333333331</v>
      </c>
    </row>
    <row r="500" spans="1:48" hidden="1" x14ac:dyDescent="0.3">
      <c r="A500" t="s">
        <v>423</v>
      </c>
      <c r="B500" t="s">
        <v>424</v>
      </c>
      <c r="C500" t="s">
        <v>3157</v>
      </c>
      <c r="D500" t="s">
        <v>405</v>
      </c>
      <c r="E500">
        <v>53705.929541197998</v>
      </c>
      <c r="F500">
        <v>206.14</v>
      </c>
      <c r="G500">
        <v>-5.5803424961836203</v>
      </c>
      <c r="H500">
        <f>(Table2[[#This Row],[1Y Return vs Nifty]]-AVERAGE(Table2[1Y Return vs Nifty]))/_xlfn.STDEV.P(Table2[1Y Return vs Nifty])</f>
        <v>-0.50595359745168211</v>
      </c>
      <c r="I500">
        <v>-10.3047919473081</v>
      </c>
      <c r="J500">
        <f>(Table2[[#This Row],[1M Return vs Nifty]]-AVERAGE(Table2[1M Return vs Nifty]))/_xlfn.STDEV.P(Table2[1M Return vs Nifty])</f>
        <v>-0.95209191247384872</v>
      </c>
      <c r="K500">
        <v>-18.3252450704653</v>
      </c>
      <c r="L500">
        <f>(Table2[[#This Row],[6M Return vs Nifty]]-AVERAGE(Table2[6M Return vs Nifty]))/_xlfn.STDEV.P(Table2[6M Return vs Nifty])</f>
        <v>-0.84087138636993641</v>
      </c>
      <c r="M500">
        <v>-2.8054775126879901</v>
      </c>
      <c r="N500">
        <f>(Table2[[#This Row],[1W Return vs Nifty]]-AVERAGE(Table2[1W Return vs Nifty]))/_xlfn.STDEV.P(Table2[1W Return vs Nifty])</f>
        <v>-1.0327814127715462</v>
      </c>
      <c r="O500">
        <v>211.28</v>
      </c>
      <c r="P500">
        <v>217.39567024482201</v>
      </c>
      <c r="Q500">
        <v>210.418363371239</v>
      </c>
      <c r="R500">
        <v>46.241707635415203</v>
      </c>
      <c r="S500" s="1">
        <f>(Table2[[#This Row],[Close Price]]-Table2[[#This Row],[20D EMA]])/Table2[[#This Row],[20D EMA]]</f>
        <v>-2.4327906096175762E-2</v>
      </c>
      <c r="T500" s="1">
        <f>(Table2[[#This Row],[Close Price]]-Table2[[#This Row],[50D EMA]])/Table2[[#This Row],[50D EMA]]</f>
        <v>-5.177504332145326E-2</v>
      </c>
      <c r="U500" s="1">
        <f>(Table2[[#This Row],[Close Price]]-Table2[[#This Row],[200D EMA]])/Table2[[#This Row],[200D EMA]]</f>
        <v>-2.0332652068444885E-2</v>
      </c>
      <c r="V500">
        <v>1.56969750034866</v>
      </c>
      <c r="W500">
        <v>202</v>
      </c>
      <c r="X500">
        <v>206.85</v>
      </c>
      <c r="Y500">
        <v>197</v>
      </c>
      <c r="Z500">
        <v>207.19</v>
      </c>
      <c r="AA500">
        <v>197</v>
      </c>
      <c r="AB500">
        <v>208.8</v>
      </c>
      <c r="AC500" s="1">
        <f>(Table2[[#This Row],[Close Price]]/Table2[[#This Row],[Day Low]])-1</f>
        <v>2.0495049504950513E-2</v>
      </c>
      <c r="AD500" s="1">
        <f>(Table2[[#This Row],[Day High]]/Table2[[#This Row],[Close Price]])-1</f>
        <v>3.4442611817211422E-3</v>
      </c>
      <c r="AE500" s="1">
        <f>(Table2[[#This Row],[Close Price]]/Table2[[#This Row],[Current Week Low]])-1</f>
        <v>4.6395939086294247E-2</v>
      </c>
      <c r="AF500" s="1">
        <f>(Table2[[#This Row],[Current Week High]]/Table2[[#This Row],[Close Price]])-1</f>
        <v>5.0936256912779143E-3</v>
      </c>
      <c r="AG500" s="1">
        <f>(Table2[[#This Row],[Close Price]]/Table2[[#This Row],[Current Month Low]])-1</f>
        <v>4.6395939086294247E-2</v>
      </c>
      <c r="AH500" s="1">
        <f>(Table2[[#This Row],[Current Month High]]/Table2[[#This Row],[Close Price]])-1</f>
        <v>1.2903851751237205E-2</v>
      </c>
      <c r="AI500">
        <v>19.7729698263316</v>
      </c>
      <c r="AJ500">
        <v>32.993548387096702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-4.45</v>
      </c>
      <c r="AM500" t="s">
        <v>3216</v>
      </c>
      <c r="AN500">
        <v>-0.09</v>
      </c>
      <c r="AO500" t="s">
        <v>3216</v>
      </c>
      <c r="AP500">
        <v>8.8238692019435003E-2</v>
      </c>
      <c r="AQ500">
        <f>(Table2[[#This Row],[Sharpe Ratio]]-AVERAGE(Table2[Sharpe Ratio]))/_xlfn.STDEV.P(Table2[Sharpe Ratio])</f>
        <v>0.29760394892741576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493</v>
      </c>
      <c r="AT500">
        <f>_xlfn.RANK.AVG(Table2[[#This Row],[6M Return vs Nifty Z-Score]],Table2[6M Return vs Nifty Z-Score])</f>
        <v>614</v>
      </c>
      <c r="AU500">
        <f>_xlfn.RANK.AVG(Table2[[#This Row],[Sharpe Ratio Z-Score]],Table2[Sharpe Ratio Z-Score])</f>
        <v>267</v>
      </c>
      <c r="AV500">
        <f>(Table2[[#This Row],[Rank 1Y]]+Table2[[#This Row],[Rank 6M]]+Table2[[#This Row],[Rank Sharpe]])/3</f>
        <v>458</v>
      </c>
    </row>
    <row r="501" spans="1:48" hidden="1" x14ac:dyDescent="0.3">
      <c r="A501" t="s">
        <v>1949</v>
      </c>
      <c r="B501" t="s">
        <v>1950</v>
      </c>
      <c r="C501" t="s">
        <v>3167</v>
      </c>
      <c r="D501" t="s">
        <v>294</v>
      </c>
      <c r="E501">
        <v>3708.5484983699998</v>
      </c>
      <c r="F501">
        <v>1181.3499999999999</v>
      </c>
      <c r="G501">
        <v>-14.666163699504001</v>
      </c>
      <c r="H501">
        <f>(Table2[[#This Row],[1Y Return vs Nifty]]-AVERAGE(Table2[1Y Return vs Nifty]))/_xlfn.STDEV.P(Table2[1Y Return vs Nifty])</f>
        <v>-0.66199168652199791</v>
      </c>
      <c r="I501">
        <v>2.3813320558304998</v>
      </c>
      <c r="J501">
        <f>(Table2[[#This Row],[1M Return vs Nifty]]-AVERAGE(Table2[1M Return vs Nifty]))/_xlfn.STDEV.P(Table2[1M Return vs Nifty])</f>
        <v>0.41667139243986251</v>
      </c>
      <c r="K501">
        <v>23.305402122774399</v>
      </c>
      <c r="L501">
        <f>(Table2[[#This Row],[6M Return vs Nifty]]-AVERAGE(Table2[6M Return vs Nifty]))/_xlfn.STDEV.P(Table2[6M Return vs Nifty])</f>
        <v>0.52687749767700676</v>
      </c>
      <c r="M501">
        <v>1.29518111442752</v>
      </c>
      <c r="N501">
        <f>(Table2[[#This Row],[1W Return vs Nifty]]-AVERAGE(Table2[1W Return vs Nifty]))/_xlfn.STDEV.P(Table2[1W Return vs Nifty])</f>
        <v>-5.2475981545214628E-2</v>
      </c>
      <c r="O501">
        <v>1143.72</v>
      </c>
      <c r="P501">
        <v>1148.8146504112501</v>
      </c>
      <c r="Q501">
        <v>1092.3893834212099</v>
      </c>
      <c r="R501">
        <v>61.745671022398703</v>
      </c>
      <c r="S501" s="1">
        <f>(Table2[[#This Row],[Close Price]]-Table2[[#This Row],[20D EMA]])/Table2[[#This Row],[20D EMA]]</f>
        <v>3.2901409435875807E-2</v>
      </c>
      <c r="T501" s="1">
        <f>(Table2[[#This Row],[Close Price]]-Table2[[#This Row],[50D EMA]])/Table2[[#This Row],[50D EMA]]</f>
        <v>2.8320799684355403E-2</v>
      </c>
      <c r="U501" s="1">
        <f>(Table2[[#This Row],[Close Price]]-Table2[[#This Row],[200D EMA]])/Table2[[#This Row],[200D EMA]]</f>
        <v>8.1436727534075673E-2</v>
      </c>
      <c r="V501">
        <v>0.358527028562526</v>
      </c>
      <c r="W501">
        <v>1135.5</v>
      </c>
      <c r="X501">
        <v>1191</v>
      </c>
      <c r="Y501">
        <v>1103.1500000000001</v>
      </c>
      <c r="Z501">
        <v>1191</v>
      </c>
      <c r="AA501">
        <v>1103.1500000000001</v>
      </c>
      <c r="AB501">
        <v>1191</v>
      </c>
      <c r="AC501" s="1">
        <f>(Table2[[#This Row],[Close Price]]/Table2[[#This Row],[Day Low]])-1</f>
        <v>4.0378687802729907E-2</v>
      </c>
      <c r="AD501" s="1">
        <f>(Table2[[#This Row],[Day High]]/Table2[[#This Row],[Close Price]])-1</f>
        <v>8.1686206458713162E-3</v>
      </c>
      <c r="AE501" s="1">
        <f>(Table2[[#This Row],[Close Price]]/Table2[[#This Row],[Current Week Low]])-1</f>
        <v>7.0887911888682265E-2</v>
      </c>
      <c r="AF501" s="1">
        <f>(Table2[[#This Row],[Current Week High]]/Table2[[#This Row],[Close Price]])-1</f>
        <v>8.1686206458713162E-3</v>
      </c>
      <c r="AG501" s="1">
        <f>(Table2[[#This Row],[Close Price]]/Table2[[#This Row],[Current Month Low]])-1</f>
        <v>7.0887911888682265E-2</v>
      </c>
      <c r="AH501" s="1">
        <f>(Table2[[#This Row],[Current Month High]]/Table2[[#This Row],[Close Price]])-1</f>
        <v>8.1686206458713162E-3</v>
      </c>
      <c r="AI501">
        <v>16.392263088839002</v>
      </c>
      <c r="AJ501">
        <v>57.167564691013098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-1.1399999999999999</v>
      </c>
      <c r="AM501" t="s">
        <v>3216</v>
      </c>
      <c r="AN501">
        <v>-0.08</v>
      </c>
      <c r="AO501" t="s">
        <v>3216</v>
      </c>
      <c r="AP501">
        <v>-4.2768314803481998E-2</v>
      </c>
      <c r="AQ501">
        <f>(Table2[[#This Row],[Sharpe Ratio]]-AVERAGE(Table2[Sharpe Ratio]))/_xlfn.STDEV.P(Table2[Sharpe Ratio])</f>
        <v>-1.2653152161133718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558</v>
      </c>
      <c r="AT501">
        <f>_xlfn.RANK.AVG(Table2[[#This Row],[6M Return vs Nifty Z-Score]],Table2[6M Return vs Nifty Z-Score])</f>
        <v>157</v>
      </c>
      <c r="AU501">
        <f>_xlfn.RANK.AVG(Table2[[#This Row],[Sharpe Ratio Z-Score]],Table2[Sharpe Ratio Z-Score])</f>
        <v>661</v>
      </c>
      <c r="AV501">
        <f>(Table2[[#This Row],[Rank 1Y]]+Table2[[#This Row],[Rank 6M]]+Table2[[#This Row],[Rank Sharpe]])/3</f>
        <v>458.66666666666669</v>
      </c>
    </row>
    <row r="502" spans="1:48" x14ac:dyDescent="0.3">
      <c r="A502" t="s">
        <v>1045</v>
      </c>
      <c r="B502" t="s">
        <v>1046</v>
      </c>
      <c r="C502" t="s">
        <v>3157</v>
      </c>
      <c r="D502" t="s">
        <v>24</v>
      </c>
      <c r="E502">
        <v>13286.172613952</v>
      </c>
      <c r="F502">
        <v>179.38</v>
      </c>
      <c r="G502">
        <v>2.9203096137074098</v>
      </c>
      <c r="H502">
        <f>(Table2[[#This Row],[1Y Return vs Nifty]]-AVERAGE(Table2[1Y Return vs Nifty]))/_xlfn.STDEV.P(Table2[1Y Return vs Nifty])</f>
        <v>-0.3599650861881975</v>
      </c>
      <c r="I502">
        <v>14.1911148192618</v>
      </c>
      <c r="J502">
        <f>(Table2[[#This Row],[1M Return vs Nifty]]-AVERAGE(Table2[1M Return vs Nifty]))/_xlfn.STDEV.P(Table2[1M Return vs Nifty])</f>
        <v>1.6908822768351253</v>
      </c>
      <c r="K502">
        <v>3.1569853044694098</v>
      </c>
      <c r="L502">
        <f>(Table2[[#This Row],[6M Return vs Nifty]]-AVERAGE(Table2[6M Return vs Nifty]))/_xlfn.STDEV.P(Table2[6M Return vs Nifty])</f>
        <v>-0.13508613912718842</v>
      </c>
      <c r="M502">
        <v>0.58217204168986503</v>
      </c>
      <c r="N502">
        <f>(Table2[[#This Row],[1W Return vs Nifty]]-AVERAGE(Table2[1W Return vs Nifty]))/_xlfn.STDEV.P(Table2[1W Return vs Nifty])</f>
        <v>-0.22292827471989463</v>
      </c>
      <c r="O502">
        <v>170.15</v>
      </c>
      <c r="P502">
        <v>166.39305375987399</v>
      </c>
      <c r="Q502">
        <v>157.630503902643</v>
      </c>
      <c r="R502">
        <v>77.495360052408103</v>
      </c>
      <c r="S502" s="1">
        <f>(Table2[[#This Row],[Close Price]]-Table2[[#This Row],[20D EMA]])/Table2[[#This Row],[20D EMA]]</f>
        <v>5.4246253305906489E-2</v>
      </c>
      <c r="T502" s="1">
        <f>(Table2[[#This Row],[Close Price]]-Table2[[#This Row],[50D EMA]])/Table2[[#This Row],[50D EMA]]</f>
        <v>7.80498100531756E-2</v>
      </c>
      <c r="U502" s="1">
        <f>(Table2[[#This Row],[Close Price]]-Table2[[#This Row],[200D EMA]])/Table2[[#This Row],[200D EMA]]</f>
        <v>0.13797771090543548</v>
      </c>
      <c r="V502">
        <v>1.8793927453367401</v>
      </c>
      <c r="W502">
        <v>177.44</v>
      </c>
      <c r="X502">
        <v>181.3</v>
      </c>
      <c r="Y502">
        <v>174.61</v>
      </c>
      <c r="Z502">
        <v>181.3</v>
      </c>
      <c r="AA502">
        <v>174.61</v>
      </c>
      <c r="AB502">
        <v>181.3</v>
      </c>
      <c r="AC502" s="1">
        <f>(Table2[[#This Row],[Close Price]]/Table2[[#This Row],[Day Low]])-1</f>
        <v>1.0933273219116302E-2</v>
      </c>
      <c r="AD502" s="1">
        <f>(Table2[[#This Row],[Day High]]/Table2[[#This Row],[Close Price]])-1</f>
        <v>1.0703534396253822E-2</v>
      </c>
      <c r="AE502" s="1">
        <f>(Table2[[#This Row],[Close Price]]/Table2[[#This Row],[Current Week Low]])-1</f>
        <v>2.7318023022736337E-2</v>
      </c>
      <c r="AF502" s="1">
        <f>(Table2[[#This Row],[Current Week High]]/Table2[[#This Row],[Close Price]])-1</f>
        <v>1.0703534396253822E-2</v>
      </c>
      <c r="AG502" s="1">
        <f>(Table2[[#This Row],[Close Price]]/Table2[[#This Row],[Current Month Low]])-1</f>
        <v>2.7318023022736337E-2</v>
      </c>
      <c r="AH502" s="1">
        <f>(Table2[[#This Row],[Current Month High]]/Table2[[#This Row],[Close Price]])-1</f>
        <v>1.0703534396253822E-2</v>
      </c>
      <c r="AI502">
        <v>1.07035343962538</v>
      </c>
      <c r="AJ502">
        <v>43.046251993620402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19.09</v>
      </c>
      <c r="AM502" t="s">
        <v>3217</v>
      </c>
      <c r="AN502">
        <v>0.02</v>
      </c>
      <c r="AO502" t="s">
        <v>3217</v>
      </c>
      <c r="AP502">
        <v>-6.2192298204049997E-3</v>
      </c>
      <c r="AQ502">
        <f>(Table2[[#This Row],[Sharpe Ratio]]-AVERAGE(Table2[Sharpe Ratio]))/_xlfn.STDEV.P(Table2[Sharpe Ratio])</f>
        <v>-0.82928307729831319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0.14361969950153158</v>
      </c>
      <c r="AS502">
        <f>_xlfn.RANK.AVG(Table2[[#This Row],[1Y Return vs Nifty Z-Score]],Table2[1Y Return vs Nifty Z-Score])</f>
        <v>437</v>
      </c>
      <c r="AT502">
        <f>_xlfn.RANK.AVG(Table2[[#This Row],[6M Return vs Nifty Z-Score]],Table2[6M Return vs Nifty Z-Score])</f>
        <v>360</v>
      </c>
      <c r="AU502">
        <f>_xlfn.RANK.AVG(Table2[[#This Row],[Sharpe Ratio Z-Score]],Table2[Sharpe Ratio Z-Score])</f>
        <v>583</v>
      </c>
      <c r="AV502">
        <f>(Table2[[#This Row],[Rank 1Y]]+Table2[[#This Row],[Rank 6M]]+Table2[[#This Row],[Rank Sharpe]])/3</f>
        <v>460</v>
      </c>
    </row>
    <row r="503" spans="1:48" hidden="1" x14ac:dyDescent="0.3">
      <c r="A503" t="s">
        <v>830</v>
      </c>
      <c r="B503" t="s">
        <v>831</v>
      </c>
      <c r="C503" t="s">
        <v>3163</v>
      </c>
      <c r="D503" t="s">
        <v>199</v>
      </c>
      <c r="E503">
        <v>19178.664969235</v>
      </c>
      <c r="F503">
        <v>505.55</v>
      </c>
      <c r="G503">
        <v>-21.2115069834454</v>
      </c>
      <c r="H503">
        <f>(Table2[[#This Row],[1Y Return vs Nifty]]-AVERAGE(Table2[1Y Return vs Nifty]))/_xlfn.STDEV.P(Table2[1Y Return vs Nifty])</f>
        <v>-0.7744001122966766</v>
      </c>
      <c r="I503">
        <v>-10.4959026784737</v>
      </c>
      <c r="J503">
        <f>(Table2[[#This Row],[1M Return vs Nifty]]-AVERAGE(Table2[1M Return vs Nifty]))/_xlfn.STDEV.P(Table2[1M Return vs Nifty])</f>
        <v>-0.97271171375672949</v>
      </c>
      <c r="K503">
        <v>-4.7726775995836697</v>
      </c>
      <c r="L503">
        <f>(Table2[[#This Row],[6M Return vs Nifty]]-AVERAGE(Table2[6M Return vs Nifty]))/_xlfn.STDEV.P(Table2[6M Return vs Nifty])</f>
        <v>-0.39561025583244736</v>
      </c>
      <c r="M503">
        <v>0.33723362432217402</v>
      </c>
      <c r="N503">
        <f>(Table2[[#This Row],[1W Return vs Nifty]]-AVERAGE(Table2[1W Return vs Nifty]))/_xlfn.STDEV.P(Table2[1W Return vs Nifty])</f>
        <v>-0.28148337103388138</v>
      </c>
      <c r="O503">
        <v>512.02</v>
      </c>
      <c r="P503">
        <v>533.51220308258303</v>
      </c>
      <c r="Q503">
        <v>526.80959709575802</v>
      </c>
      <c r="R503">
        <v>50.178521420428702</v>
      </c>
      <c r="S503" s="1">
        <f>(Table2[[#This Row],[Close Price]]-Table2[[#This Row],[20D EMA]])/Table2[[#This Row],[20D EMA]]</f>
        <v>-1.263622514745512E-2</v>
      </c>
      <c r="T503" s="1">
        <f>(Table2[[#This Row],[Close Price]]-Table2[[#This Row],[50D EMA]])/Table2[[#This Row],[50D EMA]]</f>
        <v>-5.2411552952341206E-2</v>
      </c>
      <c r="U503" s="1">
        <f>(Table2[[#This Row],[Close Price]]-Table2[[#This Row],[200D EMA]])/Table2[[#This Row],[200D EMA]]</f>
        <v>-4.0355371680697874E-2</v>
      </c>
      <c r="V503">
        <v>0.75940432860589302</v>
      </c>
      <c r="W503">
        <v>492.5</v>
      </c>
      <c r="X503">
        <v>511.25</v>
      </c>
      <c r="Y503">
        <v>488.05</v>
      </c>
      <c r="Z503">
        <v>511.25</v>
      </c>
      <c r="AA503">
        <v>488.05</v>
      </c>
      <c r="AB503">
        <v>511.25</v>
      </c>
      <c r="AC503" s="1">
        <f>(Table2[[#This Row],[Close Price]]/Table2[[#This Row],[Day Low]])-1</f>
        <v>2.6497461928933985E-2</v>
      </c>
      <c r="AD503" s="1">
        <f>(Table2[[#This Row],[Day High]]/Table2[[#This Row],[Close Price]])-1</f>
        <v>1.1274849174166768E-2</v>
      </c>
      <c r="AE503" s="1">
        <f>(Table2[[#This Row],[Close Price]]/Table2[[#This Row],[Current Week Low]])-1</f>
        <v>3.5856981866612125E-2</v>
      </c>
      <c r="AF503" s="1">
        <f>(Table2[[#This Row],[Current Week High]]/Table2[[#This Row],[Close Price]])-1</f>
        <v>1.1274849174166768E-2</v>
      </c>
      <c r="AG503" s="1">
        <f>(Table2[[#This Row],[Close Price]]/Table2[[#This Row],[Current Month Low]])-1</f>
        <v>3.5856981866612125E-2</v>
      </c>
      <c r="AH503" s="1">
        <f>(Table2[[#This Row],[Current Month High]]/Table2[[#This Row],[Close Price]])-1</f>
        <v>1.1274849174166768E-2</v>
      </c>
      <c r="AI503">
        <v>23.113440807041801</v>
      </c>
      <c r="AJ503">
        <v>24.274827925270401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-4.5999999999999996</v>
      </c>
      <c r="AM503" t="s">
        <v>3216</v>
      </c>
      <c r="AN503">
        <v>-0.04</v>
      </c>
      <c r="AO503" t="s">
        <v>3216</v>
      </c>
      <c r="AP503">
        <v>6.6629398223995995E-2</v>
      </c>
      <c r="AQ503">
        <f>(Table2[[#This Row],[Sharpe Ratio]]-AVERAGE(Table2[Sharpe Ratio]))/_xlfn.STDEV.P(Table2[Sharpe Ratio])</f>
        <v>3.9804154588624636E-2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593</v>
      </c>
      <c r="AT503">
        <f>_xlfn.RANK.AVG(Table2[[#This Row],[6M Return vs Nifty Z-Score]],Table2[6M Return vs Nifty Z-Score])</f>
        <v>455</v>
      </c>
      <c r="AU503">
        <f>_xlfn.RANK.AVG(Table2[[#This Row],[Sharpe Ratio Z-Score]],Table2[Sharpe Ratio Z-Score])</f>
        <v>338</v>
      </c>
      <c r="AV503">
        <f>(Table2[[#This Row],[Rank 1Y]]+Table2[[#This Row],[Rank 6M]]+Table2[[#This Row],[Rank Sharpe]])/3</f>
        <v>462</v>
      </c>
    </row>
    <row r="504" spans="1:48" hidden="1" x14ac:dyDescent="0.3">
      <c r="A504" t="s">
        <v>542</v>
      </c>
      <c r="B504" t="s">
        <v>543</v>
      </c>
      <c r="C504" t="s">
        <v>3161</v>
      </c>
      <c r="D504" t="s">
        <v>544</v>
      </c>
      <c r="E504">
        <v>38666.274111959901</v>
      </c>
      <c r="F504">
        <v>322.85000000000002</v>
      </c>
      <c r="G504">
        <v>17.454561865008401</v>
      </c>
      <c r="H504">
        <f>(Table2[[#This Row],[1Y Return vs Nifty]]-AVERAGE(Table2[1Y Return vs Nifty]))/_xlfn.STDEV.P(Table2[1Y Return vs Nifty])</f>
        <v>-0.11035672425717608</v>
      </c>
      <c r="I504">
        <v>-6.91231914856494</v>
      </c>
      <c r="J504">
        <f>(Table2[[#This Row],[1M Return vs Nifty]]-AVERAGE(Table2[1M Return vs Nifty]))/_xlfn.STDEV.P(Table2[1M Return vs Nifty])</f>
        <v>-0.58606267622416863</v>
      </c>
      <c r="K504">
        <v>-1.69396777477051</v>
      </c>
      <c r="L504">
        <f>(Table2[[#This Row],[6M Return vs Nifty]]-AVERAGE(Table2[6M Return vs Nifty]))/_xlfn.STDEV.P(Table2[6M Return vs Nifty])</f>
        <v>-0.29446116949596696</v>
      </c>
      <c r="M504">
        <v>-3.3001758256495899</v>
      </c>
      <c r="N504">
        <f>(Table2[[#This Row],[1W Return vs Nifty]]-AVERAGE(Table2[1W Return vs Nifty]))/_xlfn.STDEV.P(Table2[1W Return vs Nifty])</f>
        <v>-1.1510442303121244</v>
      </c>
      <c r="O504">
        <v>328.82</v>
      </c>
      <c r="P504">
        <v>341.18022535420101</v>
      </c>
      <c r="Q504">
        <v>322.67089084138797</v>
      </c>
      <c r="R504">
        <v>48.135525086052297</v>
      </c>
      <c r="S504" s="1">
        <f>(Table2[[#This Row],[Close Price]]-Table2[[#This Row],[20D EMA]])/Table2[[#This Row],[20D EMA]]</f>
        <v>-1.8155829937351653E-2</v>
      </c>
      <c r="T504" s="1">
        <f>(Table2[[#This Row],[Close Price]]-Table2[[#This Row],[50D EMA]])/Table2[[#This Row],[50D EMA]]</f>
        <v>-5.3725931317300739E-2</v>
      </c>
      <c r="U504" s="1">
        <f>(Table2[[#This Row],[Close Price]]-Table2[[#This Row],[200D EMA]])/Table2[[#This Row],[200D EMA]]</f>
        <v>5.5508310075634614E-4</v>
      </c>
      <c r="V504">
        <v>0.81919331100645898</v>
      </c>
      <c r="W504">
        <v>315.7</v>
      </c>
      <c r="X504">
        <v>324.8</v>
      </c>
      <c r="Y504">
        <v>306.10000000000002</v>
      </c>
      <c r="Z504">
        <v>324.8</v>
      </c>
      <c r="AA504">
        <v>306.10000000000002</v>
      </c>
      <c r="AB504">
        <v>324.8</v>
      </c>
      <c r="AC504" s="1">
        <f>(Table2[[#This Row],[Close Price]]/Table2[[#This Row],[Day Low]])-1</f>
        <v>2.2648083623693527E-2</v>
      </c>
      <c r="AD504" s="1">
        <f>(Table2[[#This Row],[Day High]]/Table2[[#This Row],[Close Price]])-1</f>
        <v>6.0399566362088208E-3</v>
      </c>
      <c r="AE504" s="1">
        <f>(Table2[[#This Row],[Close Price]]/Table2[[#This Row],[Current Week Low]])-1</f>
        <v>5.4720679516497839E-2</v>
      </c>
      <c r="AF504" s="1">
        <f>(Table2[[#This Row],[Current Week High]]/Table2[[#This Row],[Close Price]])-1</f>
        <v>6.0399566362088208E-3</v>
      </c>
      <c r="AG504" s="1">
        <f>(Table2[[#This Row],[Close Price]]/Table2[[#This Row],[Current Month Low]])-1</f>
        <v>5.4720679516497839E-2</v>
      </c>
      <c r="AH504" s="1">
        <f>(Table2[[#This Row],[Current Month High]]/Table2[[#This Row],[Close Price]])-1</f>
        <v>6.0399566362088208E-3</v>
      </c>
      <c r="AI504">
        <v>22.595632646739901</v>
      </c>
      <c r="AJ504">
        <v>45.068523927207302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-4.3099999999999996</v>
      </c>
      <c r="AM504" t="s">
        <v>3216</v>
      </c>
      <c r="AN504">
        <v>-0.09</v>
      </c>
      <c r="AO504" t="s">
        <v>3216</v>
      </c>
      <c r="AP504">
        <v>-3.2921672818271998E-2</v>
      </c>
      <c r="AQ504">
        <f>(Table2[[#This Row],[Sharpe Ratio]]-AVERAGE(Table2[Sharpe Ratio]))/_xlfn.STDEV.P(Table2[Sharpe Ratio])</f>
        <v>-1.1478443583081703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325</v>
      </c>
      <c r="AT504">
        <f>_xlfn.RANK.AVG(Table2[[#This Row],[6M Return vs Nifty Z-Score]],Table2[6M Return vs Nifty Z-Score])</f>
        <v>417</v>
      </c>
      <c r="AU504">
        <f>_xlfn.RANK.AVG(Table2[[#This Row],[Sharpe Ratio Z-Score]],Table2[Sharpe Ratio Z-Score])</f>
        <v>646</v>
      </c>
      <c r="AV504">
        <f>(Table2[[#This Row],[Rank 1Y]]+Table2[[#This Row],[Rank 6M]]+Table2[[#This Row],[Rank Sharpe]])/3</f>
        <v>462.66666666666669</v>
      </c>
    </row>
    <row r="505" spans="1:48" hidden="1" x14ac:dyDescent="0.3">
      <c r="A505" t="s">
        <v>569</v>
      </c>
      <c r="B505" t="s">
        <v>570</v>
      </c>
      <c r="C505" t="s">
        <v>3167</v>
      </c>
      <c r="D505" t="s">
        <v>264</v>
      </c>
      <c r="E505">
        <v>35089.392323699998</v>
      </c>
      <c r="F505">
        <v>3760.1</v>
      </c>
      <c r="G505">
        <v>-22.7567614857774</v>
      </c>
      <c r="H505">
        <f>(Table2[[#This Row],[1Y Return vs Nifty]]-AVERAGE(Table2[1Y Return vs Nifty]))/_xlfn.STDEV.P(Table2[1Y Return vs Nifty])</f>
        <v>-0.80093800626085365</v>
      </c>
      <c r="I505">
        <v>-9.57555634652471</v>
      </c>
      <c r="J505">
        <f>(Table2[[#This Row],[1M Return vs Nifty]]-AVERAGE(Table2[1M Return vs Nifty]))/_xlfn.STDEV.P(Table2[1M Return vs Nifty])</f>
        <v>-0.87341138477744107</v>
      </c>
      <c r="K505">
        <v>-9.1861721530473002</v>
      </c>
      <c r="L505">
        <f>(Table2[[#This Row],[6M Return vs Nifty]]-AVERAGE(Table2[6M Return vs Nifty]))/_xlfn.STDEV.P(Table2[6M Return vs Nifty])</f>
        <v>-0.54061285985699892</v>
      </c>
      <c r="M505">
        <v>-3.72410116378102</v>
      </c>
      <c r="N505">
        <f>(Table2[[#This Row],[1W Return vs Nifty]]-AVERAGE(Table2[1W Return vs Nifty]))/_xlfn.STDEV.P(Table2[1W Return vs Nifty])</f>
        <v>-1.2523880263200906</v>
      </c>
      <c r="O505">
        <v>3954.57</v>
      </c>
      <c r="P505">
        <v>4108.1463644792902</v>
      </c>
      <c r="Q505">
        <v>4019.81557225694</v>
      </c>
      <c r="R505">
        <v>20.611232476053001</v>
      </c>
      <c r="S505" s="1">
        <f>(Table2[[#This Row],[Close Price]]-Table2[[#This Row],[20D EMA]])/Table2[[#This Row],[20D EMA]]</f>
        <v>-4.9176016608632606E-2</v>
      </c>
      <c r="T505" s="1">
        <f>(Table2[[#This Row],[Close Price]]-Table2[[#This Row],[50D EMA]])/Table2[[#This Row],[50D EMA]]</f>
        <v>-8.4721023449563823E-2</v>
      </c>
      <c r="U505" s="1">
        <f>(Table2[[#This Row],[Close Price]]-Table2[[#This Row],[200D EMA]])/Table2[[#This Row],[200D EMA]]</f>
        <v>-6.4608827840109545E-2</v>
      </c>
      <c r="V505">
        <v>0.92733700799318897</v>
      </c>
      <c r="W505">
        <v>3663.15</v>
      </c>
      <c r="X505">
        <v>3784</v>
      </c>
      <c r="Y505">
        <v>3663.15</v>
      </c>
      <c r="Z505">
        <v>3863.15</v>
      </c>
      <c r="AA505">
        <v>3663.15</v>
      </c>
      <c r="AB505">
        <v>3870</v>
      </c>
      <c r="AC505" s="1">
        <f>(Table2[[#This Row],[Close Price]]/Table2[[#This Row],[Day Low]])-1</f>
        <v>2.6466292671607716E-2</v>
      </c>
      <c r="AD505" s="1">
        <f>(Table2[[#This Row],[Day High]]/Table2[[#This Row],[Close Price]])-1</f>
        <v>6.3562139304806919E-3</v>
      </c>
      <c r="AE505" s="1">
        <f>(Table2[[#This Row],[Close Price]]/Table2[[#This Row],[Current Week Low]])-1</f>
        <v>2.6466292671607716E-2</v>
      </c>
      <c r="AF505" s="1">
        <f>(Table2[[#This Row],[Current Week High]]/Table2[[#This Row],[Close Price]])-1</f>
        <v>2.7406186005691335E-2</v>
      </c>
      <c r="AG505" s="1">
        <f>(Table2[[#This Row],[Close Price]]/Table2[[#This Row],[Current Month Low]])-1</f>
        <v>2.6466292671607716E-2</v>
      </c>
      <c r="AH505" s="1">
        <f>(Table2[[#This Row],[Current Month High]]/Table2[[#This Row],[Close Price]])-1</f>
        <v>2.9227946065264243E-2</v>
      </c>
      <c r="AI505">
        <v>31.644105209967801</v>
      </c>
      <c r="AJ505">
        <v>10.4417552722786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-8.7200000000000006</v>
      </c>
      <c r="AM505" t="s">
        <v>3216</v>
      </c>
      <c r="AN505">
        <v>-0.12</v>
      </c>
      <c r="AO505" t="s">
        <v>3216</v>
      </c>
      <c r="AP505">
        <v>8.4058231226947999E-2</v>
      </c>
      <c r="AQ505">
        <f>(Table2[[#This Row],[Sharpe Ratio]]-AVERAGE(Table2[Sharpe Ratio]))/_xlfn.STDEV.P(Table2[Sharpe Ratio])</f>
        <v>0.2477308738169279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603</v>
      </c>
      <c r="AT505">
        <f>_xlfn.RANK.AVG(Table2[[#This Row],[6M Return vs Nifty Z-Score]],Table2[6M Return vs Nifty Z-Score])</f>
        <v>509</v>
      </c>
      <c r="AU505">
        <f>_xlfn.RANK.AVG(Table2[[#This Row],[Sharpe Ratio Z-Score]],Table2[Sharpe Ratio Z-Score])</f>
        <v>277</v>
      </c>
      <c r="AV505">
        <f>(Table2[[#This Row],[Rank 1Y]]+Table2[[#This Row],[Rank 6M]]+Table2[[#This Row],[Rank Sharpe]])/3</f>
        <v>463</v>
      </c>
    </row>
    <row r="506" spans="1:48" hidden="1" x14ac:dyDescent="0.3">
      <c r="A506" t="s">
        <v>1748</v>
      </c>
      <c r="B506" t="s">
        <v>1749</v>
      </c>
      <c r="C506" t="s">
        <v>3171</v>
      </c>
      <c r="D506" t="s">
        <v>294</v>
      </c>
      <c r="E506">
        <v>4749.2385234000003</v>
      </c>
      <c r="F506">
        <v>284.55</v>
      </c>
      <c r="G506">
        <v>5.6670782016161603</v>
      </c>
      <c r="H506">
        <f>(Table2[[#This Row],[1Y Return vs Nifty]]-AVERAGE(Table2[1Y Return vs Nifty]))/_xlfn.STDEV.P(Table2[1Y Return vs Nifty])</f>
        <v>-0.31279262791672935</v>
      </c>
      <c r="I506">
        <v>-1.1720847090459301</v>
      </c>
      <c r="J506">
        <f>(Table2[[#This Row],[1M Return vs Nifty]]-AVERAGE(Table2[1M Return vs Nifty]))/_xlfn.STDEV.P(Table2[1M Return vs Nifty])</f>
        <v>3.3277183647269212E-2</v>
      </c>
      <c r="K506">
        <v>1.0241383246920801</v>
      </c>
      <c r="L506">
        <f>(Table2[[#This Row],[6M Return vs Nifty]]-AVERAGE(Table2[6M Return vs Nifty]))/_xlfn.STDEV.P(Table2[6M Return vs Nifty])</f>
        <v>-0.20515949308905168</v>
      </c>
      <c r="M506">
        <v>1.30005344828547E-2</v>
      </c>
      <c r="N506">
        <f>(Table2[[#This Row],[1W Return vs Nifty]]-AVERAGE(Table2[1W Return vs Nifty]))/_xlfn.STDEV.P(Table2[1W Return vs Nifty])</f>
        <v>-0.35899469003298579</v>
      </c>
      <c r="O506">
        <v>281.85000000000002</v>
      </c>
      <c r="P506">
        <v>284.19844410379301</v>
      </c>
      <c r="Q506">
        <v>275.26384052257202</v>
      </c>
      <c r="R506">
        <v>54.5010057130376</v>
      </c>
      <c r="S506" s="1">
        <f>(Table2[[#This Row],[Close Price]]-Table2[[#This Row],[20D EMA]])/Table2[[#This Row],[20D EMA]]</f>
        <v>9.5795635976582885E-3</v>
      </c>
      <c r="T506" s="1">
        <f>(Table2[[#This Row],[Close Price]]-Table2[[#This Row],[50D EMA]])/Table2[[#This Row],[50D EMA]]</f>
        <v>1.237008518169826E-3</v>
      </c>
      <c r="U506" s="1">
        <f>(Table2[[#This Row],[Close Price]]-Table2[[#This Row],[200D EMA]])/Table2[[#This Row],[200D EMA]]</f>
        <v>3.3735486142309014E-2</v>
      </c>
      <c r="V506">
        <v>0.50855875535433104</v>
      </c>
      <c r="W506">
        <v>275.64999999999998</v>
      </c>
      <c r="X506">
        <v>286</v>
      </c>
      <c r="Y506">
        <v>271.2</v>
      </c>
      <c r="Z506">
        <v>286.05</v>
      </c>
      <c r="AA506">
        <v>271.2</v>
      </c>
      <c r="AB506">
        <v>291.2</v>
      </c>
      <c r="AC506" s="1">
        <f>(Table2[[#This Row],[Close Price]]/Table2[[#This Row],[Day Low]])-1</f>
        <v>3.2287320877925074E-2</v>
      </c>
      <c r="AD506" s="1">
        <f>(Table2[[#This Row],[Day High]]/Table2[[#This Row],[Close Price]])-1</f>
        <v>5.0957652433667455E-3</v>
      </c>
      <c r="AE506" s="1">
        <f>(Table2[[#This Row],[Close Price]]/Table2[[#This Row],[Current Week Low]])-1</f>
        <v>4.922566371681425E-2</v>
      </c>
      <c r="AF506" s="1">
        <f>(Table2[[#This Row],[Current Week High]]/Table2[[#This Row],[Close Price]])-1</f>
        <v>5.2714812862413307E-3</v>
      </c>
      <c r="AG506" s="1">
        <f>(Table2[[#This Row],[Close Price]]/Table2[[#This Row],[Current Month Low]])-1</f>
        <v>4.922566371681425E-2</v>
      </c>
      <c r="AH506" s="1">
        <f>(Table2[[#This Row],[Current Month High]]/Table2[[#This Row],[Close Price]])-1</f>
        <v>2.3370233702336929E-2</v>
      </c>
      <c r="AI506">
        <v>18.0811808118081</v>
      </c>
      <c r="AJ506">
        <v>33.1851158436695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-1.88</v>
      </c>
      <c r="AM506" t="s">
        <v>3216</v>
      </c>
      <c r="AN506">
        <v>0.02</v>
      </c>
      <c r="AO506" t="s">
        <v>3217</v>
      </c>
      <c r="AP506">
        <v>-7.9148766647880002E-3</v>
      </c>
      <c r="AQ506">
        <f>(Table2[[#This Row],[Sharpe Ratio]]-AVERAGE(Table2[Sharpe Ratio]))/_xlfn.STDEV.P(Table2[Sharpe Ratio])</f>
        <v>-0.84951221629245399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415</v>
      </c>
      <c r="AT506">
        <f>_xlfn.RANK.AVG(Table2[[#This Row],[6M Return vs Nifty Z-Score]],Table2[6M Return vs Nifty Z-Score])</f>
        <v>387</v>
      </c>
      <c r="AU506">
        <f>_xlfn.RANK.AVG(Table2[[#This Row],[Sharpe Ratio Z-Score]],Table2[Sharpe Ratio Z-Score])</f>
        <v>589</v>
      </c>
      <c r="AV506">
        <f>(Table2[[#This Row],[Rank 1Y]]+Table2[[#This Row],[Rank 6M]]+Table2[[#This Row],[Rank Sharpe]])/3</f>
        <v>463.66666666666669</v>
      </c>
    </row>
    <row r="507" spans="1:48" x14ac:dyDescent="0.3">
      <c r="A507" t="s">
        <v>1897</v>
      </c>
      <c r="B507" t="s">
        <v>1898</v>
      </c>
      <c r="C507" t="s">
        <v>3167</v>
      </c>
      <c r="D507" t="s">
        <v>125</v>
      </c>
      <c r="E507">
        <v>3899.5965245699899</v>
      </c>
      <c r="F507">
        <v>589.70000000000005</v>
      </c>
      <c r="G507">
        <v>-8.9633503170803106</v>
      </c>
      <c r="H507">
        <f>(Table2[[#This Row],[1Y Return vs Nifty]]-AVERAGE(Table2[1Y Return vs Nifty]))/_xlfn.STDEV.P(Table2[1Y Return vs Nifty])</f>
        <v>-0.56405270196517854</v>
      </c>
      <c r="I507">
        <v>9.1900206299097107</v>
      </c>
      <c r="J507">
        <f>(Table2[[#This Row],[1M Return vs Nifty]]-AVERAGE(Table2[1M Return vs Nifty]))/_xlfn.STDEV.P(Table2[1M Return vs Nifty])</f>
        <v>1.1512916020861821</v>
      </c>
      <c r="K507">
        <v>6.17000196622703</v>
      </c>
      <c r="L507">
        <f>(Table2[[#This Row],[6M Return vs Nifty]]-AVERAGE(Table2[6M Return vs Nifty]))/_xlfn.STDEV.P(Table2[6M Return vs Nifty])</f>
        <v>-3.6095360588366196E-2</v>
      </c>
      <c r="M507">
        <v>-2.1219003503584899</v>
      </c>
      <c r="N507">
        <f>(Table2[[#This Row],[1W Return vs Nifty]]-AVERAGE(Table2[1W Return vs Nifty]))/_xlfn.STDEV.P(Table2[1W Return vs Nifty])</f>
        <v>-0.86936512630898211</v>
      </c>
      <c r="O507">
        <v>585.65</v>
      </c>
      <c r="P507">
        <v>570.34404835414705</v>
      </c>
      <c r="Q507">
        <v>535.35473962283095</v>
      </c>
      <c r="R507">
        <v>51.859988941364101</v>
      </c>
      <c r="S507" s="1">
        <f>(Table2[[#This Row],[Close Price]]-Table2[[#This Row],[20D EMA]])/Table2[[#This Row],[20D EMA]]</f>
        <v>6.9153931529071433E-3</v>
      </c>
      <c r="T507" s="1">
        <f>(Table2[[#This Row],[Close Price]]-Table2[[#This Row],[50D EMA]])/Table2[[#This Row],[50D EMA]]</f>
        <v>3.3937325552372895E-2</v>
      </c>
      <c r="U507" s="1">
        <f>(Table2[[#This Row],[Close Price]]-Table2[[#This Row],[200D EMA]])/Table2[[#This Row],[200D EMA]]</f>
        <v>0.10151261650444435</v>
      </c>
      <c r="V507">
        <v>0.65901866560817801</v>
      </c>
      <c r="W507">
        <v>578.29999999999995</v>
      </c>
      <c r="X507">
        <v>619.79999999999995</v>
      </c>
      <c r="Y507">
        <v>575</v>
      </c>
      <c r="Z507">
        <v>619.79999999999995</v>
      </c>
      <c r="AA507">
        <v>575</v>
      </c>
      <c r="AB507">
        <v>619.79999999999995</v>
      </c>
      <c r="AC507" s="1">
        <f>(Table2[[#This Row],[Close Price]]/Table2[[#This Row],[Day Low]])-1</f>
        <v>1.9712951755144648E-2</v>
      </c>
      <c r="AD507" s="1">
        <f>(Table2[[#This Row],[Day High]]/Table2[[#This Row],[Close Price]])-1</f>
        <v>5.1042903171103715E-2</v>
      </c>
      <c r="AE507" s="1">
        <f>(Table2[[#This Row],[Close Price]]/Table2[[#This Row],[Current Week Low]])-1</f>
        <v>2.5565217391304351E-2</v>
      </c>
      <c r="AF507" s="1">
        <f>(Table2[[#This Row],[Current Week High]]/Table2[[#This Row],[Close Price]])-1</f>
        <v>5.1042903171103715E-2</v>
      </c>
      <c r="AG507" s="1">
        <f>(Table2[[#This Row],[Close Price]]/Table2[[#This Row],[Current Month Low]])-1</f>
        <v>2.5565217391304351E-2</v>
      </c>
      <c r="AH507" s="1">
        <f>(Table2[[#This Row],[Current Month High]]/Table2[[#This Row],[Close Price]])-1</f>
        <v>5.1042903171103715E-2</v>
      </c>
      <c r="AI507">
        <v>13.108360183143899</v>
      </c>
      <c r="AJ507">
        <v>38.7529411764705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4.28</v>
      </c>
      <c r="AM507" t="s">
        <v>3217</v>
      </c>
      <c r="AN507">
        <v>0.16</v>
      </c>
      <c r="AO507" t="s">
        <v>3217</v>
      </c>
      <c r="AQ507">
        <f>(Table2[[#This Row],[Sharpe Ratio]]-AVERAGE(Table2[Sharpe Ratio]))/_xlfn.STDEV.P(Table2[Sharpe Ratio])</f>
        <v>-0.75508740094610904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-1.0733089877224538</v>
      </c>
      <c r="AS507">
        <f>_xlfn.RANK.AVG(Table2[[#This Row],[1Y Return vs Nifty Z-Score]],Table2[1Y Return vs Nifty Z-Score])</f>
        <v>517</v>
      </c>
      <c r="AT507">
        <f>_xlfn.RANK.AVG(Table2[[#This Row],[6M Return vs Nifty Z-Score]],Table2[6M Return vs Nifty Z-Score])</f>
        <v>327</v>
      </c>
      <c r="AU507">
        <f>_xlfn.RANK.AVG(Table2[[#This Row],[Sharpe Ratio Z-Score]],Table2[Sharpe Ratio Z-Score])</f>
        <v>547.5</v>
      </c>
      <c r="AV507">
        <f>(Table2[[#This Row],[Rank 1Y]]+Table2[[#This Row],[Rank 6M]]+Table2[[#This Row],[Rank Sharpe]])/3</f>
        <v>463.83333333333331</v>
      </c>
    </row>
    <row r="508" spans="1:48" x14ac:dyDescent="0.3">
      <c r="A508" t="s">
        <v>1241</v>
      </c>
      <c r="B508" t="s">
        <v>1242</v>
      </c>
      <c r="C508" t="s">
        <v>3161</v>
      </c>
      <c r="D508" t="s">
        <v>51</v>
      </c>
      <c r="E508">
        <v>9578.8393769199993</v>
      </c>
      <c r="F508">
        <v>5770.6</v>
      </c>
      <c r="G508">
        <v>-12.901104175910699</v>
      </c>
      <c r="H508">
        <f>(Table2[[#This Row],[1Y Return vs Nifty]]-AVERAGE(Table2[1Y Return vs Nifty]))/_xlfn.STDEV.P(Table2[1Y Return vs Nifty])</f>
        <v>-0.63167890477187816</v>
      </c>
      <c r="I508">
        <v>5.6957927520689404</v>
      </c>
      <c r="J508">
        <f>(Table2[[#This Row],[1M Return vs Nifty]]-AVERAGE(Table2[1M Return vs Nifty]))/_xlfn.STDEV.P(Table2[1M Return vs Nifty])</f>
        <v>0.77428355005928418</v>
      </c>
      <c r="K508">
        <v>13.7037947526092</v>
      </c>
      <c r="L508">
        <f>(Table2[[#This Row],[6M Return vs Nifty]]-AVERAGE(Table2[6M Return vs Nifty]))/_xlfn.STDEV.P(Table2[6M Return vs Nifty])</f>
        <v>0.21142269091789095</v>
      </c>
      <c r="M508">
        <v>9.6993410110570704</v>
      </c>
      <c r="N508">
        <f>(Table2[[#This Row],[1W Return vs Nifty]]-AVERAGE(Table2[1W Return vs Nifty]))/_xlfn.STDEV.P(Table2[1W Return vs Nifty])</f>
        <v>1.9566265409331582</v>
      </c>
      <c r="O508">
        <v>5264.69</v>
      </c>
      <c r="P508">
        <v>5237.7016991201699</v>
      </c>
      <c r="Q508">
        <v>5116.77792646343</v>
      </c>
      <c r="R508">
        <v>85.002987040337302</v>
      </c>
      <c r="S508" s="1">
        <f>(Table2[[#This Row],[Close Price]]-Table2[[#This Row],[20D EMA]])/Table2[[#This Row],[20D EMA]]</f>
        <v>9.6094926766818328E-2</v>
      </c>
      <c r="T508" s="1">
        <f>(Table2[[#This Row],[Close Price]]-Table2[[#This Row],[50D EMA]])/Table2[[#This Row],[50D EMA]]</f>
        <v>0.10174277411967673</v>
      </c>
      <c r="U508" s="1">
        <f>(Table2[[#This Row],[Close Price]]-Table2[[#This Row],[200D EMA]])/Table2[[#This Row],[200D EMA]]</f>
        <v>0.12778003715093286</v>
      </c>
      <c r="V508">
        <v>1.96535332204098</v>
      </c>
      <c r="W508">
        <v>5551.2</v>
      </c>
      <c r="X508">
        <v>5833.3</v>
      </c>
      <c r="Y508">
        <v>5232.45</v>
      </c>
      <c r="Z508">
        <v>5833.3</v>
      </c>
      <c r="AA508">
        <v>5175</v>
      </c>
      <c r="AB508">
        <v>5833.3</v>
      </c>
      <c r="AC508" s="1">
        <f>(Table2[[#This Row],[Close Price]]/Table2[[#This Row],[Day Low]])-1</f>
        <v>3.9522986021040651E-2</v>
      </c>
      <c r="AD508" s="1">
        <f>(Table2[[#This Row],[Day High]]/Table2[[#This Row],[Close Price]])-1</f>
        <v>1.0865421273350995E-2</v>
      </c>
      <c r="AE508" s="1">
        <f>(Table2[[#This Row],[Close Price]]/Table2[[#This Row],[Current Week Low]])-1</f>
        <v>0.10284856998155756</v>
      </c>
      <c r="AF508" s="1">
        <f>(Table2[[#This Row],[Current Week High]]/Table2[[#This Row],[Close Price]])-1</f>
        <v>1.0865421273350995E-2</v>
      </c>
      <c r="AG508" s="1">
        <f>(Table2[[#This Row],[Close Price]]/Table2[[#This Row],[Current Month Low]])-1</f>
        <v>0.11509178743961357</v>
      </c>
      <c r="AH508" s="1">
        <f>(Table2[[#This Row],[Current Month High]]/Table2[[#This Row],[Close Price]])-1</f>
        <v>1.0865421273350995E-2</v>
      </c>
      <c r="AI508">
        <v>1.0865421273350899</v>
      </c>
      <c r="AJ508">
        <v>24.4589188081655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11.81</v>
      </c>
      <c r="AM508" t="s">
        <v>3217</v>
      </c>
      <c r="AN508">
        <v>0.04</v>
      </c>
      <c r="AO508" t="s">
        <v>3217</v>
      </c>
      <c r="AP508">
        <v>-1.8065344173716E-2</v>
      </c>
      <c r="AQ508">
        <f>(Table2[[#This Row],[Sharpe Ratio]]-AVERAGE(Table2[Sharpe Ratio]))/_xlfn.STDEV.P(Table2[Sharpe Ratio])</f>
        <v>-0.97060772552175301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1.3400461516167022</v>
      </c>
      <c r="AS508">
        <f>_xlfn.RANK.AVG(Table2[[#This Row],[1Y Return vs Nifty Z-Score]],Table2[1Y Return vs Nifty Z-Score])</f>
        <v>542</v>
      </c>
      <c r="AT508">
        <f>_xlfn.RANK.AVG(Table2[[#This Row],[6M Return vs Nifty Z-Score]],Table2[6M Return vs Nifty Z-Score])</f>
        <v>237</v>
      </c>
      <c r="AU508">
        <f>_xlfn.RANK.AVG(Table2[[#This Row],[Sharpe Ratio Z-Score]],Table2[Sharpe Ratio Z-Score])</f>
        <v>614</v>
      </c>
      <c r="AV508">
        <f>(Table2[[#This Row],[Rank 1Y]]+Table2[[#This Row],[Rank 6M]]+Table2[[#This Row],[Rank Sharpe]])/3</f>
        <v>464.33333333333331</v>
      </c>
    </row>
    <row r="509" spans="1:48" hidden="1" x14ac:dyDescent="0.3">
      <c r="A509" t="s">
        <v>38</v>
      </c>
      <c r="B509" t="s">
        <v>39</v>
      </c>
      <c r="C509" t="s">
        <v>3157</v>
      </c>
      <c r="D509" t="s">
        <v>40</v>
      </c>
      <c r="E509">
        <v>597870.40768702503</v>
      </c>
      <c r="F509">
        <v>945.25</v>
      </c>
      <c r="G509">
        <v>28.4741370130244</v>
      </c>
      <c r="H509">
        <f>(Table2[[#This Row],[1Y Return vs Nifty]]-AVERAGE(Table2[1Y Return vs Nifty]))/_xlfn.STDEV.P(Table2[1Y Return vs Nifty])</f>
        <v>7.8891271051688638E-2</v>
      </c>
      <c r="I509">
        <v>-2.2552935968985701</v>
      </c>
      <c r="J509">
        <f>(Table2[[#This Row],[1M Return vs Nifty]]-AVERAGE(Table2[1M Return vs Nifty]))/_xlfn.STDEV.P(Table2[1M Return vs Nifty])</f>
        <v>-8.3595123204080315E-2</v>
      </c>
      <c r="K509">
        <v>-7.8913339275470404</v>
      </c>
      <c r="L509">
        <f>(Table2[[#This Row],[6M Return vs Nifty]]-AVERAGE(Table2[6M Return vs Nifty]))/_xlfn.STDEV.P(Table2[6M Return vs Nifty])</f>
        <v>-0.49807175955344907</v>
      </c>
      <c r="M509">
        <v>-1.2089973838760799</v>
      </c>
      <c r="N509">
        <f>(Table2[[#This Row],[1W Return vs Nifty]]-AVERAGE(Table2[1W Return vs Nifty]))/_xlfn.STDEV.P(Table2[1W Return vs Nifty])</f>
        <v>-0.65112610238544122</v>
      </c>
      <c r="O509">
        <v>938.99</v>
      </c>
      <c r="P509">
        <v>974.80398242525405</v>
      </c>
      <c r="Q509">
        <v>962.67537502158996</v>
      </c>
      <c r="R509">
        <v>60.150475256207699</v>
      </c>
      <c r="S509" s="1">
        <f>(Table2[[#This Row],[Close Price]]-Table2[[#This Row],[20D EMA]])/Table2[[#This Row],[20D EMA]]</f>
        <v>6.6667376649378494E-3</v>
      </c>
      <c r="T509" s="1">
        <f>(Table2[[#This Row],[Close Price]]-Table2[[#This Row],[50D EMA]])/Table2[[#This Row],[50D EMA]]</f>
        <v>-3.0317872062571499E-2</v>
      </c>
      <c r="U509" s="1">
        <f>(Table2[[#This Row],[Close Price]]-Table2[[#This Row],[200D EMA]])/Table2[[#This Row],[200D EMA]]</f>
        <v>-1.8100987595324289E-2</v>
      </c>
      <c r="V509">
        <v>0.57920599422444996</v>
      </c>
      <c r="W509">
        <v>924.15</v>
      </c>
      <c r="X509">
        <v>947.8</v>
      </c>
      <c r="Y509">
        <v>911.25</v>
      </c>
      <c r="Z509">
        <v>947.8</v>
      </c>
      <c r="AA509">
        <v>911.25</v>
      </c>
      <c r="AB509">
        <v>947.8</v>
      </c>
      <c r="AC509" s="1">
        <f>(Table2[[#This Row],[Close Price]]/Table2[[#This Row],[Day Low]])-1</f>
        <v>2.283179137585889E-2</v>
      </c>
      <c r="AD509" s="1">
        <f>(Table2[[#This Row],[Day High]]/Table2[[#This Row],[Close Price]])-1</f>
        <v>2.6976990214229168E-3</v>
      </c>
      <c r="AE509" s="1">
        <f>(Table2[[#This Row],[Close Price]]/Table2[[#This Row],[Current Week Low]])-1</f>
        <v>3.7311385459533497E-2</v>
      </c>
      <c r="AF509" s="1">
        <f>(Table2[[#This Row],[Current Week High]]/Table2[[#This Row],[Close Price]])-1</f>
        <v>2.6976990214229168E-3</v>
      </c>
      <c r="AG509" s="1">
        <f>(Table2[[#This Row],[Close Price]]/Table2[[#This Row],[Current Month Low]])-1</f>
        <v>3.7311385459533497E-2</v>
      </c>
      <c r="AH509" s="1">
        <f>(Table2[[#This Row],[Current Month High]]/Table2[[#This Row],[Close Price]])-1</f>
        <v>2.6976990214229168E-3</v>
      </c>
      <c r="AI509">
        <v>29.277968791325002</v>
      </c>
      <c r="AJ509">
        <v>58.002507312996201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2.0499999999999998</v>
      </c>
      <c r="AM509" t="s">
        <v>3217</v>
      </c>
      <c r="AN509">
        <v>-0.15</v>
      </c>
      <c r="AO509" t="s">
        <v>3216</v>
      </c>
      <c r="AP509">
        <v>-2.9775065759944999E-2</v>
      </c>
      <c r="AQ509">
        <f>(Table2[[#This Row],[Sharpe Ratio]]-AVERAGE(Table2[Sharpe Ratio]))/_xlfn.STDEV.P(Table2[Sharpe Ratio])</f>
        <v>-1.1103052022311259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262</v>
      </c>
      <c r="AT509">
        <f>_xlfn.RANK.AVG(Table2[[#This Row],[6M Return vs Nifty Z-Score]],Table2[6M Return vs Nifty Z-Score])</f>
        <v>496</v>
      </c>
      <c r="AU509">
        <f>_xlfn.RANK.AVG(Table2[[#This Row],[Sharpe Ratio Z-Score]],Table2[Sharpe Ratio Z-Score])</f>
        <v>636</v>
      </c>
      <c r="AV509">
        <f>(Table2[[#This Row],[Rank 1Y]]+Table2[[#This Row],[Rank 6M]]+Table2[[#This Row],[Rank Sharpe]])/3</f>
        <v>464.66666666666669</v>
      </c>
    </row>
    <row r="510" spans="1:48" x14ac:dyDescent="0.3">
      <c r="A510" t="s">
        <v>169</v>
      </c>
      <c r="B510" t="s">
        <v>170</v>
      </c>
      <c r="C510" t="s">
        <v>3157</v>
      </c>
      <c r="D510" t="s">
        <v>40</v>
      </c>
      <c r="E510">
        <v>152512.37904693899</v>
      </c>
      <c r="F510">
        <v>708.7</v>
      </c>
      <c r="G510">
        <v>-12.154495257737899</v>
      </c>
      <c r="H510">
        <f>(Table2[[#This Row],[1Y Return vs Nifty]]-AVERAGE(Table2[1Y Return vs Nifty]))/_xlfn.STDEV.P(Table2[1Y Return vs Nifty])</f>
        <v>-0.61885679147385675</v>
      </c>
      <c r="I510">
        <v>3.0852068540620898</v>
      </c>
      <c r="J510">
        <f>(Table2[[#This Row],[1M Return vs Nifty]]-AVERAGE(Table2[1M Return vs Nifty]))/_xlfn.STDEV.P(Table2[1M Return vs Nifty])</f>
        <v>0.49261562842830026</v>
      </c>
      <c r="K510">
        <v>18.586360078066601</v>
      </c>
      <c r="L510">
        <f>(Table2[[#This Row],[6M Return vs Nifty]]-AVERAGE(Table2[6M Return vs Nifty]))/_xlfn.STDEV.P(Table2[6M Return vs Nifty])</f>
        <v>0.37183632187064503</v>
      </c>
      <c r="M510">
        <v>-3.5446096193840599</v>
      </c>
      <c r="N510">
        <f>(Table2[[#This Row],[1W Return vs Nifty]]-AVERAGE(Table2[1W Return vs Nifty]))/_xlfn.STDEV.P(Table2[1W Return vs Nifty])</f>
        <v>-1.2094786910567175</v>
      </c>
      <c r="O510">
        <v>720.68</v>
      </c>
      <c r="P510">
        <v>714.056879990938</v>
      </c>
      <c r="Q510">
        <v>663.07328228321705</v>
      </c>
      <c r="R510">
        <v>40.853491729276101</v>
      </c>
      <c r="S510" s="1">
        <f>(Table2[[#This Row],[Close Price]]-Table2[[#This Row],[20D EMA]])/Table2[[#This Row],[20D EMA]]</f>
        <v>-1.6623189210190244E-2</v>
      </c>
      <c r="T510" s="1">
        <f>(Table2[[#This Row],[Close Price]]-Table2[[#This Row],[50D EMA]])/Table2[[#This Row],[50D EMA]]</f>
        <v>-7.5020353994851756E-3</v>
      </c>
      <c r="U510" s="1">
        <f>(Table2[[#This Row],[Close Price]]-Table2[[#This Row],[200D EMA]])/Table2[[#This Row],[200D EMA]]</f>
        <v>6.8810972988796362E-2</v>
      </c>
      <c r="V510">
        <v>0.67015075020520298</v>
      </c>
      <c r="W510">
        <v>704.35</v>
      </c>
      <c r="X510">
        <v>718</v>
      </c>
      <c r="Y510">
        <v>685.4</v>
      </c>
      <c r="Z510">
        <v>727.6</v>
      </c>
      <c r="AA510">
        <v>685.4</v>
      </c>
      <c r="AB510">
        <v>727.6</v>
      </c>
      <c r="AC510" s="1">
        <f>(Table2[[#This Row],[Close Price]]/Table2[[#This Row],[Day Low]])-1</f>
        <v>6.1759068644851034E-3</v>
      </c>
      <c r="AD510" s="1">
        <f>(Table2[[#This Row],[Day High]]/Table2[[#This Row],[Close Price]])-1</f>
        <v>1.3122618879638726E-2</v>
      </c>
      <c r="AE510" s="1">
        <f>(Table2[[#This Row],[Close Price]]/Table2[[#This Row],[Current Week Low]])-1</f>
        <v>3.3994747592646757E-2</v>
      </c>
      <c r="AF510" s="1">
        <f>(Table2[[#This Row],[Current Week High]]/Table2[[#This Row],[Close Price]])-1</f>
        <v>2.6668548045717388E-2</v>
      </c>
      <c r="AG510" s="1">
        <f>(Table2[[#This Row],[Close Price]]/Table2[[#This Row],[Current Month Low]])-1</f>
        <v>3.3994747592646757E-2</v>
      </c>
      <c r="AH510" s="1">
        <f>(Table2[[#This Row],[Current Month High]]/Table2[[#This Row],[Close Price]])-1</f>
        <v>2.6668548045717388E-2</v>
      </c>
      <c r="AI510">
        <v>7.4079300126992997</v>
      </c>
      <c r="AJ510">
        <v>38.580367618302702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-4.9800000000000004</v>
      </c>
      <c r="AM510" t="s">
        <v>3216</v>
      </c>
      <c r="AN510">
        <v>-0.04</v>
      </c>
      <c r="AO510" t="s">
        <v>3216</v>
      </c>
      <c r="AP510">
        <v>-4.2498184094226003E-2</v>
      </c>
      <c r="AQ510">
        <f>(Table2[[#This Row],[Sharpe Ratio]]-AVERAGE(Table2[Sharpe Ratio]))/_xlfn.STDEV.P(Table2[Sharpe Ratio])</f>
        <v>-1.2620925452593394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-2.2259760774909685</v>
      </c>
      <c r="AS510">
        <f>_xlfn.RANK.AVG(Table2[[#This Row],[1Y Return vs Nifty Z-Score]],Table2[1Y Return vs Nifty Z-Score])</f>
        <v>536</v>
      </c>
      <c r="AT510">
        <f>_xlfn.RANK.AVG(Table2[[#This Row],[6M Return vs Nifty Z-Score]],Table2[6M Return vs Nifty Z-Score])</f>
        <v>198</v>
      </c>
      <c r="AU510">
        <f>_xlfn.RANK.AVG(Table2[[#This Row],[Sharpe Ratio Z-Score]],Table2[Sharpe Ratio Z-Score])</f>
        <v>660</v>
      </c>
      <c r="AV510">
        <f>(Table2[[#This Row],[Rank 1Y]]+Table2[[#This Row],[Rank 6M]]+Table2[[#This Row],[Rank Sharpe]])/3</f>
        <v>464.66666666666669</v>
      </c>
    </row>
    <row r="511" spans="1:48" hidden="1" x14ac:dyDescent="0.3">
      <c r="A511" t="s">
        <v>1783</v>
      </c>
      <c r="B511" t="s">
        <v>1784</v>
      </c>
      <c r="C511" t="s">
        <v>3167</v>
      </c>
      <c r="D511" t="s">
        <v>1785</v>
      </c>
      <c r="E511">
        <v>4533.2707691400001</v>
      </c>
      <c r="F511">
        <v>67.150000000000006</v>
      </c>
      <c r="G511">
        <v>-12.7967167651894</v>
      </c>
      <c r="H511">
        <f>(Table2[[#This Row],[1Y Return vs Nifty]]-AVERAGE(Table2[1Y Return vs Nifty]))/_xlfn.STDEV.P(Table2[1Y Return vs Nifty])</f>
        <v>-0.62988617610955344</v>
      </c>
      <c r="I511">
        <v>4.9647113585665803</v>
      </c>
      <c r="J511">
        <f>(Table2[[#This Row],[1M Return vs Nifty]]-AVERAGE(Table2[1M Return vs Nifty]))/_xlfn.STDEV.P(Table2[1M Return vs Nifty])</f>
        <v>0.69540387143690574</v>
      </c>
      <c r="K511">
        <v>-4.2558619411605898</v>
      </c>
      <c r="L511">
        <f>(Table2[[#This Row],[6M Return vs Nifty]]-AVERAGE(Table2[6M Return vs Nifty]))/_xlfn.STDEV.P(Table2[6M Return vs Nifty])</f>
        <v>-0.37863060051301384</v>
      </c>
      <c r="M511">
        <v>21.640100837397402</v>
      </c>
      <c r="N511">
        <f>(Table2[[#This Row],[1W Return vs Nifty]]-AVERAGE(Table2[1W Return vs Nifty]))/_xlfn.STDEV.P(Table2[1W Return vs Nifty])</f>
        <v>4.8111903501046074</v>
      </c>
      <c r="O511">
        <v>62.46</v>
      </c>
      <c r="P511">
        <v>64.212217278981797</v>
      </c>
      <c r="Q511">
        <v>64.247014710339002</v>
      </c>
      <c r="R511">
        <v>68.316384009261299</v>
      </c>
      <c r="S511" s="1">
        <f>(Table2[[#This Row],[Close Price]]-Table2[[#This Row],[20D EMA]])/Table2[[#This Row],[20D EMA]]</f>
        <v>7.5088056356067953E-2</v>
      </c>
      <c r="T511" s="1">
        <f>(Table2[[#This Row],[Close Price]]-Table2[[#This Row],[50D EMA]])/Table2[[#This Row],[50D EMA]]</f>
        <v>4.5751149010389583E-2</v>
      </c>
      <c r="U511" s="1">
        <f>(Table2[[#This Row],[Close Price]]-Table2[[#This Row],[200D EMA]])/Table2[[#This Row],[200D EMA]]</f>
        <v>4.5184749871247147E-2</v>
      </c>
      <c r="V511">
        <v>1.3708661771727699</v>
      </c>
      <c r="W511">
        <v>64.849999999999994</v>
      </c>
      <c r="X511">
        <v>67.900000000000006</v>
      </c>
      <c r="Y511">
        <v>62.74</v>
      </c>
      <c r="Z511">
        <v>67.900000000000006</v>
      </c>
      <c r="AA511">
        <v>62.74</v>
      </c>
      <c r="AB511">
        <v>67.900000000000006</v>
      </c>
      <c r="AC511" s="1">
        <f>(Table2[[#This Row],[Close Price]]/Table2[[#This Row],[Day Low]])-1</f>
        <v>3.5466461063994092E-2</v>
      </c>
      <c r="AD511" s="1">
        <f>(Table2[[#This Row],[Day High]]/Table2[[#This Row],[Close Price]])-1</f>
        <v>1.1169024571854091E-2</v>
      </c>
      <c r="AE511" s="1">
        <f>(Table2[[#This Row],[Close Price]]/Table2[[#This Row],[Current Week Low]])-1</f>
        <v>7.0290086069493274E-2</v>
      </c>
      <c r="AF511" s="1">
        <f>(Table2[[#This Row],[Current Week High]]/Table2[[#This Row],[Close Price]])-1</f>
        <v>1.1169024571854091E-2</v>
      </c>
      <c r="AG511" s="1">
        <f>(Table2[[#This Row],[Close Price]]/Table2[[#This Row],[Current Month Low]])-1</f>
        <v>7.0290086069493274E-2</v>
      </c>
      <c r="AH511" s="1">
        <f>(Table2[[#This Row],[Current Month High]]/Table2[[#This Row],[Close Price]])-1</f>
        <v>1.1169024571854091E-2</v>
      </c>
      <c r="AI511">
        <v>25.3760238272524</v>
      </c>
      <c r="AJ511">
        <v>54.0137614678899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11.94</v>
      </c>
      <c r="AM511" t="s">
        <v>3217</v>
      </c>
      <c r="AN511">
        <v>0.01</v>
      </c>
      <c r="AO511" t="s">
        <v>3217</v>
      </c>
      <c r="AP511">
        <v>4.3421136574247003E-2</v>
      </c>
      <c r="AQ511">
        <f>(Table2[[#This Row],[Sharpe Ratio]]-AVERAGE(Table2[Sharpe Ratio]))/_xlfn.STDEV.P(Table2[Sharpe Ratio])</f>
        <v>-0.23707139427956514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539</v>
      </c>
      <c r="AT511">
        <f>_xlfn.RANK.AVG(Table2[[#This Row],[6M Return vs Nifty Z-Score]],Table2[6M Return vs Nifty Z-Score])</f>
        <v>448</v>
      </c>
      <c r="AU511">
        <f>_xlfn.RANK.AVG(Table2[[#This Row],[Sharpe Ratio Z-Score]],Table2[Sharpe Ratio Z-Score])</f>
        <v>409</v>
      </c>
      <c r="AV511">
        <f>(Table2[[#This Row],[Rank 1Y]]+Table2[[#This Row],[Rank 6M]]+Table2[[#This Row],[Rank Sharpe]])/3</f>
        <v>465.33333333333331</v>
      </c>
    </row>
    <row r="512" spans="1:48" x14ac:dyDescent="0.3">
      <c r="A512" t="s">
        <v>1680</v>
      </c>
      <c r="B512" t="s">
        <v>1681</v>
      </c>
      <c r="C512" t="s">
        <v>3165</v>
      </c>
      <c r="D512" t="s">
        <v>75</v>
      </c>
      <c r="E512">
        <v>5370.0510098519999</v>
      </c>
      <c r="F512">
        <v>236.97</v>
      </c>
      <c r="G512">
        <v>-0.91472645255186003</v>
      </c>
      <c r="H512">
        <f>(Table2[[#This Row],[1Y Return vs Nifty]]-AVERAGE(Table2[1Y Return vs Nifty]))/_xlfn.STDEV.P(Table2[1Y Return vs Nifty])</f>
        <v>-0.4258272340231285</v>
      </c>
      <c r="I512">
        <v>-2.14604677890294</v>
      </c>
      <c r="J512">
        <f>(Table2[[#This Row],[1M Return vs Nifty]]-AVERAGE(Table2[1M Return vs Nifty]))/_xlfn.STDEV.P(Table2[1M Return vs Nifty])</f>
        <v>-7.1807989827959273E-2</v>
      </c>
      <c r="K512">
        <v>10.555772414966899</v>
      </c>
      <c r="L512">
        <f>(Table2[[#This Row],[6M Return vs Nifty]]-AVERAGE(Table2[6M Return vs Nifty]))/_xlfn.STDEV.P(Table2[6M Return vs Nifty])</f>
        <v>0.10799638530993251</v>
      </c>
      <c r="M512">
        <v>3.4332325667674</v>
      </c>
      <c r="N512">
        <f>(Table2[[#This Row],[1W Return vs Nifty]]-AVERAGE(Table2[1W Return vs Nifty]))/_xlfn.STDEV.P(Table2[1W Return vs Nifty])</f>
        <v>0.45864763091809868</v>
      </c>
      <c r="O512">
        <v>227.46</v>
      </c>
      <c r="P512">
        <v>226.36638194223099</v>
      </c>
      <c r="Q512">
        <v>217.43084514360601</v>
      </c>
      <c r="R512">
        <v>66.890243801946795</v>
      </c>
      <c r="S512" s="1">
        <f>(Table2[[#This Row],[Close Price]]-Table2[[#This Row],[20D EMA]])/Table2[[#This Row],[20D EMA]]</f>
        <v>4.1809548931680256E-2</v>
      </c>
      <c r="T512" s="1">
        <f>(Table2[[#This Row],[Close Price]]-Table2[[#This Row],[50D EMA]])/Table2[[#This Row],[50D EMA]]</f>
        <v>4.6842724466370056E-2</v>
      </c>
      <c r="U512" s="1">
        <f>(Table2[[#This Row],[Close Price]]-Table2[[#This Row],[200D EMA]])/Table2[[#This Row],[200D EMA]]</f>
        <v>8.9863767229019481E-2</v>
      </c>
      <c r="V512">
        <v>0.50101027094166595</v>
      </c>
      <c r="W512">
        <v>230.51</v>
      </c>
      <c r="X512">
        <v>240</v>
      </c>
      <c r="Y512">
        <v>225</v>
      </c>
      <c r="Z512">
        <v>240</v>
      </c>
      <c r="AA512">
        <v>225</v>
      </c>
      <c r="AB512">
        <v>240</v>
      </c>
      <c r="AC512" s="1">
        <f>(Table2[[#This Row],[Close Price]]/Table2[[#This Row],[Day Low]])-1</f>
        <v>2.8024814541668608E-2</v>
      </c>
      <c r="AD512" s="1">
        <f>(Table2[[#This Row],[Day High]]/Table2[[#This Row],[Close Price]])-1</f>
        <v>1.2786428661855975E-2</v>
      </c>
      <c r="AE512" s="1">
        <f>(Table2[[#This Row],[Close Price]]/Table2[[#This Row],[Current Week Low]])-1</f>
        <v>5.3199999999999914E-2</v>
      </c>
      <c r="AF512" s="1">
        <f>(Table2[[#This Row],[Current Week High]]/Table2[[#This Row],[Close Price]])-1</f>
        <v>1.2786428661855975E-2</v>
      </c>
      <c r="AG512" s="1">
        <f>(Table2[[#This Row],[Close Price]]/Table2[[#This Row],[Current Month Low]])-1</f>
        <v>5.3199999999999914E-2</v>
      </c>
      <c r="AH512" s="1">
        <f>(Table2[[#This Row],[Current Month High]]/Table2[[#This Row],[Close Price]])-1</f>
        <v>1.2786428661855975E-2</v>
      </c>
      <c r="AI512">
        <v>8.8745410811495091</v>
      </c>
      <c r="AJ512">
        <v>27.368986831496901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5.81</v>
      </c>
      <c r="AM512" t="s">
        <v>3217</v>
      </c>
      <c r="AN512">
        <v>0.09</v>
      </c>
      <c r="AO512" t="s">
        <v>3217</v>
      </c>
      <c r="AP512">
        <v>-4.7787167365268002E-2</v>
      </c>
      <c r="AQ512">
        <f>(Table2[[#This Row],[Sharpe Ratio]]-AVERAGE(Table2[Sharpe Ratio]))/_xlfn.STDEV.P(Table2[Sharpe Ratio])</f>
        <v>-1.3251903407006567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-1.2561815483237131</v>
      </c>
      <c r="AS512">
        <f>_xlfn.RANK.AVG(Table2[[#This Row],[1Y Return vs Nifty Z-Score]],Table2[1Y Return vs Nifty Z-Score])</f>
        <v>459</v>
      </c>
      <c r="AT512">
        <f>_xlfn.RANK.AVG(Table2[[#This Row],[6M Return vs Nifty Z-Score]],Table2[6M Return vs Nifty Z-Score])</f>
        <v>267</v>
      </c>
      <c r="AU512">
        <f>_xlfn.RANK.AVG(Table2[[#This Row],[Sharpe Ratio Z-Score]],Table2[Sharpe Ratio Z-Score])</f>
        <v>673</v>
      </c>
      <c r="AV512">
        <f>(Table2[[#This Row],[Rank 1Y]]+Table2[[#This Row],[Rank 6M]]+Table2[[#This Row],[Rank Sharpe]])/3</f>
        <v>466.33333333333331</v>
      </c>
    </row>
    <row r="513" spans="1:48" hidden="1" x14ac:dyDescent="0.3">
      <c r="A513" t="s">
        <v>814</v>
      </c>
      <c r="B513" t="s">
        <v>815</v>
      </c>
      <c r="C513" t="s">
        <v>3157</v>
      </c>
      <c r="D513" t="s">
        <v>515</v>
      </c>
      <c r="E513">
        <v>19399.730400600001</v>
      </c>
      <c r="F513">
        <v>457.05</v>
      </c>
      <c r="G513">
        <v>-49.588991685630099</v>
      </c>
      <c r="H513">
        <f>(Table2[[#This Row],[1Y Return vs Nifty]]-AVERAGE(Table2[1Y Return vs Nifty]))/_xlfn.STDEV.P(Table2[1Y Return vs Nifty])</f>
        <v>-1.2617493993300639</v>
      </c>
      <c r="I513">
        <v>-0.35918658008237198</v>
      </c>
      <c r="J513">
        <f>(Table2[[#This Row],[1M Return vs Nifty]]-AVERAGE(Table2[1M Return vs Nifty]))/_xlfn.STDEV.P(Table2[1M Return vs Nifty])</f>
        <v>0.12098443995999753</v>
      </c>
      <c r="K513">
        <v>10.8647992057042</v>
      </c>
      <c r="L513">
        <f>(Table2[[#This Row],[6M Return vs Nifty]]-AVERAGE(Table2[6M Return vs Nifty]))/_xlfn.STDEV.P(Table2[6M Return vs Nifty])</f>
        <v>0.11814926730116392</v>
      </c>
      <c r="M513">
        <v>5.7833069959378598</v>
      </c>
      <c r="N513">
        <f>(Table2[[#This Row],[1W Return vs Nifty]]-AVERAGE(Table2[1W Return vs Nifty]))/_xlfn.STDEV.P(Table2[1W Return vs Nifty])</f>
        <v>1.0204575585887805</v>
      </c>
      <c r="O513">
        <v>443.46</v>
      </c>
      <c r="P513">
        <v>453.42068668585898</v>
      </c>
      <c r="Q513">
        <v>469.51342956437298</v>
      </c>
      <c r="R513">
        <v>63.488778572846599</v>
      </c>
      <c r="S513" s="1">
        <f>(Table2[[#This Row],[Close Price]]-Table2[[#This Row],[20D EMA]])/Table2[[#This Row],[20D EMA]]</f>
        <v>3.0645379515627187E-2</v>
      </c>
      <c r="T513" s="1">
        <f>(Table2[[#This Row],[Close Price]]-Table2[[#This Row],[50D EMA]])/Table2[[#This Row],[50D EMA]]</f>
        <v>8.0042958354379339E-3</v>
      </c>
      <c r="U513" s="1">
        <f>(Table2[[#This Row],[Close Price]]-Table2[[#This Row],[200D EMA]])/Table2[[#This Row],[200D EMA]]</f>
        <v>-2.65454165516349E-2</v>
      </c>
      <c r="V513">
        <v>0.85390623501970098</v>
      </c>
      <c r="W513">
        <v>450.65</v>
      </c>
      <c r="X513">
        <v>475.3</v>
      </c>
      <c r="Y513">
        <v>441.1</v>
      </c>
      <c r="Z513">
        <v>475.3</v>
      </c>
      <c r="AA513">
        <v>437.9</v>
      </c>
      <c r="AB513">
        <v>475.3</v>
      </c>
      <c r="AC513" s="1">
        <f>(Table2[[#This Row],[Close Price]]/Table2[[#This Row],[Day Low]])-1</f>
        <v>1.4201708643071242E-2</v>
      </c>
      <c r="AD513" s="1">
        <f>(Table2[[#This Row],[Day High]]/Table2[[#This Row],[Close Price]])-1</f>
        <v>3.9929985778361266E-2</v>
      </c>
      <c r="AE513" s="1">
        <f>(Table2[[#This Row],[Close Price]]/Table2[[#This Row],[Current Week Low]])-1</f>
        <v>3.6159600997506258E-2</v>
      </c>
      <c r="AF513" s="1">
        <f>(Table2[[#This Row],[Current Week High]]/Table2[[#This Row],[Close Price]])-1</f>
        <v>3.9929985778361266E-2</v>
      </c>
      <c r="AG513" s="1">
        <f>(Table2[[#This Row],[Close Price]]/Table2[[#This Row],[Current Month Low]])-1</f>
        <v>4.3731445535510449E-2</v>
      </c>
      <c r="AH513" s="1">
        <f>(Table2[[#This Row],[Current Month High]]/Table2[[#This Row],[Close Price]])-1</f>
        <v>3.9929985778361266E-2</v>
      </c>
      <c r="AI513">
        <v>43.3909035873749</v>
      </c>
      <c r="AJ513">
        <v>50.207046141711601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4.67</v>
      </c>
      <c r="AM513" t="s">
        <v>3217</v>
      </c>
      <c r="AN513">
        <v>-0.05</v>
      </c>
      <c r="AO513" t="s">
        <v>3216</v>
      </c>
      <c r="AP513">
        <v>3.6435790560292003E-2</v>
      </c>
      <c r="AQ513">
        <f>(Table2[[#This Row],[Sharpe Ratio]]-AVERAGE(Table2[Sharpe Ratio]))/_xlfn.STDEV.P(Table2[Sharpe Ratio])</f>
        <v>-0.32040686941494351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715</v>
      </c>
      <c r="AT513">
        <f>_xlfn.RANK.AVG(Table2[[#This Row],[6M Return vs Nifty Z-Score]],Table2[6M Return vs Nifty Z-Score])</f>
        <v>258</v>
      </c>
      <c r="AU513">
        <f>_xlfn.RANK.AVG(Table2[[#This Row],[Sharpe Ratio Z-Score]],Table2[Sharpe Ratio Z-Score])</f>
        <v>430</v>
      </c>
      <c r="AV513">
        <f>(Table2[[#This Row],[Rank 1Y]]+Table2[[#This Row],[Rank 6M]]+Table2[[#This Row],[Rank Sharpe]])/3</f>
        <v>467.66666666666669</v>
      </c>
    </row>
    <row r="514" spans="1:48" hidden="1" x14ac:dyDescent="0.3">
      <c r="A514" t="s">
        <v>1913</v>
      </c>
      <c r="B514" t="s">
        <v>1914</v>
      </c>
      <c r="C514" t="s">
        <v>3167</v>
      </c>
      <c r="D514" t="s">
        <v>568</v>
      </c>
      <c r="E514">
        <v>3837.8193422849999</v>
      </c>
      <c r="F514">
        <v>344.55</v>
      </c>
      <c r="G514">
        <v>-4.4669145053024497</v>
      </c>
      <c r="H514">
        <f>(Table2[[#This Row],[1Y Return vs Nifty]]-AVERAGE(Table2[1Y Return vs Nifty]))/_xlfn.STDEV.P(Table2[1Y Return vs Nifty])</f>
        <v>-0.48683180624242883</v>
      </c>
      <c r="I514">
        <v>5.1470750298415604</v>
      </c>
      <c r="J514">
        <f>(Table2[[#This Row],[1M Return vs Nifty]]-AVERAGE(Table2[1M Return vs Nifty]))/_xlfn.STDEV.P(Table2[1M Return vs Nifty])</f>
        <v>0.71507991286049466</v>
      </c>
      <c r="K514">
        <v>-3.37321641669091</v>
      </c>
      <c r="L514">
        <f>(Table2[[#This Row],[6M Return vs Nifty]]-AVERAGE(Table2[6M Return vs Nifty]))/_xlfn.STDEV.P(Table2[6M Return vs Nifty])</f>
        <v>-0.34963183367908207</v>
      </c>
      <c r="M514">
        <v>-1.2253484559069501</v>
      </c>
      <c r="N514">
        <f>(Table2[[#This Row],[1W Return vs Nifty]]-AVERAGE(Table2[1W Return vs Nifty]))/_xlfn.STDEV.P(Table2[1W Return vs Nifty])</f>
        <v>-0.65503499755955874</v>
      </c>
      <c r="O514">
        <v>326.47000000000003</v>
      </c>
      <c r="P514">
        <v>330.15135997070701</v>
      </c>
      <c r="Q514">
        <v>330.53724469515703</v>
      </c>
      <c r="R514">
        <v>64.1338281639662</v>
      </c>
      <c r="S514" s="1">
        <f>(Table2[[#This Row],[Close Price]]-Table2[[#This Row],[20D EMA]])/Table2[[#This Row],[20D EMA]]</f>
        <v>5.538027996446835E-2</v>
      </c>
      <c r="T514" s="1">
        <f>(Table2[[#This Row],[Close Price]]-Table2[[#This Row],[50D EMA]])/Table2[[#This Row],[50D EMA]]</f>
        <v>4.3612239036575642E-2</v>
      </c>
      <c r="U514" s="1">
        <f>(Table2[[#This Row],[Close Price]]-Table2[[#This Row],[200D EMA]])/Table2[[#This Row],[200D EMA]]</f>
        <v>4.2393877028189239E-2</v>
      </c>
      <c r="V514">
        <v>0.83977701712789399</v>
      </c>
      <c r="W514">
        <v>336.65</v>
      </c>
      <c r="X514">
        <v>349.5</v>
      </c>
      <c r="Y514">
        <v>333.15</v>
      </c>
      <c r="Z514">
        <v>353.3</v>
      </c>
      <c r="AA514">
        <v>333.15</v>
      </c>
      <c r="AB514">
        <v>358</v>
      </c>
      <c r="AC514" s="1">
        <f>(Table2[[#This Row],[Close Price]]/Table2[[#This Row],[Day Low]])-1</f>
        <v>2.3466508242982353E-2</v>
      </c>
      <c r="AD514" s="1">
        <f>(Table2[[#This Row],[Day High]]/Table2[[#This Row],[Close Price]])-1</f>
        <v>1.4366565084893201E-2</v>
      </c>
      <c r="AE514" s="1">
        <f>(Table2[[#This Row],[Close Price]]/Table2[[#This Row],[Current Week Low]])-1</f>
        <v>3.421882035119328E-2</v>
      </c>
      <c r="AF514" s="1">
        <f>(Table2[[#This Row],[Current Week High]]/Table2[[#This Row],[Close Price]])-1</f>
        <v>2.539544333188215E-2</v>
      </c>
      <c r="AG514" s="1">
        <f>(Table2[[#This Row],[Close Price]]/Table2[[#This Row],[Current Month Low]])-1</f>
        <v>3.421882035119328E-2</v>
      </c>
      <c r="AH514" s="1">
        <f>(Table2[[#This Row],[Current Month High]]/Table2[[#This Row],[Close Price]])-1</f>
        <v>3.9036424321578833E-2</v>
      </c>
      <c r="AI514">
        <v>31.156581047743401</v>
      </c>
      <c r="AJ514">
        <v>46.430089247768798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13.62</v>
      </c>
      <c r="AM514" t="s">
        <v>3217</v>
      </c>
      <c r="AN514">
        <v>-0.01</v>
      </c>
      <c r="AO514" t="s">
        <v>3216</v>
      </c>
      <c r="AP514">
        <v>1.4065606639682E-2</v>
      </c>
      <c r="AQ514">
        <f>(Table2[[#This Row],[Sharpe Ratio]]-AVERAGE(Table2[Sharpe Ratio]))/_xlfn.STDEV.P(Table2[Sharpe Ratio])</f>
        <v>-0.58728411531880631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485</v>
      </c>
      <c r="AT514">
        <f>_xlfn.RANK.AVG(Table2[[#This Row],[6M Return vs Nifty Z-Score]],Table2[6M Return vs Nifty Z-Score])</f>
        <v>437</v>
      </c>
      <c r="AU514">
        <f>_xlfn.RANK.AVG(Table2[[#This Row],[Sharpe Ratio Z-Score]],Table2[Sharpe Ratio Z-Score])</f>
        <v>486</v>
      </c>
      <c r="AV514">
        <f>(Table2[[#This Row],[Rank 1Y]]+Table2[[#This Row],[Rank 6M]]+Table2[[#This Row],[Rank Sharpe]])/3</f>
        <v>469.33333333333331</v>
      </c>
    </row>
    <row r="515" spans="1:48" hidden="1" x14ac:dyDescent="0.3">
      <c r="A515" t="s">
        <v>200</v>
      </c>
      <c r="B515" t="s">
        <v>201</v>
      </c>
      <c r="C515" t="s">
        <v>3159</v>
      </c>
      <c r="D515" t="s">
        <v>202</v>
      </c>
      <c r="E515">
        <v>130448.845610205</v>
      </c>
      <c r="F515">
        <v>1275.1500000000001</v>
      </c>
      <c r="G515">
        <v>-1.74944143679825</v>
      </c>
      <c r="H515">
        <f>(Table2[[#This Row],[1Y Return vs Nifty]]-AVERAGE(Table2[1Y Return vs Nifty]))/_xlfn.STDEV.P(Table2[1Y Return vs Nifty])</f>
        <v>-0.44016246340366783</v>
      </c>
      <c r="I515">
        <v>-3.81797787780244</v>
      </c>
      <c r="J515">
        <f>(Table2[[#This Row],[1M Return vs Nifty]]-AVERAGE(Table2[1M Return vs Nifty]))/_xlfn.STDEV.P(Table2[1M Return vs Nifty])</f>
        <v>-0.25220019913881842</v>
      </c>
      <c r="K515">
        <v>-7.0960706867590604</v>
      </c>
      <c r="L515">
        <f>(Table2[[#This Row],[6M Return vs Nifty]]-AVERAGE(Table2[6M Return vs Nifty]))/_xlfn.STDEV.P(Table2[6M Return vs Nifty])</f>
        <v>-0.47194388301426454</v>
      </c>
      <c r="M515">
        <v>-1.67412167548048</v>
      </c>
      <c r="N515">
        <f>(Table2[[#This Row],[1W Return vs Nifty]]-AVERAGE(Table2[1W Return vs Nifty]))/_xlfn.STDEV.P(Table2[1W Return vs Nifty])</f>
        <v>-0.76231894010181267</v>
      </c>
      <c r="O515">
        <v>1304.1500000000001</v>
      </c>
      <c r="P515">
        <v>1350.81010259046</v>
      </c>
      <c r="Q515">
        <v>1311.67448973249</v>
      </c>
      <c r="R515">
        <v>40.652932046979501</v>
      </c>
      <c r="S515" s="1">
        <f>(Table2[[#This Row],[Close Price]]-Table2[[#This Row],[20D EMA]])/Table2[[#This Row],[20D EMA]]</f>
        <v>-2.2236705900394893E-2</v>
      </c>
      <c r="T515" s="1">
        <f>(Table2[[#This Row],[Close Price]]-Table2[[#This Row],[50D EMA]])/Table2[[#This Row],[50D EMA]]</f>
        <v>-5.6010909635163302E-2</v>
      </c>
      <c r="U515" s="1">
        <f>(Table2[[#This Row],[Close Price]]-Table2[[#This Row],[200D EMA]])/Table2[[#This Row],[200D EMA]]</f>
        <v>-2.7845696488264314E-2</v>
      </c>
      <c r="V515">
        <v>0.82108178311075997</v>
      </c>
      <c r="W515">
        <v>1266.05</v>
      </c>
      <c r="X515">
        <v>1282.75</v>
      </c>
      <c r="Y515">
        <v>1256.5</v>
      </c>
      <c r="Z515">
        <v>1282.75</v>
      </c>
      <c r="AA515">
        <v>1250</v>
      </c>
      <c r="AB515">
        <v>1293.5</v>
      </c>
      <c r="AC515" s="1">
        <f>(Table2[[#This Row],[Close Price]]/Table2[[#This Row],[Day Low]])-1</f>
        <v>7.1877098060899591E-3</v>
      </c>
      <c r="AD515" s="1">
        <f>(Table2[[#This Row],[Day High]]/Table2[[#This Row],[Close Price]])-1</f>
        <v>5.9600831274750909E-3</v>
      </c>
      <c r="AE515" s="1">
        <f>(Table2[[#This Row],[Close Price]]/Table2[[#This Row],[Current Week Low]])-1</f>
        <v>1.4842817349781212E-2</v>
      </c>
      <c r="AF515" s="1">
        <f>(Table2[[#This Row],[Current Week High]]/Table2[[#This Row],[Close Price]])-1</f>
        <v>5.9600831274750909E-3</v>
      </c>
      <c r="AG515" s="1">
        <f>(Table2[[#This Row],[Close Price]]/Table2[[#This Row],[Current Month Low]])-1</f>
        <v>2.0120000000000138E-2</v>
      </c>
      <c r="AH515" s="1">
        <f>(Table2[[#This Row],[Current Month High]]/Table2[[#This Row],[Close Price]])-1</f>
        <v>1.4390463866996051E-2</v>
      </c>
      <c r="AI515">
        <v>20.915186448652999</v>
      </c>
      <c r="AJ515">
        <v>30.878579492969301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-2.92</v>
      </c>
      <c r="AM515" t="s">
        <v>3216</v>
      </c>
      <c r="AN515">
        <v>-0.03</v>
      </c>
      <c r="AO515" t="s">
        <v>3216</v>
      </c>
      <c r="AP515">
        <v>2.4293048508197999E-2</v>
      </c>
      <c r="AQ515">
        <f>(Table2[[#This Row],[Sharpe Ratio]]-AVERAGE(Table2[Sharpe Ratio]))/_xlfn.STDEV.P(Table2[Sharpe Ratio])</f>
        <v>-0.46527029870477743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469</v>
      </c>
      <c r="AT515">
        <f>_xlfn.RANK.AVG(Table2[[#This Row],[6M Return vs Nifty Z-Score]],Table2[6M Return vs Nifty Z-Score])</f>
        <v>478</v>
      </c>
      <c r="AU515">
        <f>_xlfn.RANK.AVG(Table2[[#This Row],[Sharpe Ratio Z-Score]],Table2[Sharpe Ratio Z-Score])</f>
        <v>464</v>
      </c>
      <c r="AV515">
        <f>(Table2[[#This Row],[Rank 1Y]]+Table2[[#This Row],[Rank 6M]]+Table2[[#This Row],[Rank Sharpe]])/3</f>
        <v>470.33333333333331</v>
      </c>
    </row>
    <row r="516" spans="1:48" hidden="1" x14ac:dyDescent="0.3">
      <c r="A516" t="s">
        <v>1073</v>
      </c>
      <c r="B516" t="s">
        <v>1074</v>
      </c>
      <c r="C516" t="s">
        <v>3159</v>
      </c>
      <c r="D516" t="s">
        <v>128</v>
      </c>
      <c r="E516">
        <v>12385.04234744</v>
      </c>
      <c r="F516">
        <v>1946.35</v>
      </c>
      <c r="G516">
        <v>-1.0111249249563199</v>
      </c>
      <c r="H516">
        <f>(Table2[[#This Row],[1Y Return vs Nifty]]-AVERAGE(Table2[1Y Return vs Nifty]))/_xlfn.STDEV.P(Table2[1Y Return vs Nifty])</f>
        <v>-0.42748276224525467</v>
      </c>
      <c r="I516">
        <v>1.5720999269317499</v>
      </c>
      <c r="J516">
        <f>(Table2[[#This Row],[1M Return vs Nifty]]-AVERAGE(Table2[1M Return vs Nifty]))/_xlfn.STDEV.P(Table2[1M Return vs Nifty])</f>
        <v>0.32935967745743178</v>
      </c>
      <c r="K516">
        <v>9.61662087177017</v>
      </c>
      <c r="L516">
        <f>(Table2[[#This Row],[6M Return vs Nifty]]-AVERAGE(Table2[6M Return vs Nifty]))/_xlfn.STDEV.P(Table2[6M Return vs Nifty])</f>
        <v>7.7141148561009676E-2</v>
      </c>
      <c r="M516">
        <v>4.53892500069992</v>
      </c>
      <c r="N516">
        <f>(Table2[[#This Row],[1W Return vs Nifty]]-AVERAGE(Table2[1W Return vs Nifty]))/_xlfn.STDEV.P(Table2[1W Return vs Nifty])</f>
        <v>0.72297499801043352</v>
      </c>
      <c r="O516">
        <v>1930.98</v>
      </c>
      <c r="P516">
        <v>1999.0131407669701</v>
      </c>
      <c r="Q516">
        <v>1909.1012402316901</v>
      </c>
      <c r="R516">
        <v>59.007470434719799</v>
      </c>
      <c r="S516" s="1">
        <f>(Table2[[#This Row],[Close Price]]-Table2[[#This Row],[20D EMA]])/Table2[[#This Row],[20D EMA]]</f>
        <v>7.9596888626499961E-3</v>
      </c>
      <c r="T516" s="1">
        <f>(Table2[[#This Row],[Close Price]]-Table2[[#This Row],[50D EMA]])/Table2[[#This Row],[50D EMA]]</f>
        <v>-2.6344569574347408E-2</v>
      </c>
      <c r="U516" s="1">
        <f>(Table2[[#This Row],[Close Price]]-Table2[[#This Row],[200D EMA]])/Table2[[#This Row],[200D EMA]]</f>
        <v>1.9511149531173774E-2</v>
      </c>
      <c r="V516">
        <v>1.49124484078532</v>
      </c>
      <c r="W516">
        <v>1935.7</v>
      </c>
      <c r="X516">
        <v>1974.85</v>
      </c>
      <c r="Y516">
        <v>1925.55</v>
      </c>
      <c r="Z516">
        <v>1981.85</v>
      </c>
      <c r="AA516">
        <v>1925.55</v>
      </c>
      <c r="AB516">
        <v>1981.85</v>
      </c>
      <c r="AC516" s="1">
        <f>(Table2[[#This Row],[Close Price]]/Table2[[#This Row],[Day Low]])-1</f>
        <v>5.5018856227719848E-3</v>
      </c>
      <c r="AD516" s="1">
        <f>(Table2[[#This Row],[Day High]]/Table2[[#This Row],[Close Price]])-1</f>
        <v>1.4642792920081193E-2</v>
      </c>
      <c r="AE516" s="1">
        <f>(Table2[[#This Row],[Close Price]]/Table2[[#This Row],[Current Week Low]])-1</f>
        <v>1.080210848848373E-2</v>
      </c>
      <c r="AF516" s="1">
        <f>(Table2[[#This Row],[Current Week High]]/Table2[[#This Row],[Close Price]])-1</f>
        <v>1.8239268374136142E-2</v>
      </c>
      <c r="AG516" s="1">
        <f>(Table2[[#This Row],[Close Price]]/Table2[[#This Row],[Current Month Low]])-1</f>
        <v>1.080210848848373E-2</v>
      </c>
      <c r="AH516" s="1">
        <f>(Table2[[#This Row],[Current Month High]]/Table2[[#This Row],[Close Price]])-1</f>
        <v>1.8239268374136142E-2</v>
      </c>
      <c r="AI516">
        <v>27.6235003981812</v>
      </c>
      <c r="AJ516">
        <v>35.149116411484897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1.62</v>
      </c>
      <c r="AM516" t="s">
        <v>3217</v>
      </c>
      <c r="AN516">
        <v>-0.11</v>
      </c>
      <c r="AO516" t="s">
        <v>3216</v>
      </c>
      <c r="AP516">
        <v>-4.7227046759067998E-2</v>
      </c>
      <c r="AQ516">
        <f>(Table2[[#This Row],[Sharpe Ratio]]-AVERAGE(Table2[Sharpe Ratio]))/_xlfn.STDEV.P(Table2[Sharpe Ratio])</f>
        <v>-1.3185080780385718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461</v>
      </c>
      <c r="AT516">
        <f>_xlfn.RANK.AVG(Table2[[#This Row],[6M Return vs Nifty Z-Score]],Table2[6M Return vs Nifty Z-Score])</f>
        <v>280</v>
      </c>
      <c r="AU516">
        <f>_xlfn.RANK.AVG(Table2[[#This Row],[Sharpe Ratio Z-Score]],Table2[Sharpe Ratio Z-Score])</f>
        <v>670</v>
      </c>
      <c r="AV516">
        <f>(Table2[[#This Row],[Rank 1Y]]+Table2[[#This Row],[Rank 6M]]+Table2[[#This Row],[Rank Sharpe]])/3</f>
        <v>470.33333333333331</v>
      </c>
    </row>
    <row r="517" spans="1:48" hidden="1" x14ac:dyDescent="0.3">
      <c r="A517" t="s">
        <v>152</v>
      </c>
      <c r="B517" t="s">
        <v>153</v>
      </c>
      <c r="C517" t="s">
        <v>3156</v>
      </c>
      <c r="D517" t="s">
        <v>21</v>
      </c>
      <c r="E517">
        <v>177383.57564947999</v>
      </c>
      <c r="F517">
        <v>5990.15</v>
      </c>
      <c r="G517">
        <v>-9.8085525210175195</v>
      </c>
      <c r="H517">
        <f>(Table2[[#This Row],[1Y Return vs Nifty]]-AVERAGE(Table2[1Y Return vs Nifty]))/_xlfn.STDEV.P(Table2[1Y Return vs Nifty])</f>
        <v>-0.57856803677412072</v>
      </c>
      <c r="I517">
        <v>-5.6010681647051497</v>
      </c>
      <c r="J517">
        <f>(Table2[[#This Row],[1M Return vs Nifty]]-AVERAGE(Table2[1M Return vs Nifty]))/_xlfn.STDEV.P(Table2[1M Return vs Nifty])</f>
        <v>-0.44458587607660238</v>
      </c>
      <c r="K517">
        <v>18.247146994666601</v>
      </c>
      <c r="L517">
        <f>(Table2[[#This Row],[6M Return vs Nifty]]-AVERAGE(Table2[6M Return vs Nifty]))/_xlfn.STDEV.P(Table2[6M Return vs Nifty])</f>
        <v>0.36069168810790558</v>
      </c>
      <c r="M517">
        <v>-3.3086420423605101</v>
      </c>
      <c r="N517">
        <f>(Table2[[#This Row],[1W Return vs Nifty]]-AVERAGE(Table2[1W Return vs Nifty]))/_xlfn.STDEV.P(Table2[1W Return vs Nifty])</f>
        <v>-1.1530681681665886</v>
      </c>
      <c r="O517">
        <v>5956.54</v>
      </c>
      <c r="P517">
        <v>5995.6716911104504</v>
      </c>
      <c r="Q517">
        <v>5610.6016542522602</v>
      </c>
      <c r="R517">
        <v>58.480673773516003</v>
      </c>
      <c r="S517" s="1">
        <f>(Table2[[#This Row],[Close Price]]-Table2[[#This Row],[20D EMA]])/Table2[[#This Row],[20D EMA]]</f>
        <v>5.6425374462355116E-3</v>
      </c>
      <c r="T517" s="1">
        <f>(Table2[[#This Row],[Close Price]]-Table2[[#This Row],[50D EMA]])/Table2[[#This Row],[50D EMA]]</f>
        <v>-9.209462083518635E-4</v>
      </c>
      <c r="U517" s="1">
        <f>(Table2[[#This Row],[Close Price]]-Table2[[#This Row],[200D EMA]])/Table2[[#This Row],[200D EMA]]</f>
        <v>6.764842153070709E-2</v>
      </c>
      <c r="V517">
        <v>0.429070291856334</v>
      </c>
      <c r="W517">
        <v>5761.55</v>
      </c>
      <c r="X517">
        <v>5999.95</v>
      </c>
      <c r="Y517">
        <v>5572.65</v>
      </c>
      <c r="Z517">
        <v>5999.95</v>
      </c>
      <c r="AA517">
        <v>5572.65</v>
      </c>
      <c r="AB517">
        <v>5999.95</v>
      </c>
      <c r="AC517" s="1">
        <f>(Table2[[#This Row],[Close Price]]/Table2[[#This Row],[Day Low]])-1</f>
        <v>3.9676823077123169E-2</v>
      </c>
      <c r="AD517" s="1">
        <f>(Table2[[#This Row],[Day High]]/Table2[[#This Row],[Close Price]])-1</f>
        <v>1.636019131407318E-3</v>
      </c>
      <c r="AE517" s="1">
        <f>(Table2[[#This Row],[Close Price]]/Table2[[#This Row],[Current Week Low]])-1</f>
        <v>7.4919472782249086E-2</v>
      </c>
      <c r="AF517" s="1">
        <f>(Table2[[#This Row],[Current Week High]]/Table2[[#This Row],[Close Price]])-1</f>
        <v>1.636019131407318E-3</v>
      </c>
      <c r="AG517" s="1">
        <f>(Table2[[#This Row],[Close Price]]/Table2[[#This Row],[Current Month Low]])-1</f>
        <v>7.4919472782249086E-2</v>
      </c>
      <c r="AH517" s="1">
        <f>(Table2[[#This Row],[Current Month High]]/Table2[[#This Row],[Close Price]])-1</f>
        <v>1.636019131407318E-3</v>
      </c>
      <c r="AI517">
        <v>9.7626937555820703</v>
      </c>
      <c r="AJ517">
        <v>32.714825359196098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0.79</v>
      </c>
      <c r="AM517" t="s">
        <v>3217</v>
      </c>
      <c r="AN517">
        <v>0.04</v>
      </c>
      <c r="AO517" t="s">
        <v>3217</v>
      </c>
      <c r="AP517">
        <v>-6.1599616213822997E-2</v>
      </c>
      <c r="AQ517">
        <f>(Table2[[#This Row],[Sharpe Ratio]]-AVERAGE(Table2[Sharpe Ratio]))/_xlfn.STDEV.P(Table2[Sharpe Ratio])</f>
        <v>-1.4899734431093121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522</v>
      </c>
      <c r="AT517">
        <f>_xlfn.RANK.AVG(Table2[[#This Row],[6M Return vs Nifty Z-Score]],Table2[6M Return vs Nifty Z-Score])</f>
        <v>200</v>
      </c>
      <c r="AU517">
        <f>_xlfn.RANK.AVG(Table2[[#This Row],[Sharpe Ratio Z-Score]],Table2[Sharpe Ratio Z-Score])</f>
        <v>690</v>
      </c>
      <c r="AV517">
        <f>(Table2[[#This Row],[Rank 1Y]]+Table2[[#This Row],[Rank 6M]]+Table2[[#This Row],[Rank Sharpe]])/3</f>
        <v>470.66666666666669</v>
      </c>
    </row>
    <row r="518" spans="1:48" hidden="1" x14ac:dyDescent="0.3">
      <c r="A518" t="s">
        <v>951</v>
      </c>
      <c r="B518" t="s">
        <v>952</v>
      </c>
      <c r="C518" t="s">
        <v>3157</v>
      </c>
      <c r="D518" t="s">
        <v>953</v>
      </c>
      <c r="E518">
        <v>15772.439681225</v>
      </c>
      <c r="F518">
        <v>177.37</v>
      </c>
      <c r="G518">
        <v>6.7811525991167798</v>
      </c>
      <c r="H518">
        <f>(Table2[[#This Row],[1Y Return vs Nifty]]-AVERAGE(Table2[1Y Return vs Nifty]))/_xlfn.STDEV.P(Table2[1Y Return vs Nifty])</f>
        <v>-0.293659735448558</v>
      </c>
      <c r="I518">
        <v>-15.524698570089701</v>
      </c>
      <c r="J518">
        <f>(Table2[[#This Row],[1M Return vs Nifty]]-AVERAGE(Table2[1M Return vs Nifty]))/_xlfn.STDEV.P(Table2[1M Return vs Nifty])</f>
        <v>-1.5152912504727407</v>
      </c>
      <c r="K518">
        <v>6.8701712458696997</v>
      </c>
      <c r="L518">
        <f>(Table2[[#This Row],[6M Return vs Nifty]]-AVERAGE(Table2[6M Return vs Nifty]))/_xlfn.STDEV.P(Table2[6M Return vs Nifty])</f>
        <v>-1.3091736685283446E-2</v>
      </c>
      <c r="M518">
        <v>-3.63439462621636</v>
      </c>
      <c r="N518">
        <f>(Table2[[#This Row],[1W Return vs Nifty]]-AVERAGE(Table2[1W Return vs Nifty]))/_xlfn.STDEV.P(Table2[1W Return vs Nifty])</f>
        <v>-1.2309427381389075</v>
      </c>
      <c r="O518">
        <v>184.79</v>
      </c>
      <c r="P518">
        <v>192.16412091434299</v>
      </c>
      <c r="Q518">
        <v>176.87013845083101</v>
      </c>
      <c r="R518">
        <v>40.319603701343603</v>
      </c>
      <c r="S518" s="1">
        <f>(Table2[[#This Row],[Close Price]]-Table2[[#This Row],[20D EMA]])/Table2[[#This Row],[20D EMA]]</f>
        <v>-4.0153687970128187E-2</v>
      </c>
      <c r="T518" s="1">
        <f>(Table2[[#This Row],[Close Price]]-Table2[[#This Row],[50D EMA]])/Table2[[#This Row],[50D EMA]]</f>
        <v>-7.698690496410332E-2</v>
      </c>
      <c r="U518" s="1">
        <f>(Table2[[#This Row],[Close Price]]-Table2[[#This Row],[200D EMA]])/Table2[[#This Row],[200D EMA]]</f>
        <v>2.8261500417604774E-3</v>
      </c>
      <c r="V518">
        <v>0.437460369026485</v>
      </c>
      <c r="W518">
        <v>173.86</v>
      </c>
      <c r="X518">
        <v>177.95</v>
      </c>
      <c r="Y518">
        <v>169.69</v>
      </c>
      <c r="Z518">
        <v>179.3</v>
      </c>
      <c r="AA518">
        <v>169.69</v>
      </c>
      <c r="AB518">
        <v>180</v>
      </c>
      <c r="AC518" s="1">
        <f>(Table2[[#This Row],[Close Price]]/Table2[[#This Row],[Day Low]])-1</f>
        <v>2.0188657540549881E-2</v>
      </c>
      <c r="AD518" s="1">
        <f>(Table2[[#This Row],[Day High]]/Table2[[#This Row],[Close Price]])-1</f>
        <v>3.2700005637931184E-3</v>
      </c>
      <c r="AE518" s="1">
        <f>(Table2[[#This Row],[Close Price]]/Table2[[#This Row],[Current Week Low]])-1</f>
        <v>4.5259001708998881E-2</v>
      </c>
      <c r="AF518" s="1">
        <f>(Table2[[#This Row],[Current Week High]]/Table2[[#This Row],[Close Price]])-1</f>
        <v>1.088120877262222E-2</v>
      </c>
      <c r="AG518" s="1">
        <f>(Table2[[#This Row],[Close Price]]/Table2[[#This Row],[Current Month Low]])-1</f>
        <v>4.5259001708998881E-2</v>
      </c>
      <c r="AH518" s="1">
        <f>(Table2[[#This Row],[Current Month High]]/Table2[[#This Row],[Close Price]])-1</f>
        <v>1.4827761177200083E-2</v>
      </c>
      <c r="AI518">
        <v>37.791058239837596</v>
      </c>
      <c r="AJ518">
        <v>38.787167449139197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-5.21</v>
      </c>
      <c r="AM518" t="s">
        <v>3216</v>
      </c>
      <c r="AN518">
        <v>0</v>
      </c>
      <c r="AO518" t="s">
        <v>3218</v>
      </c>
      <c r="AP518">
        <v>-6.7620398855353994E-2</v>
      </c>
      <c r="AQ518">
        <f>(Table2[[#This Row],[Sharpe Ratio]]-AVERAGE(Table2[Sharpe Ratio]))/_xlfn.STDEV.P(Table2[Sharpe Ratio])</f>
        <v>-1.5618016361746894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404</v>
      </c>
      <c r="AT518">
        <f>_xlfn.RANK.AVG(Table2[[#This Row],[6M Return vs Nifty Z-Score]],Table2[6M Return vs Nifty Z-Score])</f>
        <v>312</v>
      </c>
      <c r="AU518">
        <f>_xlfn.RANK.AVG(Table2[[#This Row],[Sharpe Ratio Z-Score]],Table2[Sharpe Ratio Z-Score])</f>
        <v>696</v>
      </c>
      <c r="AV518">
        <f>(Table2[[#This Row],[Rank 1Y]]+Table2[[#This Row],[Rank 6M]]+Table2[[#This Row],[Rank Sharpe]])/3</f>
        <v>470.66666666666669</v>
      </c>
    </row>
    <row r="519" spans="1:48" hidden="1" x14ac:dyDescent="0.3">
      <c r="A519" t="s">
        <v>531</v>
      </c>
      <c r="B519" t="s">
        <v>532</v>
      </c>
      <c r="C519" t="s">
        <v>3169</v>
      </c>
      <c r="D519" t="s">
        <v>533</v>
      </c>
      <c r="E519">
        <v>39480.645853169997</v>
      </c>
      <c r="F519">
        <v>600.45000000000005</v>
      </c>
      <c r="G519">
        <v>-7.9195963137014402</v>
      </c>
      <c r="H519">
        <f>(Table2[[#This Row],[1Y Return vs Nifty]]-AVERAGE(Table2[1Y Return vs Nifty]))/_xlfn.STDEV.P(Table2[1Y Return vs Nifty])</f>
        <v>-0.54612747798132855</v>
      </c>
      <c r="I519">
        <v>-3.649493910456</v>
      </c>
      <c r="J519">
        <f>(Table2[[#This Row],[1M Return vs Nifty]]-AVERAGE(Table2[1M Return vs Nifty]))/_xlfn.STDEV.P(Table2[1M Return vs Nifty])</f>
        <v>-0.23402170175750384</v>
      </c>
      <c r="K519">
        <v>17.943204511356399</v>
      </c>
      <c r="L519">
        <f>(Table2[[#This Row],[6M Return vs Nifty]]-AVERAGE(Table2[6M Return vs Nifty]))/_xlfn.STDEV.P(Table2[6M Return vs Nifty])</f>
        <v>0.3507058478582375</v>
      </c>
      <c r="M519">
        <v>2.3684674314648801</v>
      </c>
      <c r="N519">
        <f>(Table2[[#This Row],[1W Return vs Nifty]]-AVERAGE(Table2[1W Return vs Nifty]))/_xlfn.STDEV.P(Table2[1W Return vs Nifty])</f>
        <v>0.20410436359625206</v>
      </c>
      <c r="O519">
        <v>601.80999999999995</v>
      </c>
      <c r="P519">
        <v>617.46162166411</v>
      </c>
      <c r="Q519">
        <v>573.09033288833302</v>
      </c>
      <c r="R519">
        <v>55.239398969860801</v>
      </c>
      <c r="S519" s="1">
        <f>(Table2[[#This Row],[Close Price]]-Table2[[#This Row],[20D EMA]])/Table2[[#This Row],[20D EMA]]</f>
        <v>-2.2598494541464917E-3</v>
      </c>
      <c r="T519" s="1">
        <f>(Table2[[#This Row],[Close Price]]-Table2[[#This Row],[50D EMA]])/Table2[[#This Row],[50D EMA]]</f>
        <v>-2.7550897201128435E-2</v>
      </c>
      <c r="U519" s="1">
        <f>(Table2[[#This Row],[Close Price]]-Table2[[#This Row],[200D EMA]])/Table2[[#This Row],[200D EMA]]</f>
        <v>4.7740583886272024E-2</v>
      </c>
      <c r="V519">
        <v>0.752276824572363</v>
      </c>
      <c r="W519">
        <v>590.65</v>
      </c>
      <c r="X519">
        <v>603.29999999999995</v>
      </c>
      <c r="Y519">
        <v>558.25</v>
      </c>
      <c r="Z519">
        <v>603.29999999999995</v>
      </c>
      <c r="AA519">
        <v>558.25</v>
      </c>
      <c r="AB519">
        <v>603.29999999999995</v>
      </c>
      <c r="AC519" s="1">
        <f>(Table2[[#This Row],[Close Price]]/Table2[[#This Row],[Day Low]])-1</f>
        <v>1.6591890290358124E-2</v>
      </c>
      <c r="AD519" s="1">
        <f>(Table2[[#This Row],[Day High]]/Table2[[#This Row],[Close Price]])-1</f>
        <v>4.7464401698724679E-3</v>
      </c>
      <c r="AE519" s="1">
        <f>(Table2[[#This Row],[Close Price]]/Table2[[#This Row],[Current Week Low]])-1</f>
        <v>7.5593372145096316E-2</v>
      </c>
      <c r="AF519" s="1">
        <f>(Table2[[#This Row],[Current Week High]]/Table2[[#This Row],[Close Price]])-1</f>
        <v>4.7464401698724679E-3</v>
      </c>
      <c r="AG519" s="1">
        <f>(Table2[[#This Row],[Close Price]]/Table2[[#This Row],[Current Month Low]])-1</f>
        <v>7.5593372145096316E-2</v>
      </c>
      <c r="AH519" s="1">
        <f>(Table2[[#This Row],[Current Month High]]/Table2[[#This Row],[Close Price]])-1</f>
        <v>4.7464401698724679E-3</v>
      </c>
      <c r="AI519">
        <v>19.152302439836699</v>
      </c>
      <c r="AJ519">
        <v>42.607766298539303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-3.55</v>
      </c>
      <c r="AM519" t="s">
        <v>3216</v>
      </c>
      <c r="AN519">
        <v>0.02</v>
      </c>
      <c r="AO519" t="s">
        <v>3217</v>
      </c>
      <c r="AP519">
        <v>-8.2050059703349998E-2</v>
      </c>
      <c r="AQ519">
        <f>(Table2[[#This Row],[Sharpe Ratio]]-AVERAGE(Table2[Sharpe Ratio]))/_xlfn.STDEV.P(Table2[Sharpe Ratio])</f>
        <v>-1.7339481039957267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508</v>
      </c>
      <c r="AT519">
        <f>_xlfn.RANK.AVG(Table2[[#This Row],[6M Return vs Nifty Z-Score]],Table2[6M Return vs Nifty Z-Score])</f>
        <v>201</v>
      </c>
      <c r="AU519">
        <f>_xlfn.RANK.AVG(Table2[[#This Row],[Sharpe Ratio Z-Score]],Table2[Sharpe Ratio Z-Score])</f>
        <v>706</v>
      </c>
      <c r="AV519">
        <f>(Table2[[#This Row],[Rank 1Y]]+Table2[[#This Row],[Rank 6M]]+Table2[[#This Row],[Rank Sharpe]])/3</f>
        <v>471.66666666666669</v>
      </c>
    </row>
    <row r="520" spans="1:48" hidden="1" x14ac:dyDescent="0.3">
      <c r="A520" t="s">
        <v>1201</v>
      </c>
      <c r="B520" t="s">
        <v>1202</v>
      </c>
      <c r="C520" t="s">
        <v>3169</v>
      </c>
      <c r="D520" t="s">
        <v>953</v>
      </c>
      <c r="E520">
        <v>10014.196904208</v>
      </c>
      <c r="F520">
        <v>72.52</v>
      </c>
      <c r="G520">
        <v>-4.4521977495295104</v>
      </c>
      <c r="H520">
        <f>(Table2[[#This Row],[1Y Return vs Nifty]]-AVERAGE(Table2[1Y Return vs Nifty]))/_xlfn.STDEV.P(Table2[1Y Return vs Nifty])</f>
        <v>-0.48657906360125897</v>
      </c>
      <c r="I520">
        <v>-1.7847625471573101</v>
      </c>
      <c r="J520">
        <f>(Table2[[#This Row],[1M Return vs Nifty]]-AVERAGE(Table2[1M Return vs Nifty]))/_xlfn.STDEV.P(Table2[1M Return vs Nifty])</f>
        <v>-3.2827399780517269E-2</v>
      </c>
      <c r="K520">
        <v>-9.0682445086590597</v>
      </c>
      <c r="L520">
        <f>(Table2[[#This Row],[6M Return vs Nifty]]-AVERAGE(Table2[6M Return vs Nifty]))/_xlfn.STDEV.P(Table2[6M Return vs Nifty])</f>
        <v>-0.53673842083466983</v>
      </c>
      <c r="M520">
        <v>11.933372858057901</v>
      </c>
      <c r="N520">
        <f>(Table2[[#This Row],[1W Return vs Nifty]]-AVERAGE(Table2[1W Return vs Nifty]))/_xlfn.STDEV.P(Table2[1W Return vs Nifty])</f>
        <v>2.4906952728841576</v>
      </c>
      <c r="O520">
        <v>70.77</v>
      </c>
      <c r="P520">
        <v>73.421856958627302</v>
      </c>
      <c r="Q520">
        <v>73.909980499420897</v>
      </c>
      <c r="R520">
        <v>58.049630577527303</v>
      </c>
      <c r="S520" s="1">
        <f>(Table2[[#This Row],[Close Price]]-Table2[[#This Row],[20D EMA]])/Table2[[#This Row],[20D EMA]]</f>
        <v>2.4727992087042534E-2</v>
      </c>
      <c r="T520" s="1">
        <f>(Table2[[#This Row],[Close Price]]-Table2[[#This Row],[50D EMA]])/Table2[[#This Row],[50D EMA]]</f>
        <v>-1.2283221863150316E-2</v>
      </c>
      <c r="U520" s="1">
        <f>(Table2[[#This Row],[Close Price]]-Table2[[#This Row],[200D EMA]])/Table2[[#This Row],[200D EMA]]</f>
        <v>-1.8806397864383029E-2</v>
      </c>
      <c r="V520">
        <v>0.77310775741444004</v>
      </c>
      <c r="W520">
        <v>71.099999999999994</v>
      </c>
      <c r="X520">
        <v>72.8</v>
      </c>
      <c r="Y520">
        <v>70.66</v>
      </c>
      <c r="Z520">
        <v>74.489999999999995</v>
      </c>
      <c r="AA520">
        <v>70.66</v>
      </c>
      <c r="AB520">
        <v>77.59</v>
      </c>
      <c r="AC520" s="1">
        <f>(Table2[[#This Row],[Close Price]]/Table2[[#This Row],[Day Low]])-1</f>
        <v>1.9971870604782005E-2</v>
      </c>
      <c r="AD520" s="1">
        <f>(Table2[[#This Row],[Day High]]/Table2[[#This Row],[Close Price]])-1</f>
        <v>3.8610038610038533E-3</v>
      </c>
      <c r="AE520" s="1">
        <f>(Table2[[#This Row],[Close Price]]/Table2[[#This Row],[Current Week Low]])-1</f>
        <v>2.6323238041324748E-2</v>
      </c>
      <c r="AF520" s="1">
        <f>(Table2[[#This Row],[Current Week High]]/Table2[[#This Row],[Close Price]])-1</f>
        <v>2.7164920022062944E-2</v>
      </c>
      <c r="AG520" s="1">
        <f>(Table2[[#This Row],[Close Price]]/Table2[[#This Row],[Current Month Low]])-1</f>
        <v>2.6323238041324748E-2</v>
      </c>
      <c r="AH520" s="1">
        <f>(Table2[[#This Row],[Current Month High]]/Table2[[#This Row],[Close Price]])-1</f>
        <v>6.991174848317705E-2</v>
      </c>
      <c r="AI520">
        <v>30.791505791505699</v>
      </c>
      <c r="AJ520">
        <v>27.116564417177901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3.79</v>
      </c>
      <c r="AM520" t="s">
        <v>3217</v>
      </c>
      <c r="AN520">
        <v>0</v>
      </c>
      <c r="AO520">
        <v>0</v>
      </c>
      <c r="AP520">
        <v>3.8110656001398999E-2</v>
      </c>
      <c r="AQ520">
        <f>(Table2[[#This Row],[Sharpe Ratio]]-AVERAGE(Table2[Sharpe Ratio]))/_xlfn.STDEV.P(Table2[Sharpe Ratio])</f>
        <v>-0.30042565344602246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484</v>
      </c>
      <c r="AT520">
        <f>_xlfn.RANK.AVG(Table2[[#This Row],[6M Return vs Nifty Z-Score]],Table2[6M Return vs Nifty Z-Score])</f>
        <v>507</v>
      </c>
      <c r="AU520">
        <f>_xlfn.RANK.AVG(Table2[[#This Row],[Sharpe Ratio Z-Score]],Table2[Sharpe Ratio Z-Score])</f>
        <v>424</v>
      </c>
      <c r="AV520">
        <f>(Table2[[#This Row],[Rank 1Y]]+Table2[[#This Row],[Rank 6M]]+Table2[[#This Row],[Rank Sharpe]])/3</f>
        <v>471.66666666666669</v>
      </c>
    </row>
    <row r="521" spans="1:48" hidden="1" x14ac:dyDescent="0.3">
      <c r="A521" t="s">
        <v>1959</v>
      </c>
      <c r="B521" t="s">
        <v>1960</v>
      </c>
      <c r="C521" t="s">
        <v>3167</v>
      </c>
      <c r="D521" t="s">
        <v>460</v>
      </c>
      <c r="E521">
        <v>3673.8525599999998</v>
      </c>
      <c r="F521">
        <v>424.35</v>
      </c>
      <c r="G521">
        <v>-16.6486259499159</v>
      </c>
      <c r="H521">
        <f>(Table2[[#This Row],[1Y Return vs Nifty]]-AVERAGE(Table2[1Y Return vs Nifty]))/_xlfn.STDEV.P(Table2[1Y Return vs Nifty])</f>
        <v>-0.69603809953035245</v>
      </c>
      <c r="I521">
        <v>7.98572078639494</v>
      </c>
      <c r="J521">
        <f>(Table2[[#This Row],[1M Return vs Nifty]]-AVERAGE(Table2[1M Return vs Nifty]))/_xlfn.STDEV.P(Table2[1M Return vs Nifty])</f>
        <v>1.0213542442684183</v>
      </c>
      <c r="K521">
        <v>-46.456521541446797</v>
      </c>
      <c r="L521">
        <f>(Table2[[#This Row],[6M Return vs Nifty]]-AVERAGE(Table2[6M Return vs Nifty]))/_xlfn.STDEV.P(Table2[6M Return vs Nifty])</f>
        <v>-1.7651068857942425</v>
      </c>
      <c r="M521">
        <v>3.8102523154209198</v>
      </c>
      <c r="N521">
        <f>(Table2[[#This Row],[1W Return vs Nifty]]-AVERAGE(Table2[1W Return vs Nifty]))/_xlfn.STDEV.P(Table2[1W Return vs Nifty])</f>
        <v>0.54877815405911234</v>
      </c>
      <c r="O521">
        <v>409.36</v>
      </c>
      <c r="P521">
        <v>421.222900900544</v>
      </c>
      <c r="Q521">
        <v>460.580470377457</v>
      </c>
      <c r="R521">
        <v>63.107704057953903</v>
      </c>
      <c r="S521" s="1">
        <f>(Table2[[#This Row],[Close Price]]-Table2[[#This Row],[20D EMA]])/Table2[[#This Row],[20D EMA]]</f>
        <v>3.6618135626343584E-2</v>
      </c>
      <c r="T521" s="1">
        <f>(Table2[[#This Row],[Close Price]]-Table2[[#This Row],[50D EMA]])/Table2[[#This Row],[50D EMA]]</f>
        <v>7.4238582298600262E-3</v>
      </c>
      <c r="U521" s="1">
        <f>(Table2[[#This Row],[Close Price]]-Table2[[#This Row],[200D EMA]])/Table2[[#This Row],[200D EMA]]</f>
        <v>-7.8662628373637342E-2</v>
      </c>
      <c r="V521">
        <v>0.41771782852915501</v>
      </c>
      <c r="W521">
        <v>403.35</v>
      </c>
      <c r="X521">
        <v>425.9</v>
      </c>
      <c r="Y521">
        <v>395.2</v>
      </c>
      <c r="Z521">
        <v>425.9</v>
      </c>
      <c r="AA521">
        <v>395.2</v>
      </c>
      <c r="AB521">
        <v>425.9</v>
      </c>
      <c r="AC521" s="1">
        <f>(Table2[[#This Row],[Close Price]]/Table2[[#This Row],[Day Low]])-1</f>
        <v>5.2063964298995957E-2</v>
      </c>
      <c r="AD521" s="1">
        <f>(Table2[[#This Row],[Day High]]/Table2[[#This Row],[Close Price]])-1</f>
        <v>3.6526452221041783E-3</v>
      </c>
      <c r="AE521" s="1">
        <f>(Table2[[#This Row],[Close Price]]/Table2[[#This Row],[Current Week Low]])-1</f>
        <v>7.3760121457489891E-2</v>
      </c>
      <c r="AF521" s="1">
        <f>(Table2[[#This Row],[Current Week High]]/Table2[[#This Row],[Close Price]])-1</f>
        <v>3.6526452221041783E-3</v>
      </c>
      <c r="AG521" s="1">
        <f>(Table2[[#This Row],[Close Price]]/Table2[[#This Row],[Current Month Low]])-1</f>
        <v>7.3760121457489891E-2</v>
      </c>
      <c r="AH521" s="1">
        <f>(Table2[[#This Row],[Current Month High]]/Table2[[#This Row],[Close Price]])-1</f>
        <v>3.6526452221041783E-3</v>
      </c>
      <c r="AI521">
        <v>76.145870154353702</v>
      </c>
      <c r="AJ521">
        <v>18.682701720039098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-0.75</v>
      </c>
      <c r="AM521" t="s">
        <v>3216</v>
      </c>
      <c r="AN521">
        <v>0.06</v>
      </c>
      <c r="AO521" t="s">
        <v>3217</v>
      </c>
      <c r="AP521">
        <v>0.14950587354690201</v>
      </c>
      <c r="AQ521">
        <f>(Table2[[#This Row],[Sharpe Ratio]]-AVERAGE(Table2[Sharpe Ratio]))/_xlfn.STDEV.P(Table2[Sharpe Ratio])</f>
        <v>1.0285240311390842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572</v>
      </c>
      <c r="AT521">
        <f>_xlfn.RANK.AVG(Table2[[#This Row],[6M Return vs Nifty Z-Score]],Table2[6M Return vs Nifty Z-Score])</f>
        <v>735</v>
      </c>
      <c r="AU521">
        <f>_xlfn.RANK.AVG(Table2[[#This Row],[Sharpe Ratio Z-Score]],Table2[Sharpe Ratio Z-Score])</f>
        <v>109</v>
      </c>
      <c r="AV521">
        <f>(Table2[[#This Row],[Rank 1Y]]+Table2[[#This Row],[Rank 6M]]+Table2[[#This Row],[Rank Sharpe]])/3</f>
        <v>472</v>
      </c>
    </row>
    <row r="522" spans="1:48" hidden="1" x14ac:dyDescent="0.3">
      <c r="A522" t="s">
        <v>1047</v>
      </c>
      <c r="B522" t="s">
        <v>1048</v>
      </c>
      <c r="C522" t="s">
        <v>3175</v>
      </c>
      <c r="D522" t="s">
        <v>1049</v>
      </c>
      <c r="E522">
        <v>13279.704155015999</v>
      </c>
      <c r="F522">
        <v>86.12</v>
      </c>
      <c r="G522">
        <v>-6.0184740873651901</v>
      </c>
      <c r="H522">
        <f>(Table2[[#This Row],[1Y Return vs Nifty]]-AVERAGE(Table2[1Y Return vs Nifty]))/_xlfn.STDEV.P(Table2[1Y Return vs Nifty])</f>
        <v>-0.51347798239382958</v>
      </c>
      <c r="I522">
        <v>6.7511703436748398</v>
      </c>
      <c r="J522">
        <f>(Table2[[#This Row],[1M Return vs Nifty]]-AVERAGE(Table2[1M Return vs Nifty]))/_xlfn.STDEV.P(Table2[1M Return vs Nifty])</f>
        <v>0.88815301246253453</v>
      </c>
      <c r="K522">
        <v>-2.31343765913899</v>
      </c>
      <c r="L522">
        <f>(Table2[[#This Row],[6M Return vs Nifty]]-AVERAGE(Table2[6M Return vs Nifty]))/_xlfn.STDEV.P(Table2[6M Return vs Nifty])</f>
        <v>-0.31481346522446729</v>
      </c>
      <c r="M522">
        <v>5.3141584987994701</v>
      </c>
      <c r="N522">
        <f>(Table2[[#This Row],[1W Return vs Nifty]]-AVERAGE(Table2[1W Return vs Nifty]))/_xlfn.STDEV.P(Table2[1W Return vs Nifty])</f>
        <v>0.90830269235453764</v>
      </c>
      <c r="O522">
        <v>82.24</v>
      </c>
      <c r="P522">
        <v>83.798650706300194</v>
      </c>
      <c r="Q522">
        <v>85.8613141673152</v>
      </c>
      <c r="R522">
        <v>63.5832442239657</v>
      </c>
      <c r="S522" s="1">
        <f>(Table2[[#This Row],[Close Price]]-Table2[[#This Row],[20D EMA]])/Table2[[#This Row],[20D EMA]]</f>
        <v>4.7178988326848373E-2</v>
      </c>
      <c r="T522" s="1">
        <f>(Table2[[#This Row],[Close Price]]-Table2[[#This Row],[50D EMA]])/Table2[[#This Row],[50D EMA]]</f>
        <v>2.7701511589198966E-2</v>
      </c>
      <c r="U522" s="1">
        <f>(Table2[[#This Row],[Close Price]]-Table2[[#This Row],[200D EMA]])/Table2[[#This Row],[200D EMA]]</f>
        <v>3.0128333719736887E-3</v>
      </c>
      <c r="V522">
        <v>0.430128215613997</v>
      </c>
      <c r="W522">
        <v>83.63</v>
      </c>
      <c r="X522">
        <v>86.5</v>
      </c>
      <c r="Y522">
        <v>83.1</v>
      </c>
      <c r="Z522">
        <v>86.89</v>
      </c>
      <c r="AA522">
        <v>83.1</v>
      </c>
      <c r="AB522">
        <v>87.5</v>
      </c>
      <c r="AC522" s="1">
        <f>(Table2[[#This Row],[Close Price]]/Table2[[#This Row],[Day Low]])-1</f>
        <v>2.9774004543824173E-2</v>
      </c>
      <c r="AD522" s="1">
        <f>(Table2[[#This Row],[Day High]]/Table2[[#This Row],[Close Price]])-1</f>
        <v>4.4124477473292956E-3</v>
      </c>
      <c r="AE522" s="1">
        <f>(Table2[[#This Row],[Close Price]]/Table2[[#This Row],[Current Week Low]])-1</f>
        <v>3.6341756919374468E-2</v>
      </c>
      <c r="AF522" s="1">
        <f>(Table2[[#This Row],[Current Week High]]/Table2[[#This Row],[Close Price]])-1</f>
        <v>8.9410125406408358E-3</v>
      </c>
      <c r="AG522" s="1">
        <f>(Table2[[#This Row],[Close Price]]/Table2[[#This Row],[Current Month Low]])-1</f>
        <v>3.6341756919374468E-2</v>
      </c>
      <c r="AH522" s="1">
        <f>(Table2[[#This Row],[Current Month High]]/Table2[[#This Row],[Close Price]])-1</f>
        <v>1.6024152345564202E-2</v>
      </c>
      <c r="AI522">
        <v>57.570831398049201</v>
      </c>
      <c r="AJ522">
        <v>21.896673743807501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7.65</v>
      </c>
      <c r="AM522" t="s">
        <v>3217</v>
      </c>
      <c r="AN522">
        <v>-0.1</v>
      </c>
      <c r="AO522" t="s">
        <v>3216</v>
      </c>
      <c r="AP522">
        <v>1.1415813203546E-2</v>
      </c>
      <c r="AQ522">
        <f>(Table2[[#This Row],[Sharpe Ratio]]-AVERAGE(Table2[Sharpe Ratio]))/_xlfn.STDEV.P(Table2[Sharpe Ratio])</f>
        <v>-0.61889626374636486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497</v>
      </c>
      <c r="AT522">
        <f>_xlfn.RANK.AVG(Table2[[#This Row],[6M Return vs Nifty Z-Score]],Table2[6M Return vs Nifty Z-Score])</f>
        <v>424</v>
      </c>
      <c r="AU522">
        <f>_xlfn.RANK.AVG(Table2[[#This Row],[Sharpe Ratio Z-Score]],Table2[Sharpe Ratio Z-Score])</f>
        <v>496</v>
      </c>
      <c r="AV522">
        <f>(Table2[[#This Row],[Rank 1Y]]+Table2[[#This Row],[Rank 6M]]+Table2[[#This Row],[Rank Sharpe]])/3</f>
        <v>472.33333333333331</v>
      </c>
    </row>
    <row r="523" spans="1:48" hidden="1" x14ac:dyDescent="0.3">
      <c r="A523" t="s">
        <v>1436</v>
      </c>
      <c r="B523" t="s">
        <v>1437</v>
      </c>
      <c r="C523" t="s">
        <v>3169</v>
      </c>
      <c r="D523" t="s">
        <v>291</v>
      </c>
      <c r="E523">
        <v>7570.3166411119901</v>
      </c>
      <c r="F523">
        <v>196.76</v>
      </c>
      <c r="G523">
        <v>-15.122997912344999</v>
      </c>
      <c r="H523">
        <f>(Table2[[#This Row],[1Y Return vs Nifty]]-AVERAGE(Table2[1Y Return vs Nifty]))/_xlfn.STDEV.P(Table2[1Y Return vs Nifty])</f>
        <v>-0.6698372665745308</v>
      </c>
      <c r="I523">
        <v>-4.0062823215386496</v>
      </c>
      <c r="J523">
        <f>(Table2[[#This Row],[1M Return vs Nifty]]-AVERAGE(Table2[1M Return vs Nifty]))/_xlfn.STDEV.P(Table2[1M Return vs Nifty])</f>
        <v>-0.27251721737658319</v>
      </c>
      <c r="K523">
        <v>-22.321850561200598</v>
      </c>
      <c r="L523">
        <f>(Table2[[#This Row],[6M Return vs Nifty]]-AVERAGE(Table2[6M Return vs Nifty]))/_xlfn.STDEV.P(Table2[6M Return vs Nifty])</f>
        <v>-0.97217736089768181</v>
      </c>
      <c r="M523">
        <v>5.6776460279385796</v>
      </c>
      <c r="N523">
        <f>(Table2[[#This Row],[1W Return vs Nifty]]-AVERAGE(Table2[1W Return vs Nifty]))/_xlfn.STDEV.P(Table2[1W Return vs Nifty])</f>
        <v>0.99519819656498154</v>
      </c>
      <c r="O523">
        <v>200.45</v>
      </c>
      <c r="P523">
        <v>207.355051406417</v>
      </c>
      <c r="Q523">
        <v>205.111090639537</v>
      </c>
      <c r="R523">
        <v>47.112423351086797</v>
      </c>
      <c r="S523" s="1">
        <f>(Table2[[#This Row],[Close Price]]-Table2[[#This Row],[20D EMA]])/Table2[[#This Row],[20D EMA]]</f>
        <v>-1.8408580693439751E-2</v>
      </c>
      <c r="T523" s="1">
        <f>(Table2[[#This Row],[Close Price]]-Table2[[#This Row],[50D EMA]])/Table2[[#This Row],[50D EMA]]</f>
        <v>-5.1096181812569669E-2</v>
      </c>
      <c r="U523" s="1">
        <f>(Table2[[#This Row],[Close Price]]-Table2[[#This Row],[200D EMA]])/Table2[[#This Row],[200D EMA]]</f>
        <v>-4.0714963844706201E-2</v>
      </c>
      <c r="V523">
        <v>0.33878700852476801</v>
      </c>
      <c r="W523">
        <v>195.8</v>
      </c>
      <c r="X523">
        <v>203.09</v>
      </c>
      <c r="Y523">
        <v>195.8</v>
      </c>
      <c r="Z523">
        <v>210.5</v>
      </c>
      <c r="AA523">
        <v>193.8</v>
      </c>
      <c r="AB523">
        <v>210.5</v>
      </c>
      <c r="AC523" s="1">
        <f>(Table2[[#This Row],[Close Price]]/Table2[[#This Row],[Day Low]])-1</f>
        <v>4.9029622063327949E-3</v>
      </c>
      <c r="AD523" s="1">
        <f>(Table2[[#This Row],[Day High]]/Table2[[#This Row],[Close Price]])-1</f>
        <v>3.2171173002642828E-2</v>
      </c>
      <c r="AE523" s="1">
        <f>(Table2[[#This Row],[Close Price]]/Table2[[#This Row],[Current Week Low]])-1</f>
        <v>4.9029622063327949E-3</v>
      </c>
      <c r="AF523" s="1">
        <f>(Table2[[#This Row],[Current Week High]]/Table2[[#This Row],[Close Price]])-1</f>
        <v>6.9831266517584867E-2</v>
      </c>
      <c r="AG523" s="1">
        <f>(Table2[[#This Row],[Close Price]]/Table2[[#This Row],[Current Month Low]])-1</f>
        <v>1.5273477812177472E-2</v>
      </c>
      <c r="AH523" s="1">
        <f>(Table2[[#This Row],[Current Month High]]/Table2[[#This Row],[Close Price]])-1</f>
        <v>6.9831266517584867E-2</v>
      </c>
      <c r="AI523">
        <v>33.157145761333602</v>
      </c>
      <c r="AJ523">
        <v>16.633076467101301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-2.88</v>
      </c>
      <c r="AM523" t="s">
        <v>3216</v>
      </c>
      <c r="AN523">
        <v>-0.1</v>
      </c>
      <c r="AO523" t="s">
        <v>3216</v>
      </c>
      <c r="AP523">
        <v>0.11009513792695499</v>
      </c>
      <c r="AQ523">
        <f>(Table2[[#This Row],[Sharpe Ratio]]-AVERAGE(Table2[Sharpe Ratio]))/_xlfn.STDEV.P(Table2[Sharpe Ratio])</f>
        <v>0.5583522784783258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561</v>
      </c>
      <c r="AT523">
        <f>_xlfn.RANK.AVG(Table2[[#This Row],[6M Return vs Nifty Z-Score]],Table2[6M Return vs Nifty Z-Score])</f>
        <v>656</v>
      </c>
      <c r="AU523">
        <f>_xlfn.RANK.AVG(Table2[[#This Row],[Sharpe Ratio Z-Score]],Table2[Sharpe Ratio Z-Score])</f>
        <v>206</v>
      </c>
      <c r="AV523">
        <f>(Table2[[#This Row],[Rank 1Y]]+Table2[[#This Row],[Rank 6M]]+Table2[[#This Row],[Rank Sharpe]])/3</f>
        <v>474.33333333333331</v>
      </c>
    </row>
    <row r="524" spans="1:48" hidden="1" x14ac:dyDescent="0.3">
      <c r="A524" t="s">
        <v>719</v>
      </c>
      <c r="B524" t="s">
        <v>720</v>
      </c>
      <c r="C524" t="s">
        <v>3167</v>
      </c>
      <c r="D524" t="s">
        <v>264</v>
      </c>
      <c r="E524">
        <v>25360.748355439999</v>
      </c>
      <c r="F524">
        <v>3371.6</v>
      </c>
      <c r="G524">
        <v>-11.054450248698499</v>
      </c>
      <c r="H524">
        <f>(Table2[[#This Row],[1Y Return vs Nifty]]-AVERAGE(Table2[1Y Return vs Nifty]))/_xlfn.STDEV.P(Table2[1Y Return vs Nifty])</f>
        <v>-0.59996483693714209</v>
      </c>
      <c r="I524">
        <v>-3.7567051570032501</v>
      </c>
      <c r="J524">
        <f>(Table2[[#This Row],[1M Return vs Nifty]]-AVERAGE(Table2[1M Return vs Nifty]))/_xlfn.STDEV.P(Table2[1M Return vs Nifty])</f>
        <v>-0.24558920812206617</v>
      </c>
      <c r="K524">
        <v>-10.223380164977099</v>
      </c>
      <c r="L524">
        <f>(Table2[[#This Row],[6M Return vs Nifty]]-AVERAGE(Table2[6M Return vs Nifty]))/_xlfn.STDEV.P(Table2[6M Return vs Nifty])</f>
        <v>-0.57468968057651681</v>
      </c>
      <c r="M524">
        <v>2.8145889689550798</v>
      </c>
      <c r="N524">
        <f>(Table2[[#This Row],[1W Return vs Nifty]]-AVERAGE(Table2[1W Return vs Nifty]))/_xlfn.STDEV.P(Table2[1W Return vs Nifty])</f>
        <v>0.31075439373941349</v>
      </c>
      <c r="O524">
        <v>3507.24</v>
      </c>
      <c r="P524">
        <v>3646.3359827058898</v>
      </c>
      <c r="Q524">
        <v>3613.1671696343101</v>
      </c>
      <c r="R524">
        <v>38.392277220833897</v>
      </c>
      <c r="S524" s="1">
        <f>(Table2[[#This Row],[Close Price]]-Table2[[#This Row],[20D EMA]])/Table2[[#This Row],[20D EMA]]</f>
        <v>-3.8674285192915193E-2</v>
      </c>
      <c r="T524" s="1">
        <f>(Table2[[#This Row],[Close Price]]-Table2[[#This Row],[50D EMA]])/Table2[[#This Row],[50D EMA]]</f>
        <v>-7.5345767370019634E-2</v>
      </c>
      <c r="U524" s="1">
        <f>(Table2[[#This Row],[Close Price]]-Table2[[#This Row],[200D EMA]])/Table2[[#This Row],[200D EMA]]</f>
        <v>-6.6857457264773962E-2</v>
      </c>
      <c r="V524">
        <v>1.05267388920144</v>
      </c>
      <c r="W524">
        <v>3292.05</v>
      </c>
      <c r="X524">
        <v>3430</v>
      </c>
      <c r="Y524">
        <v>3292.05</v>
      </c>
      <c r="Z524">
        <v>3543.25</v>
      </c>
      <c r="AA524">
        <v>3292.05</v>
      </c>
      <c r="AB524">
        <v>3543.25</v>
      </c>
      <c r="AC524" s="1">
        <f>(Table2[[#This Row],[Close Price]]/Table2[[#This Row],[Day Low]])-1</f>
        <v>2.4164274540179997E-2</v>
      </c>
      <c r="AD524" s="1">
        <f>(Table2[[#This Row],[Day High]]/Table2[[#This Row],[Close Price]])-1</f>
        <v>1.7321153161703684E-2</v>
      </c>
      <c r="AE524" s="1">
        <f>(Table2[[#This Row],[Close Price]]/Table2[[#This Row],[Current Week Low]])-1</f>
        <v>2.4164274540179997E-2</v>
      </c>
      <c r="AF524" s="1">
        <f>(Table2[[#This Row],[Current Week High]]/Table2[[#This Row],[Close Price]])-1</f>
        <v>5.0910546921343114E-2</v>
      </c>
      <c r="AG524" s="1">
        <f>(Table2[[#This Row],[Close Price]]/Table2[[#This Row],[Current Month Low]])-1</f>
        <v>2.4164274540179997E-2</v>
      </c>
      <c r="AH524" s="1">
        <f>(Table2[[#This Row],[Current Month High]]/Table2[[#This Row],[Close Price]])-1</f>
        <v>5.0910546921343114E-2</v>
      </c>
      <c r="AI524">
        <v>42.896547633171103</v>
      </c>
      <c r="AJ524">
        <v>33.555159437512302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-7.57</v>
      </c>
      <c r="AM524" t="s">
        <v>3216</v>
      </c>
      <c r="AN524">
        <v>-0.01</v>
      </c>
      <c r="AO524" t="s">
        <v>3216</v>
      </c>
      <c r="AP524">
        <v>5.6337333455392997E-2</v>
      </c>
      <c r="AQ524">
        <f>(Table2[[#This Row],[Sharpe Ratio]]-AVERAGE(Table2[Sharpe Ratio]))/_xlfn.STDEV.P(Table2[Sharpe Ratio])</f>
        <v>-8.2980615972798849E-2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527</v>
      </c>
      <c r="AT524">
        <f>_xlfn.RANK.AVG(Table2[[#This Row],[6M Return vs Nifty Z-Score]],Table2[6M Return vs Nifty Z-Score])</f>
        <v>523</v>
      </c>
      <c r="AU524">
        <f>_xlfn.RANK.AVG(Table2[[#This Row],[Sharpe Ratio Z-Score]],Table2[Sharpe Ratio Z-Score])</f>
        <v>374</v>
      </c>
      <c r="AV524">
        <f>(Table2[[#This Row],[Rank 1Y]]+Table2[[#This Row],[Rank 6M]]+Table2[[#This Row],[Rank Sharpe]])/3</f>
        <v>474.66666666666669</v>
      </c>
    </row>
    <row r="525" spans="1:48" x14ac:dyDescent="0.3">
      <c r="A525" t="s">
        <v>647</v>
      </c>
      <c r="B525" t="s">
        <v>648</v>
      </c>
      <c r="C525" t="s">
        <v>3171</v>
      </c>
      <c r="D525" t="s">
        <v>158</v>
      </c>
      <c r="E525">
        <v>29310.98356529</v>
      </c>
      <c r="F525">
        <v>1150.55</v>
      </c>
      <c r="G525">
        <v>-7.9248823787919704</v>
      </c>
      <c r="H525">
        <f>(Table2[[#This Row],[1Y Return vs Nifty]]-AVERAGE(Table2[1Y Return vs Nifty]))/_xlfn.STDEV.P(Table2[1Y Return vs Nifty])</f>
        <v>-0.54621825981347893</v>
      </c>
      <c r="I525">
        <v>1.4003989684084099</v>
      </c>
      <c r="J525">
        <f>(Table2[[#This Row],[1M Return vs Nifty]]-AVERAGE(Table2[1M Return vs Nifty]))/_xlfn.STDEV.P(Table2[1M Return vs Nifty])</f>
        <v>0.31083408434584664</v>
      </c>
      <c r="K525">
        <v>-2.8045470534926999</v>
      </c>
      <c r="L525">
        <f>(Table2[[#This Row],[6M Return vs Nifty]]-AVERAGE(Table2[6M Return vs Nifty]))/_xlfn.STDEV.P(Table2[6M Return vs Nifty])</f>
        <v>-0.33094855731069689</v>
      </c>
      <c r="M525">
        <v>2.85428151282755</v>
      </c>
      <c r="N525">
        <f>(Table2[[#This Row],[1W Return vs Nifty]]-AVERAGE(Table2[1W Return vs Nifty]))/_xlfn.STDEV.P(Table2[1W Return vs Nifty])</f>
        <v>0.3202433124414179</v>
      </c>
      <c r="O525">
        <v>1119.48</v>
      </c>
      <c r="P525">
        <v>1100.0884151053399</v>
      </c>
      <c r="Q525">
        <v>1072.7448797442</v>
      </c>
      <c r="R525">
        <v>58.824894151861301</v>
      </c>
      <c r="S525" s="1">
        <f>(Table2[[#This Row],[Close Price]]-Table2[[#This Row],[20D EMA]])/Table2[[#This Row],[20D EMA]]</f>
        <v>2.7753957194411635E-2</v>
      </c>
      <c r="T525" s="1">
        <f>(Table2[[#This Row],[Close Price]]-Table2[[#This Row],[50D EMA]])/Table2[[#This Row],[50D EMA]]</f>
        <v>4.5870481137489365E-2</v>
      </c>
      <c r="U525" s="1">
        <f>(Table2[[#This Row],[Close Price]]-Table2[[#This Row],[200D EMA]])/Table2[[#This Row],[200D EMA]]</f>
        <v>7.2529006406772914E-2</v>
      </c>
      <c r="V525">
        <v>0.79058089954449495</v>
      </c>
      <c r="W525">
        <v>1126.2</v>
      </c>
      <c r="X525">
        <v>1156</v>
      </c>
      <c r="Y525">
        <v>1110.9000000000001</v>
      </c>
      <c r="Z525">
        <v>1156</v>
      </c>
      <c r="AA525">
        <v>1110.9000000000001</v>
      </c>
      <c r="AB525">
        <v>1163.8499999999999</v>
      </c>
      <c r="AC525" s="1">
        <f>(Table2[[#This Row],[Close Price]]/Table2[[#This Row],[Day Low]])-1</f>
        <v>2.162138163736449E-2</v>
      </c>
      <c r="AD525" s="1">
        <f>(Table2[[#This Row],[Day High]]/Table2[[#This Row],[Close Price]])-1</f>
        <v>4.7368649776193816E-3</v>
      </c>
      <c r="AE525" s="1">
        <f>(Table2[[#This Row],[Close Price]]/Table2[[#This Row],[Current Week Low]])-1</f>
        <v>3.569178143847318E-2</v>
      </c>
      <c r="AF525" s="1">
        <f>(Table2[[#This Row],[Current Week High]]/Table2[[#This Row],[Close Price]])-1</f>
        <v>4.7368649776193816E-3</v>
      </c>
      <c r="AG525" s="1">
        <f>(Table2[[#This Row],[Close Price]]/Table2[[#This Row],[Current Month Low]])-1</f>
        <v>3.569178143847318E-2</v>
      </c>
      <c r="AH525" s="1">
        <f>(Table2[[#This Row],[Current Month High]]/Table2[[#This Row],[Close Price]])-1</f>
        <v>1.1559688844465565E-2</v>
      </c>
      <c r="AI525">
        <v>17.248272565294801</v>
      </c>
      <c r="AJ525">
        <v>23.317256162915299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-3.23</v>
      </c>
      <c r="AM525" t="s">
        <v>3216</v>
      </c>
      <c r="AN525">
        <v>0.12</v>
      </c>
      <c r="AO525" t="s">
        <v>3217</v>
      </c>
      <c r="AP525">
        <v>1.4023714075465999E-2</v>
      </c>
      <c r="AQ525">
        <f>(Table2[[#This Row],[Sharpe Ratio]]-AVERAGE(Table2[Sharpe Ratio]))/_xlfn.STDEV.P(Table2[Sharpe Ratio])</f>
        <v>-0.58778389539220632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-0.83387331572911783</v>
      </c>
      <c r="AS525">
        <f>_xlfn.RANK.AVG(Table2[[#This Row],[1Y Return vs Nifty Z-Score]],Table2[1Y Return vs Nifty Z-Score])</f>
        <v>509</v>
      </c>
      <c r="AT525">
        <f>_xlfn.RANK.AVG(Table2[[#This Row],[6M Return vs Nifty Z-Score]],Table2[6M Return vs Nifty Z-Score])</f>
        <v>429</v>
      </c>
      <c r="AU525">
        <f>_xlfn.RANK.AVG(Table2[[#This Row],[Sharpe Ratio Z-Score]],Table2[Sharpe Ratio Z-Score])</f>
        <v>487</v>
      </c>
      <c r="AV525">
        <f>(Table2[[#This Row],[Rank 1Y]]+Table2[[#This Row],[Rank 6M]]+Table2[[#This Row],[Rank Sharpe]])/3</f>
        <v>475</v>
      </c>
    </row>
    <row r="526" spans="1:48" hidden="1" x14ac:dyDescent="0.3">
      <c r="A526" t="s">
        <v>1562</v>
      </c>
      <c r="B526" t="s">
        <v>1563</v>
      </c>
      <c r="C526" t="s">
        <v>3157</v>
      </c>
      <c r="D526" t="s">
        <v>24</v>
      </c>
      <c r="E526">
        <v>6365.4105416550001</v>
      </c>
      <c r="F526">
        <v>24.33</v>
      </c>
      <c r="G526">
        <v>-18.4633691183327</v>
      </c>
      <c r="H526">
        <f>(Table2[[#This Row],[1Y Return vs Nifty]]-AVERAGE(Table2[1Y Return vs Nifty]))/_xlfn.STDEV.P(Table2[1Y Return vs Nifty])</f>
        <v>-0.72720413833042097</v>
      </c>
      <c r="I526">
        <v>1.66622799767365</v>
      </c>
      <c r="J526">
        <f>(Table2[[#This Row],[1M Return vs Nifty]]-AVERAGE(Table2[1M Return vs Nifty]))/_xlfn.STDEV.P(Table2[1M Return vs Nifty])</f>
        <v>0.33951558080205929</v>
      </c>
      <c r="K526">
        <v>-22.357862801117101</v>
      </c>
      <c r="L526">
        <f>(Table2[[#This Row],[6M Return vs Nifty]]-AVERAGE(Table2[6M Return vs Nifty]))/_xlfn.STDEV.P(Table2[6M Return vs Nifty])</f>
        <v>-0.9733605205235506</v>
      </c>
      <c r="M526">
        <v>-1.16634610095085</v>
      </c>
      <c r="N526">
        <f>(Table2[[#This Row],[1W Return vs Nifty]]-AVERAGE(Table2[1W Return vs Nifty]))/_xlfn.STDEV.P(Table2[1W Return vs Nifty])</f>
        <v>-0.6409298660969831</v>
      </c>
      <c r="O526">
        <v>24.28</v>
      </c>
      <c r="P526">
        <v>24.6568171752</v>
      </c>
      <c r="Q526">
        <v>25.5010171135667</v>
      </c>
      <c r="R526">
        <v>51.255378452276801</v>
      </c>
      <c r="S526" s="1">
        <f>(Table2[[#This Row],[Close Price]]-Table2[[#This Row],[20D EMA]])/Table2[[#This Row],[20D EMA]]</f>
        <v>2.059308072487527E-3</v>
      </c>
      <c r="T526" s="1">
        <f>(Table2[[#This Row],[Close Price]]-Table2[[#This Row],[50D EMA]])/Table2[[#This Row],[50D EMA]]</f>
        <v>-1.3254637566470551E-2</v>
      </c>
      <c r="U526" s="1">
        <f>(Table2[[#This Row],[Close Price]]-Table2[[#This Row],[200D EMA]])/Table2[[#This Row],[200D EMA]]</f>
        <v>-4.5920408129278632E-2</v>
      </c>
      <c r="V526">
        <v>0.98936049709420504</v>
      </c>
      <c r="W526">
        <v>24.04</v>
      </c>
      <c r="X526">
        <v>24.4</v>
      </c>
      <c r="Y526">
        <v>23.96</v>
      </c>
      <c r="Z526">
        <v>24.77</v>
      </c>
      <c r="AA526">
        <v>23.96</v>
      </c>
      <c r="AB526">
        <v>24.95</v>
      </c>
      <c r="AC526" s="1">
        <f>(Table2[[#This Row],[Close Price]]/Table2[[#This Row],[Day Low]])-1</f>
        <v>1.2063227953410971E-2</v>
      </c>
      <c r="AD526" s="1">
        <f>(Table2[[#This Row],[Day High]]/Table2[[#This Row],[Close Price]])-1</f>
        <v>2.8771064529387047E-3</v>
      </c>
      <c r="AE526" s="1">
        <f>(Table2[[#This Row],[Close Price]]/Table2[[#This Row],[Current Week Low]])-1</f>
        <v>1.5442404006677624E-2</v>
      </c>
      <c r="AF526" s="1">
        <f>(Table2[[#This Row],[Current Week High]]/Table2[[#This Row],[Close Price]])-1</f>
        <v>1.8084669132757858E-2</v>
      </c>
      <c r="AG526" s="1">
        <f>(Table2[[#This Row],[Close Price]]/Table2[[#This Row],[Current Month Low]])-1</f>
        <v>1.5442404006677624E-2</v>
      </c>
      <c r="AH526" s="1">
        <f>(Table2[[#This Row],[Current Month High]]/Table2[[#This Row],[Close Price]])-1</f>
        <v>2.5482942868886083E-2</v>
      </c>
      <c r="AI526">
        <v>51.589498838411203</v>
      </c>
      <c r="AJ526">
        <v>14.6580239009816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-2.37</v>
      </c>
      <c r="AM526" t="s">
        <v>3216</v>
      </c>
      <c r="AN526">
        <v>-7.0000000000000007E-2</v>
      </c>
      <c r="AO526" t="s">
        <v>3216</v>
      </c>
      <c r="AP526">
        <v>0.115270002828801</v>
      </c>
      <c r="AQ526">
        <f>(Table2[[#This Row],[Sharpe Ratio]]-AVERAGE(Table2[Sharpe Ratio]))/_xlfn.STDEV.P(Table2[Sharpe Ratio])</f>
        <v>0.62008863692001204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582</v>
      </c>
      <c r="AT526">
        <f>_xlfn.RANK.AVG(Table2[[#This Row],[6M Return vs Nifty Z-Score]],Table2[6M Return vs Nifty Z-Score])</f>
        <v>657</v>
      </c>
      <c r="AU526">
        <f>_xlfn.RANK.AVG(Table2[[#This Row],[Sharpe Ratio Z-Score]],Table2[Sharpe Ratio Z-Score])</f>
        <v>187</v>
      </c>
      <c r="AV526">
        <f>(Table2[[#This Row],[Rank 1Y]]+Table2[[#This Row],[Rank 6M]]+Table2[[#This Row],[Rank Sharpe]])/3</f>
        <v>475.33333333333331</v>
      </c>
    </row>
    <row r="527" spans="1:48" hidden="1" x14ac:dyDescent="0.3">
      <c r="A527" t="s">
        <v>1846</v>
      </c>
      <c r="B527" t="s">
        <v>1847</v>
      </c>
      <c r="C527" t="s">
        <v>3160</v>
      </c>
      <c r="D527" t="s">
        <v>46</v>
      </c>
      <c r="E527">
        <v>4249.5318005279996</v>
      </c>
      <c r="F527">
        <v>52.64</v>
      </c>
      <c r="G527">
        <v>-14.8404095065566</v>
      </c>
      <c r="H527">
        <f>(Table2[[#This Row],[1Y Return vs Nifty]]-AVERAGE(Table2[1Y Return vs Nifty]))/_xlfn.STDEV.P(Table2[1Y Return vs Nifty])</f>
        <v>-0.66498414941033501</v>
      </c>
      <c r="I527">
        <v>-7.1809490145810599</v>
      </c>
      <c r="J527">
        <f>(Table2[[#This Row],[1M Return vs Nifty]]-AVERAGE(Table2[1M Return vs Nifty]))/_xlfn.STDEV.P(Table2[1M Return vs Nifty])</f>
        <v>-0.61504636762713649</v>
      </c>
      <c r="K527">
        <v>-17.944315564040402</v>
      </c>
      <c r="L527">
        <f>(Table2[[#This Row],[6M Return vs Nifty]]-AVERAGE(Table2[6M Return vs Nifty]))/_xlfn.STDEV.P(Table2[6M Return vs Nifty])</f>
        <v>-0.828356185611832</v>
      </c>
      <c r="M527">
        <v>2.93726428930206</v>
      </c>
      <c r="N527">
        <f>(Table2[[#This Row],[1W Return vs Nifty]]-AVERAGE(Table2[1W Return vs Nifty]))/_xlfn.STDEV.P(Table2[1W Return vs Nifty])</f>
        <v>0.34008121505010808</v>
      </c>
      <c r="O527">
        <v>52.15</v>
      </c>
      <c r="P527">
        <v>54.428289814633999</v>
      </c>
      <c r="Q527">
        <v>56.527547486390503</v>
      </c>
      <c r="R527">
        <v>57.138510203299198</v>
      </c>
      <c r="S527" s="1">
        <f>(Table2[[#This Row],[Close Price]]-Table2[[#This Row],[20D EMA]])/Table2[[#This Row],[20D EMA]]</f>
        <v>9.3959731543624553E-3</v>
      </c>
      <c r="T527" s="1">
        <f>(Table2[[#This Row],[Close Price]]-Table2[[#This Row],[50D EMA]])/Table2[[#This Row],[50D EMA]]</f>
        <v>-3.2855888375775959E-2</v>
      </c>
      <c r="U527" s="1">
        <f>(Table2[[#This Row],[Close Price]]-Table2[[#This Row],[200D EMA]])/Table2[[#This Row],[200D EMA]]</f>
        <v>-6.8772619001849736E-2</v>
      </c>
      <c r="V527">
        <v>0.62743623301495499</v>
      </c>
      <c r="W527">
        <v>50.83</v>
      </c>
      <c r="X527">
        <v>52.75</v>
      </c>
      <c r="Y527">
        <v>49.84</v>
      </c>
      <c r="Z527">
        <v>52.75</v>
      </c>
      <c r="AA527">
        <v>49.84</v>
      </c>
      <c r="AB527">
        <v>52.75</v>
      </c>
      <c r="AC527" s="1">
        <f>(Table2[[#This Row],[Close Price]]/Table2[[#This Row],[Day Low]])-1</f>
        <v>3.5608892386385982E-2</v>
      </c>
      <c r="AD527" s="1">
        <f>(Table2[[#This Row],[Day High]]/Table2[[#This Row],[Close Price]])-1</f>
        <v>2.0896656534954428E-3</v>
      </c>
      <c r="AE527" s="1">
        <f>(Table2[[#This Row],[Close Price]]/Table2[[#This Row],[Current Week Low]])-1</f>
        <v>5.6179775280898792E-2</v>
      </c>
      <c r="AF527" s="1">
        <f>(Table2[[#This Row],[Current Week High]]/Table2[[#This Row],[Close Price]])-1</f>
        <v>2.0896656534954428E-3</v>
      </c>
      <c r="AG527" s="1">
        <f>(Table2[[#This Row],[Close Price]]/Table2[[#This Row],[Current Month Low]])-1</f>
        <v>5.6179775280898792E-2</v>
      </c>
      <c r="AH527" s="1">
        <f>(Table2[[#This Row],[Current Month High]]/Table2[[#This Row],[Close Price]])-1</f>
        <v>2.0896656534954428E-3</v>
      </c>
      <c r="AI527">
        <v>50.075987841945199</v>
      </c>
      <c r="AJ527">
        <v>13.816216216216199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-1.9</v>
      </c>
      <c r="AM527" t="s">
        <v>3216</v>
      </c>
      <c r="AN527">
        <v>0.02</v>
      </c>
      <c r="AO527" t="s">
        <v>3217</v>
      </c>
      <c r="AP527">
        <v>9.1461332786345995E-2</v>
      </c>
      <c r="AQ527">
        <f>(Table2[[#This Row],[Sharpe Ratio]]-AVERAGE(Table2[Sharpe Ratio]))/_xlfn.STDEV.P(Table2[Sharpe Ratio])</f>
        <v>0.33605019038269235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560</v>
      </c>
      <c r="AT527">
        <f>_xlfn.RANK.AVG(Table2[[#This Row],[6M Return vs Nifty Z-Score]],Table2[6M Return vs Nifty Z-Score])</f>
        <v>612</v>
      </c>
      <c r="AU527">
        <f>_xlfn.RANK.AVG(Table2[[#This Row],[Sharpe Ratio Z-Score]],Table2[Sharpe Ratio Z-Score])</f>
        <v>256</v>
      </c>
      <c r="AV527">
        <f>(Table2[[#This Row],[Rank 1Y]]+Table2[[#This Row],[Rank 6M]]+Table2[[#This Row],[Rank Sharpe]])/3</f>
        <v>476</v>
      </c>
    </row>
    <row r="528" spans="1:48" hidden="1" x14ac:dyDescent="0.3">
      <c r="A528" t="s">
        <v>231</v>
      </c>
      <c r="B528" t="s">
        <v>232</v>
      </c>
      <c r="C528" t="s">
        <v>3161</v>
      </c>
      <c r="D528" t="s">
        <v>51</v>
      </c>
      <c r="E528">
        <v>108470.94049360001</v>
      </c>
      <c r="F528">
        <v>1302.0999999999999</v>
      </c>
      <c r="G528">
        <v>-4.1671794141969301</v>
      </c>
      <c r="H528">
        <f>(Table2[[#This Row],[1Y Return vs Nifty]]-AVERAGE(Table2[1Y Return vs Nifty]))/_xlfn.STDEV.P(Table2[1Y Return vs Nifty])</f>
        <v>-0.48168421530961025</v>
      </c>
      <c r="I528">
        <v>-2.2263416895078798</v>
      </c>
      <c r="J528">
        <f>(Table2[[#This Row],[1M Return vs Nifty]]-AVERAGE(Table2[1M Return vs Nifty]))/_xlfn.STDEV.P(Table2[1M Return vs Nifty])</f>
        <v>-8.0471370950528892E-2</v>
      </c>
      <c r="K528">
        <v>-5.6470069384540302</v>
      </c>
      <c r="L528">
        <f>(Table2[[#This Row],[6M Return vs Nifty]]-AVERAGE(Table2[6M Return vs Nifty]))/_xlfn.STDEV.P(Table2[6M Return vs Nifty])</f>
        <v>-0.42433579958819351</v>
      </c>
      <c r="M528">
        <v>1.22434113604985</v>
      </c>
      <c r="N528">
        <f>(Table2[[#This Row],[1W Return vs Nifty]]-AVERAGE(Table2[1W Return vs Nifty]))/_xlfn.STDEV.P(Table2[1W Return vs Nifty])</f>
        <v>-6.9411020978242199E-2</v>
      </c>
      <c r="O528">
        <v>1300.58</v>
      </c>
      <c r="P528">
        <v>1318.05464120221</v>
      </c>
      <c r="Q528">
        <v>1267.3634062695201</v>
      </c>
      <c r="R528">
        <v>54.543560994156401</v>
      </c>
      <c r="S528" s="1">
        <f>(Table2[[#This Row],[Close Price]]-Table2[[#This Row],[20D EMA]])/Table2[[#This Row],[20D EMA]]</f>
        <v>1.1687093450614202E-3</v>
      </c>
      <c r="T528" s="1">
        <f>(Table2[[#This Row],[Close Price]]-Table2[[#This Row],[50D EMA]])/Table2[[#This Row],[50D EMA]]</f>
        <v>-1.2104688761353372E-2</v>
      </c>
      <c r="U528" s="1">
        <f>(Table2[[#This Row],[Close Price]]-Table2[[#This Row],[200D EMA]])/Table2[[#This Row],[200D EMA]]</f>
        <v>2.7408550348417351E-2</v>
      </c>
      <c r="V528">
        <v>0.95446622987228502</v>
      </c>
      <c r="W528">
        <v>1251.5999999999999</v>
      </c>
      <c r="X528">
        <v>1321.9</v>
      </c>
      <c r="Y528">
        <v>1241.25</v>
      </c>
      <c r="Z528">
        <v>1321.9</v>
      </c>
      <c r="AA528">
        <v>1201.8</v>
      </c>
      <c r="AB528">
        <v>1321.9</v>
      </c>
      <c r="AC528" s="1">
        <f>(Table2[[#This Row],[Close Price]]/Table2[[#This Row],[Day Low]])-1</f>
        <v>4.0348354106743312E-2</v>
      </c>
      <c r="AD528" s="1">
        <f>(Table2[[#This Row],[Day High]]/Table2[[#This Row],[Close Price]])-1</f>
        <v>1.520620536057149E-2</v>
      </c>
      <c r="AE528" s="1">
        <f>(Table2[[#This Row],[Close Price]]/Table2[[#This Row],[Current Week Low]])-1</f>
        <v>4.902316213494462E-2</v>
      </c>
      <c r="AF528" s="1">
        <f>(Table2[[#This Row],[Current Week High]]/Table2[[#This Row],[Close Price]])-1</f>
        <v>1.520620536057149E-2</v>
      </c>
      <c r="AG528" s="1">
        <f>(Table2[[#This Row],[Close Price]]/Table2[[#This Row],[Current Month Low]])-1</f>
        <v>8.3458146114162135E-2</v>
      </c>
      <c r="AH528" s="1">
        <f>(Table2[[#This Row],[Current Month High]]/Table2[[#This Row],[Close Price]])-1</f>
        <v>1.520620536057149E-2</v>
      </c>
      <c r="AI528">
        <v>9.1690346363566508</v>
      </c>
      <c r="AJ528">
        <v>23.230239248939998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-2.79</v>
      </c>
      <c r="AM528" t="s">
        <v>3216</v>
      </c>
      <c r="AN528">
        <v>-0.09</v>
      </c>
      <c r="AO528" t="s">
        <v>3216</v>
      </c>
      <c r="AP528">
        <v>1.5295191144181E-2</v>
      </c>
      <c r="AQ528">
        <f>(Table2[[#This Row],[Sharpe Ratio]]-AVERAGE(Table2[Sharpe Ratio]))/_xlfn.STDEV.P(Table2[Sharpe Ratio])</f>
        <v>-0.57261511986792701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481</v>
      </c>
      <c r="AT528">
        <f>_xlfn.RANK.AVG(Table2[[#This Row],[6M Return vs Nifty Z-Score]],Table2[6M Return vs Nifty Z-Score])</f>
        <v>464</v>
      </c>
      <c r="AU528">
        <f>_xlfn.RANK.AVG(Table2[[#This Row],[Sharpe Ratio Z-Score]],Table2[Sharpe Ratio Z-Score])</f>
        <v>484</v>
      </c>
      <c r="AV528">
        <f>(Table2[[#This Row],[Rank 1Y]]+Table2[[#This Row],[Rank 6M]]+Table2[[#This Row],[Rank Sharpe]])/3</f>
        <v>476.33333333333331</v>
      </c>
    </row>
    <row r="529" spans="1:48" hidden="1" x14ac:dyDescent="0.3">
      <c r="A529" t="s">
        <v>1268</v>
      </c>
      <c r="B529" t="s">
        <v>1269</v>
      </c>
      <c r="C529" t="s">
        <v>3168</v>
      </c>
      <c r="D529" t="s">
        <v>467</v>
      </c>
      <c r="E529">
        <v>9310.0689741149999</v>
      </c>
      <c r="F529">
        <v>304.85000000000002</v>
      </c>
      <c r="G529">
        <v>-12.7396837232205</v>
      </c>
      <c r="H529">
        <f>(Table2[[#This Row],[1Y Return vs Nifty]]-AVERAGE(Table2[1Y Return vs Nifty]))/_xlfn.STDEV.P(Table2[1Y Return vs Nifty])</f>
        <v>-0.62890670197248344</v>
      </c>
      <c r="I529">
        <v>-10.279098982359599</v>
      </c>
      <c r="J529">
        <f>(Table2[[#This Row],[1M Return vs Nifty]]-AVERAGE(Table2[1M Return vs Nifty]))/_xlfn.STDEV.P(Table2[1M Return vs Nifty])</f>
        <v>-0.94931978226234826</v>
      </c>
      <c r="K529">
        <v>15.8683012787055</v>
      </c>
      <c r="L529">
        <f>(Table2[[#This Row],[6M Return vs Nifty]]-AVERAGE(Table2[6M Return vs Nifty]))/_xlfn.STDEV.P(Table2[6M Return vs Nifty])</f>
        <v>0.28253619947898984</v>
      </c>
      <c r="M529">
        <v>2.48233110864162</v>
      </c>
      <c r="N529">
        <f>(Table2[[#This Row],[1W Return vs Nifty]]-AVERAGE(Table2[1W Return vs Nifty]))/_xlfn.STDEV.P(Table2[1W Return vs Nifty])</f>
        <v>0.23132466923634296</v>
      </c>
      <c r="O529">
        <v>298.87</v>
      </c>
      <c r="P529">
        <v>303.38223511534198</v>
      </c>
      <c r="Q529">
        <v>292.13775663822599</v>
      </c>
      <c r="R529">
        <v>60.576436852283599</v>
      </c>
      <c r="S529" s="1">
        <f>(Table2[[#This Row],[Close Price]]-Table2[[#This Row],[20D EMA]])/Table2[[#This Row],[20D EMA]]</f>
        <v>2.0008699434536814E-2</v>
      </c>
      <c r="T529" s="1">
        <f>(Table2[[#This Row],[Close Price]]-Table2[[#This Row],[50D EMA]])/Table2[[#This Row],[50D EMA]]</f>
        <v>4.8380053766167719E-3</v>
      </c>
      <c r="U529" s="1">
        <f>(Table2[[#This Row],[Close Price]]-Table2[[#This Row],[200D EMA]])/Table2[[#This Row],[200D EMA]]</f>
        <v>4.3514551176335833E-2</v>
      </c>
      <c r="V529">
        <v>0.40086480542876402</v>
      </c>
      <c r="W529">
        <v>291</v>
      </c>
      <c r="X529">
        <v>306.5</v>
      </c>
      <c r="Y529">
        <v>286.2</v>
      </c>
      <c r="Z529">
        <v>307.39999999999998</v>
      </c>
      <c r="AA529">
        <v>286.2</v>
      </c>
      <c r="AB529">
        <v>307.39999999999998</v>
      </c>
      <c r="AC529" s="1">
        <f>(Table2[[#This Row],[Close Price]]/Table2[[#This Row],[Day Low]])-1</f>
        <v>4.7594501718213111E-2</v>
      </c>
      <c r="AD529" s="1">
        <f>(Table2[[#This Row],[Day High]]/Table2[[#This Row],[Close Price]])-1</f>
        <v>5.4124979498113568E-3</v>
      </c>
      <c r="AE529" s="1">
        <f>(Table2[[#This Row],[Close Price]]/Table2[[#This Row],[Current Week Low]])-1</f>
        <v>6.5164220824598384E-2</v>
      </c>
      <c r="AF529" s="1">
        <f>(Table2[[#This Row],[Current Week High]]/Table2[[#This Row],[Close Price]])-1</f>
        <v>8.3647695587991677E-3</v>
      </c>
      <c r="AG529" s="1">
        <f>(Table2[[#This Row],[Close Price]]/Table2[[#This Row],[Current Month Low]])-1</f>
        <v>6.5164220824598384E-2</v>
      </c>
      <c r="AH529" s="1">
        <f>(Table2[[#This Row],[Current Month High]]/Table2[[#This Row],[Close Price]])-1</f>
        <v>8.3647695587991677E-3</v>
      </c>
      <c r="AI529">
        <v>21.994423486960699</v>
      </c>
      <c r="AJ529">
        <v>43.1220657276995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2.96</v>
      </c>
      <c r="AM529" t="s">
        <v>3217</v>
      </c>
      <c r="AN529">
        <v>0.09</v>
      </c>
      <c r="AO529" t="s">
        <v>3217</v>
      </c>
      <c r="AP529">
        <v>-5.1147394224721997E-2</v>
      </c>
      <c r="AQ529">
        <f>(Table2[[#This Row],[Sharpe Ratio]]-AVERAGE(Table2[Sharpe Ratio]))/_xlfn.STDEV.P(Table2[Sharpe Ratio])</f>
        <v>-1.3652779900935192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538</v>
      </c>
      <c r="AT529">
        <f>_xlfn.RANK.AVG(Table2[[#This Row],[6M Return vs Nifty Z-Score]],Table2[6M Return vs Nifty Z-Score])</f>
        <v>215</v>
      </c>
      <c r="AU529">
        <f>_xlfn.RANK.AVG(Table2[[#This Row],[Sharpe Ratio Z-Score]],Table2[Sharpe Ratio Z-Score])</f>
        <v>678</v>
      </c>
      <c r="AV529">
        <f>(Table2[[#This Row],[Rank 1Y]]+Table2[[#This Row],[Rank 6M]]+Table2[[#This Row],[Rank Sharpe]])/3</f>
        <v>477</v>
      </c>
    </row>
    <row r="530" spans="1:48" hidden="1" x14ac:dyDescent="0.3">
      <c r="A530" t="s">
        <v>238</v>
      </c>
      <c r="B530" t="s">
        <v>239</v>
      </c>
      <c r="C530" t="s">
        <v>3168</v>
      </c>
      <c r="D530" t="s">
        <v>240</v>
      </c>
      <c r="E530">
        <v>105022.14423598</v>
      </c>
      <c r="F530">
        <v>1675.15</v>
      </c>
      <c r="G530">
        <v>6.5550984163286898</v>
      </c>
      <c r="H530">
        <f>(Table2[[#This Row],[1Y Return vs Nifty]]-AVERAGE(Table2[1Y Return vs Nifty]))/_xlfn.STDEV.P(Table2[1Y Return vs Nifty])</f>
        <v>-0.29754194509359427</v>
      </c>
      <c r="I530">
        <v>-13.6059267966129</v>
      </c>
      <c r="J530">
        <f>(Table2[[#This Row],[1M Return vs Nifty]]-AVERAGE(Table2[1M Return vs Nifty]))/_xlfn.STDEV.P(Table2[1M Return vs Nifty])</f>
        <v>-1.3082662841875712</v>
      </c>
      <c r="K530">
        <v>-9.0988154337981992</v>
      </c>
      <c r="L530">
        <f>(Table2[[#This Row],[6M Return vs Nifty]]-AVERAGE(Table2[6M Return vs Nifty]))/_xlfn.STDEV.P(Table2[6M Return vs Nifty])</f>
        <v>-0.53774280946570063</v>
      </c>
      <c r="M530">
        <v>-3.0075939970485899</v>
      </c>
      <c r="N530">
        <f>(Table2[[#This Row],[1W Return vs Nifty]]-AVERAGE(Table2[1W Return vs Nifty]))/_xlfn.STDEV.P(Table2[1W Return vs Nifty])</f>
        <v>-1.081099477106114</v>
      </c>
      <c r="O530">
        <v>1745.27</v>
      </c>
      <c r="P530">
        <v>1826.72143311635</v>
      </c>
      <c r="Q530">
        <v>1730.2722077963001</v>
      </c>
      <c r="R530">
        <v>38.564575101210501</v>
      </c>
      <c r="S530" s="1">
        <f>(Table2[[#This Row],[Close Price]]-Table2[[#This Row],[20D EMA]])/Table2[[#This Row],[20D EMA]]</f>
        <v>-4.0177164564795073E-2</v>
      </c>
      <c r="T530" s="1">
        <f>(Table2[[#This Row],[Close Price]]-Table2[[#This Row],[50D EMA]])/Table2[[#This Row],[50D EMA]]</f>
        <v>-8.2974574211773552E-2</v>
      </c>
      <c r="U530" s="1">
        <f>(Table2[[#This Row],[Close Price]]-Table2[[#This Row],[200D EMA]])/Table2[[#This Row],[200D EMA]]</f>
        <v>-3.185753521782822E-2</v>
      </c>
      <c r="V530">
        <v>1.06329401619907</v>
      </c>
      <c r="W530">
        <v>1635.15</v>
      </c>
      <c r="X530">
        <v>1684.9</v>
      </c>
      <c r="Y530">
        <v>1590</v>
      </c>
      <c r="Z530">
        <v>1684.9</v>
      </c>
      <c r="AA530">
        <v>1590</v>
      </c>
      <c r="AB530">
        <v>1684.9</v>
      </c>
      <c r="AC530" s="1">
        <f>(Table2[[#This Row],[Close Price]]/Table2[[#This Row],[Day Low]])-1</f>
        <v>2.4462587530196034E-2</v>
      </c>
      <c r="AD530" s="1">
        <f>(Table2[[#This Row],[Day High]]/Table2[[#This Row],[Close Price]])-1</f>
        <v>5.8203742948392811E-3</v>
      </c>
      <c r="AE530" s="1">
        <f>(Table2[[#This Row],[Close Price]]/Table2[[#This Row],[Current Week Low]])-1</f>
        <v>5.3553459119496827E-2</v>
      </c>
      <c r="AF530" s="1">
        <f>(Table2[[#This Row],[Current Week High]]/Table2[[#This Row],[Close Price]])-1</f>
        <v>5.8203742948392811E-3</v>
      </c>
      <c r="AG530" s="1">
        <f>(Table2[[#This Row],[Close Price]]/Table2[[#This Row],[Current Month Low]])-1</f>
        <v>5.3553459119496827E-2</v>
      </c>
      <c r="AH530" s="1">
        <f>(Table2[[#This Row],[Current Month High]]/Table2[[#This Row],[Close Price]])-1</f>
        <v>5.8203742948392811E-3</v>
      </c>
      <c r="AI530">
        <v>25.7200847685281</v>
      </c>
      <c r="AJ530">
        <v>34.658360128617304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-7.59</v>
      </c>
      <c r="AM530" t="s">
        <v>3216</v>
      </c>
      <c r="AN530">
        <v>-0.08</v>
      </c>
      <c r="AO530" t="s">
        <v>3216</v>
      </c>
      <c r="AP530">
        <v>2.8878215174E-5</v>
      </c>
      <c r="AQ530">
        <f>(Table2[[#This Row],[Sharpe Ratio]]-AVERAGE(Table2[Sharpe Ratio]))/_xlfn.STDEV.P(Table2[Sharpe Ratio])</f>
        <v>-0.75474288261047051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408</v>
      </c>
      <c r="AT530">
        <f>_xlfn.RANK.AVG(Table2[[#This Row],[6M Return vs Nifty Z-Score]],Table2[6M Return vs Nifty Z-Score])</f>
        <v>508</v>
      </c>
      <c r="AU530">
        <f>_xlfn.RANK.AVG(Table2[[#This Row],[Sharpe Ratio Z-Score]],Table2[Sharpe Ratio Z-Score])</f>
        <v>521</v>
      </c>
      <c r="AV530">
        <f>(Table2[[#This Row],[Rank 1Y]]+Table2[[#This Row],[Rank 6M]]+Table2[[#This Row],[Rank Sharpe]])/3</f>
        <v>479</v>
      </c>
    </row>
    <row r="531" spans="1:48" hidden="1" x14ac:dyDescent="0.3">
      <c r="A531" t="s">
        <v>965</v>
      </c>
      <c r="B531" t="s">
        <v>966</v>
      </c>
      <c r="C531" t="s">
        <v>3166</v>
      </c>
      <c r="D531" t="s">
        <v>967</v>
      </c>
      <c r="E531">
        <v>15461.152921887</v>
      </c>
      <c r="F531">
        <v>197.77</v>
      </c>
      <c r="G531">
        <v>8.1333579123393793</v>
      </c>
      <c r="H531">
        <f>(Table2[[#This Row],[1Y Return vs Nifty]]-AVERAGE(Table2[1Y Return vs Nifty]))/_xlfn.STDEV.P(Table2[1Y Return vs Nifty])</f>
        <v>-0.27043722992215879</v>
      </c>
      <c r="I531">
        <v>8.1216065892365492</v>
      </c>
      <c r="J531">
        <f>(Table2[[#This Row],[1M Return vs Nifty]]-AVERAGE(Table2[1M Return vs Nifty]))/_xlfn.STDEV.P(Table2[1M Return vs Nifty])</f>
        <v>1.0360155782221394</v>
      </c>
      <c r="K531">
        <v>-14.8747730690572</v>
      </c>
      <c r="L531">
        <f>(Table2[[#This Row],[6M Return vs Nifty]]-AVERAGE(Table2[6M Return vs Nifty]))/_xlfn.STDEV.P(Table2[6M Return vs Nifty])</f>
        <v>-0.72750828616505858</v>
      </c>
      <c r="M531">
        <v>15.3150338689188</v>
      </c>
      <c r="N531">
        <f>(Table2[[#This Row],[1W Return vs Nifty]]-AVERAGE(Table2[1W Return vs Nifty]))/_xlfn.STDEV.P(Table2[1W Return vs Nifty])</f>
        <v>3.2991167868313331</v>
      </c>
      <c r="O531">
        <v>183.38</v>
      </c>
      <c r="P531">
        <v>186.768688993588</v>
      </c>
      <c r="Q531">
        <v>193.32791579012701</v>
      </c>
      <c r="R531">
        <v>71.337384625104903</v>
      </c>
      <c r="S531" s="1">
        <f>(Table2[[#This Row],[Close Price]]-Table2[[#This Row],[20D EMA]])/Table2[[#This Row],[20D EMA]]</f>
        <v>7.8470934671174691E-2</v>
      </c>
      <c r="T531" s="1">
        <f>(Table2[[#This Row],[Close Price]]-Table2[[#This Row],[50D EMA]])/Table2[[#This Row],[50D EMA]]</f>
        <v>5.8903401130527284E-2</v>
      </c>
      <c r="U531" s="1">
        <f>(Table2[[#This Row],[Close Price]]-Table2[[#This Row],[200D EMA]])/Table2[[#This Row],[200D EMA]]</f>
        <v>2.2976941491963537E-2</v>
      </c>
      <c r="V531">
        <v>2.97561935154588</v>
      </c>
      <c r="W531">
        <v>194.51</v>
      </c>
      <c r="X531">
        <v>199.55</v>
      </c>
      <c r="Y531">
        <v>186.31</v>
      </c>
      <c r="Z531">
        <v>200</v>
      </c>
      <c r="AA531">
        <v>186.31</v>
      </c>
      <c r="AB531">
        <v>200</v>
      </c>
      <c r="AC531" s="1">
        <f>(Table2[[#This Row],[Close Price]]/Table2[[#This Row],[Day Low]])-1</f>
        <v>1.6760063749935883E-2</v>
      </c>
      <c r="AD531" s="1">
        <f>(Table2[[#This Row],[Day High]]/Table2[[#This Row],[Close Price]])-1</f>
        <v>9.0003539465035587E-3</v>
      </c>
      <c r="AE531" s="1">
        <f>(Table2[[#This Row],[Close Price]]/Table2[[#This Row],[Current Week Low]])-1</f>
        <v>6.1510385915946486E-2</v>
      </c>
      <c r="AF531" s="1">
        <f>(Table2[[#This Row],[Current Week High]]/Table2[[#This Row],[Close Price]])-1</f>
        <v>1.1275724326237579E-2</v>
      </c>
      <c r="AG531" s="1">
        <f>(Table2[[#This Row],[Close Price]]/Table2[[#This Row],[Current Month Low]])-1</f>
        <v>6.1510385915946486E-2</v>
      </c>
      <c r="AH531" s="1">
        <f>(Table2[[#This Row],[Current Month High]]/Table2[[#This Row],[Close Price]])-1</f>
        <v>1.1275724326237579E-2</v>
      </c>
      <c r="AI531">
        <v>20.114274156848801</v>
      </c>
      <c r="AJ531">
        <v>36.6286701208981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13.37</v>
      </c>
      <c r="AM531" t="s">
        <v>3217</v>
      </c>
      <c r="AN531">
        <v>-7.0000000000000007E-2</v>
      </c>
      <c r="AO531" t="s">
        <v>3216</v>
      </c>
      <c r="AP531">
        <v>2.3575102598820001E-2</v>
      </c>
      <c r="AQ531">
        <f>(Table2[[#This Row],[Sharpe Ratio]]-AVERAGE(Table2[Sharpe Ratio]))/_xlfn.STDEV.P(Table2[Sharpe Ratio])</f>
        <v>-0.47383542394839318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388</v>
      </c>
      <c r="AT531">
        <f>_xlfn.RANK.AVG(Table2[[#This Row],[6M Return vs Nifty Z-Score]],Table2[6M Return vs Nifty Z-Score])</f>
        <v>584</v>
      </c>
      <c r="AU531">
        <f>_xlfn.RANK.AVG(Table2[[#This Row],[Sharpe Ratio Z-Score]],Table2[Sharpe Ratio Z-Score])</f>
        <v>465</v>
      </c>
      <c r="AV531">
        <f>(Table2[[#This Row],[Rank 1Y]]+Table2[[#This Row],[Rank 6M]]+Table2[[#This Row],[Rank Sharpe]])/3</f>
        <v>479</v>
      </c>
    </row>
    <row r="532" spans="1:48" hidden="1" x14ac:dyDescent="0.3">
      <c r="A532" t="s">
        <v>295</v>
      </c>
      <c r="B532" t="s">
        <v>296</v>
      </c>
      <c r="C532" t="s">
        <v>3157</v>
      </c>
      <c r="D532" t="s">
        <v>32</v>
      </c>
      <c r="E532">
        <v>92221.589338167003</v>
      </c>
      <c r="F532">
        <v>120.81</v>
      </c>
      <c r="G532">
        <v>-9.7988031076705902</v>
      </c>
      <c r="H532">
        <f>(Table2[[#This Row],[1Y Return vs Nifty]]-AVERAGE(Table2[1Y Return vs Nifty]))/_xlfn.STDEV.P(Table2[1Y Return vs Nifty])</f>
        <v>-0.57840060228535317</v>
      </c>
      <c r="I532">
        <v>6.00518883955483E-2</v>
      </c>
      <c r="J532">
        <f>(Table2[[#This Row],[1M Return vs Nifty]]-AVERAGE(Table2[1M Return vs Nifty]))/_xlfn.STDEV.P(Table2[1M Return vs Nifty])</f>
        <v>0.16621797476691183</v>
      </c>
      <c r="K532">
        <v>-27.301653328961098</v>
      </c>
      <c r="L532">
        <f>(Table2[[#This Row],[6M Return vs Nifty]]-AVERAGE(Table2[6M Return vs Nifty]))/_xlfn.STDEV.P(Table2[6M Return vs Nifty])</f>
        <v>-1.135785667219769</v>
      </c>
      <c r="M532">
        <v>0.81989592454259497</v>
      </c>
      <c r="N532">
        <f>(Table2[[#This Row],[1W Return vs Nifty]]-AVERAGE(Table2[1W Return vs Nifty]))/_xlfn.STDEV.P(Table2[1W Return vs Nifty])</f>
        <v>-0.16609788851028467</v>
      </c>
      <c r="O532">
        <v>115.74</v>
      </c>
      <c r="P532">
        <v>118.79396390122299</v>
      </c>
      <c r="Q532">
        <v>125.280879653413</v>
      </c>
      <c r="R532">
        <v>72.732721454092299</v>
      </c>
      <c r="S532" s="1">
        <f>(Table2[[#This Row],[Close Price]]-Table2[[#This Row],[20D EMA]])/Table2[[#This Row],[20D EMA]]</f>
        <v>4.380508035251432E-2</v>
      </c>
      <c r="T532" s="1">
        <f>(Table2[[#This Row],[Close Price]]-Table2[[#This Row],[50D EMA]])/Table2[[#This Row],[50D EMA]]</f>
        <v>1.6970863102550721E-2</v>
      </c>
      <c r="U532" s="1">
        <f>(Table2[[#This Row],[Close Price]]-Table2[[#This Row],[200D EMA]])/Table2[[#This Row],[200D EMA]]</f>
        <v>-3.5686847552328739E-2</v>
      </c>
      <c r="V532">
        <v>0.83613430690877399</v>
      </c>
      <c r="W532">
        <v>117.72</v>
      </c>
      <c r="X532">
        <v>121.64</v>
      </c>
      <c r="Y532">
        <v>113.16</v>
      </c>
      <c r="Z532">
        <v>121.64</v>
      </c>
      <c r="AA532">
        <v>113.16</v>
      </c>
      <c r="AB532">
        <v>121.64</v>
      </c>
      <c r="AC532" s="1">
        <f>(Table2[[#This Row],[Close Price]]/Table2[[#This Row],[Day Low]])-1</f>
        <v>2.6248725790010141E-2</v>
      </c>
      <c r="AD532" s="1">
        <f>(Table2[[#This Row],[Day High]]/Table2[[#This Row],[Close Price]])-1</f>
        <v>6.8702921943548656E-3</v>
      </c>
      <c r="AE532" s="1">
        <f>(Table2[[#This Row],[Close Price]]/Table2[[#This Row],[Current Week Low]])-1</f>
        <v>6.7603393425238689E-2</v>
      </c>
      <c r="AF532" s="1">
        <f>(Table2[[#This Row],[Current Week High]]/Table2[[#This Row],[Close Price]])-1</f>
        <v>6.8702921943548656E-3</v>
      </c>
      <c r="AG532" s="1">
        <f>(Table2[[#This Row],[Close Price]]/Table2[[#This Row],[Current Month Low]])-1</f>
        <v>6.7603393425238689E-2</v>
      </c>
      <c r="AH532" s="1">
        <f>(Table2[[#This Row],[Current Month High]]/Table2[[#This Row],[Close Price]])-1</f>
        <v>6.8702921943548656E-3</v>
      </c>
      <c r="AI532">
        <v>42.786193195927403</v>
      </c>
      <c r="AJ532">
        <v>17.6338851022395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8.19</v>
      </c>
      <c r="AM532" t="s">
        <v>3217</v>
      </c>
      <c r="AN532">
        <v>-7.0000000000000007E-2</v>
      </c>
      <c r="AO532" t="s">
        <v>3216</v>
      </c>
      <c r="AP532">
        <v>0.10441965456404199</v>
      </c>
      <c r="AQ532">
        <f>(Table2[[#This Row],[Sharpe Ratio]]-AVERAGE(Table2[Sharpe Ratio]))/_xlfn.STDEV.P(Table2[Sharpe Ratio])</f>
        <v>0.49064352049748794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521</v>
      </c>
      <c r="AT532">
        <f>_xlfn.RANK.AVG(Table2[[#This Row],[6M Return vs Nifty Z-Score]],Table2[6M Return vs Nifty Z-Score])</f>
        <v>693</v>
      </c>
      <c r="AU532">
        <f>_xlfn.RANK.AVG(Table2[[#This Row],[Sharpe Ratio Z-Score]],Table2[Sharpe Ratio Z-Score])</f>
        <v>224</v>
      </c>
      <c r="AV532">
        <f>(Table2[[#This Row],[Rank 1Y]]+Table2[[#This Row],[Rank 6M]]+Table2[[#This Row],[Rank Sharpe]])/3</f>
        <v>479.33333333333331</v>
      </c>
    </row>
    <row r="533" spans="1:48" hidden="1" x14ac:dyDescent="0.3">
      <c r="A533" t="s">
        <v>417</v>
      </c>
      <c r="B533" t="s">
        <v>418</v>
      </c>
      <c r="C533" t="s">
        <v>3156</v>
      </c>
      <c r="D533" t="s">
        <v>257</v>
      </c>
      <c r="E533">
        <v>55023.790972409901</v>
      </c>
      <c r="F533">
        <v>5198.7</v>
      </c>
      <c r="G533">
        <v>-4.1449500809243904</v>
      </c>
      <c r="H533">
        <f>(Table2[[#This Row],[1Y Return vs Nifty]]-AVERAGE(Table2[1Y Return vs Nifty]))/_xlfn.STDEV.P(Table2[1Y Return vs Nifty])</f>
        <v>-0.48130245315432085</v>
      </c>
      <c r="I533">
        <v>-1.2384029912746799</v>
      </c>
      <c r="J533">
        <f>(Table2[[#This Row],[1M Return vs Nifty]]-AVERAGE(Table2[1M Return vs Nifty]))/_xlfn.STDEV.P(Table2[1M Return vs Nifty])</f>
        <v>2.6121804184072579E-2</v>
      </c>
      <c r="K533">
        <v>6.4667887660608798</v>
      </c>
      <c r="L533">
        <f>(Table2[[#This Row],[6M Return vs Nifty]]-AVERAGE(Table2[6M Return vs Nifty]))/_xlfn.STDEV.P(Table2[6M Return vs Nifty])</f>
        <v>-2.6344615845235481E-2</v>
      </c>
      <c r="M533">
        <v>-5.2757664025920397</v>
      </c>
      <c r="N533">
        <f>(Table2[[#This Row],[1W Return vs Nifty]]-AVERAGE(Table2[1W Return vs Nifty]))/_xlfn.STDEV.P(Table2[1W Return vs Nifty])</f>
        <v>-1.6233298674656245</v>
      </c>
      <c r="O533">
        <v>5156.37</v>
      </c>
      <c r="P533">
        <v>5237.9654331161901</v>
      </c>
      <c r="Q533">
        <v>5089.0971746384903</v>
      </c>
      <c r="R533">
        <v>57.358205830253503</v>
      </c>
      <c r="S533" s="1">
        <f>(Table2[[#This Row],[Close Price]]-Table2[[#This Row],[20D EMA]])/Table2[[#This Row],[20D EMA]]</f>
        <v>8.2092634935041365E-3</v>
      </c>
      <c r="T533" s="1">
        <f>(Table2[[#This Row],[Close Price]]-Table2[[#This Row],[50D EMA]])/Table2[[#This Row],[50D EMA]]</f>
        <v>-7.4963139061477758E-3</v>
      </c>
      <c r="U533" s="1">
        <f>(Table2[[#This Row],[Close Price]]-Table2[[#This Row],[200D EMA]])/Table2[[#This Row],[200D EMA]]</f>
        <v>2.1536791615557094E-2</v>
      </c>
      <c r="V533">
        <v>0.74162475647377302</v>
      </c>
      <c r="W533">
        <v>5009</v>
      </c>
      <c r="X533">
        <v>5230.45</v>
      </c>
      <c r="Y533">
        <v>4871</v>
      </c>
      <c r="Z533">
        <v>5230.45</v>
      </c>
      <c r="AA533">
        <v>4871</v>
      </c>
      <c r="AB533">
        <v>5230.45</v>
      </c>
      <c r="AC533" s="1">
        <f>(Table2[[#This Row],[Close Price]]/Table2[[#This Row],[Day Low]])-1</f>
        <v>3.7871830704731435E-2</v>
      </c>
      <c r="AD533" s="1">
        <f>(Table2[[#This Row],[Day High]]/Table2[[#This Row],[Close Price]])-1</f>
        <v>6.1072960547829958E-3</v>
      </c>
      <c r="AE533" s="1">
        <f>(Table2[[#This Row],[Close Price]]/Table2[[#This Row],[Current Week Low]])-1</f>
        <v>6.7275713405871462E-2</v>
      </c>
      <c r="AF533" s="1">
        <f>(Table2[[#This Row],[Current Week High]]/Table2[[#This Row],[Close Price]])-1</f>
        <v>6.1072960547829958E-3</v>
      </c>
      <c r="AG533" s="1">
        <f>(Table2[[#This Row],[Close Price]]/Table2[[#This Row],[Current Month Low]])-1</f>
        <v>6.7275713405871462E-2</v>
      </c>
      <c r="AH533" s="1">
        <f>(Table2[[#This Row],[Current Month High]]/Table2[[#This Row],[Close Price]])-1</f>
        <v>6.1072960547829958E-3</v>
      </c>
      <c r="AI533">
        <v>15.4134687518033</v>
      </c>
      <c r="AJ533">
        <v>23.7785714285714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-1.0900000000000001</v>
      </c>
      <c r="AM533" t="s">
        <v>3216</v>
      </c>
      <c r="AN533">
        <v>-0.04</v>
      </c>
      <c r="AO533" t="s">
        <v>3216</v>
      </c>
      <c r="AP533">
        <v>-3.0970330159901999E-2</v>
      </c>
      <c r="AQ533">
        <f>(Table2[[#This Row],[Sharpe Ratio]]-AVERAGE(Table2[Sharpe Ratio]))/_xlfn.STDEV.P(Table2[Sharpe Ratio])</f>
        <v>-1.1245647573746833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480</v>
      </c>
      <c r="AT533">
        <f>_xlfn.RANK.AVG(Table2[[#This Row],[6M Return vs Nifty Z-Score]],Table2[6M Return vs Nifty Z-Score])</f>
        <v>317</v>
      </c>
      <c r="AU533">
        <f>_xlfn.RANK.AVG(Table2[[#This Row],[Sharpe Ratio Z-Score]],Table2[Sharpe Ratio Z-Score])</f>
        <v>641</v>
      </c>
      <c r="AV533">
        <f>(Table2[[#This Row],[Rank 1Y]]+Table2[[#This Row],[Rank 6M]]+Table2[[#This Row],[Rank Sharpe]])/3</f>
        <v>479.33333333333331</v>
      </c>
    </row>
    <row r="534" spans="1:48" hidden="1" x14ac:dyDescent="0.3">
      <c r="A534" t="s">
        <v>901</v>
      </c>
      <c r="B534" t="s">
        <v>902</v>
      </c>
      <c r="C534" t="s">
        <v>3173</v>
      </c>
      <c r="D534" t="s">
        <v>158</v>
      </c>
      <c r="E534">
        <v>17296.687474079899</v>
      </c>
      <c r="F534">
        <v>1117.2</v>
      </c>
      <c r="G534">
        <v>-0.43248034154709097</v>
      </c>
      <c r="H534">
        <f>(Table2[[#This Row],[1Y Return vs Nifty]]-AVERAGE(Table2[1Y Return vs Nifty]))/_xlfn.STDEV.P(Table2[1Y Return vs Nifty])</f>
        <v>-0.4175452350778624</v>
      </c>
      <c r="I534">
        <v>5.9631212754928598</v>
      </c>
      <c r="J534">
        <f>(Table2[[#This Row],[1M Return vs Nifty]]-AVERAGE(Table2[1M Return vs Nifty]))/_xlfn.STDEV.P(Table2[1M Return vs Nifty])</f>
        <v>0.8031268337233014</v>
      </c>
      <c r="K534">
        <v>0.940611715253028</v>
      </c>
      <c r="L534">
        <f>(Table2[[#This Row],[6M Return vs Nifty]]-AVERAGE(Table2[6M Return vs Nifty]))/_xlfn.STDEV.P(Table2[6M Return vs Nifty])</f>
        <v>-0.20790370761731009</v>
      </c>
      <c r="M534">
        <v>2.5905811276834001</v>
      </c>
      <c r="N534">
        <f>(Table2[[#This Row],[1W Return vs Nifty]]-AVERAGE(Table2[1W Return vs Nifty]))/_xlfn.STDEV.P(Table2[1W Return vs Nifty])</f>
        <v>0.257202971052375</v>
      </c>
      <c r="O534" t="e">
        <v>#N/A</v>
      </c>
      <c r="P534">
        <v>1060.6607955740501</v>
      </c>
      <c r="Q534">
        <v>1025.64630367256</v>
      </c>
      <c r="R534">
        <v>70.723718569737201</v>
      </c>
      <c r="S534" s="1" t="e">
        <f>(Table2[[#This Row],[Close Price]]-Table2[[#This Row],[20D EMA]])/Table2[[#This Row],[20D EMA]]</f>
        <v>#N/A</v>
      </c>
      <c r="T534" s="1">
        <f>(Table2[[#This Row],[Close Price]]-Table2[[#This Row],[50D EMA]])/Table2[[#This Row],[50D EMA]]</f>
        <v>5.3305641786590065E-2</v>
      </c>
      <c r="U534" s="1">
        <f>(Table2[[#This Row],[Close Price]]-Table2[[#This Row],[200D EMA]])/Table2[[#This Row],[200D EMA]]</f>
        <v>8.9264394557471954E-2</v>
      </c>
      <c r="V534">
        <v>0.99880891535689897</v>
      </c>
      <c r="W534" t="e">
        <v>#N/A</v>
      </c>
      <c r="X534" t="e">
        <v>#N/A</v>
      </c>
      <c r="Y534" t="e">
        <v>#N/A</v>
      </c>
      <c r="Z534" t="e">
        <v>#N/A</v>
      </c>
      <c r="AA534" t="e">
        <v>#N/A</v>
      </c>
      <c r="AB534" t="e">
        <v>#N/A</v>
      </c>
      <c r="AC534" s="1" t="e">
        <f>(Table2[[#This Row],[Close Price]]/Table2[[#This Row],[Day Low]])-1</f>
        <v>#N/A</v>
      </c>
      <c r="AD534" s="1" t="e">
        <f>(Table2[[#This Row],[Day High]]/Table2[[#This Row],[Close Price]])-1</f>
        <v>#N/A</v>
      </c>
      <c r="AE534" s="1" t="e">
        <f>(Table2[[#This Row],[Close Price]]/Table2[[#This Row],[Current Week Low]])-1</f>
        <v>#N/A</v>
      </c>
      <c r="AF534" s="1" t="e">
        <f>(Table2[[#This Row],[Current Week High]]/Table2[[#This Row],[Close Price]])-1</f>
        <v>#N/A</v>
      </c>
      <c r="AG534" s="1" t="e">
        <f>(Table2[[#This Row],[Close Price]]/Table2[[#This Row],[Current Month Low]])-1</f>
        <v>#N/A</v>
      </c>
      <c r="AH534" s="1" t="e">
        <f>(Table2[[#This Row],[Current Month High]]/Table2[[#This Row],[Close Price]])-1</f>
        <v>#N/A</v>
      </c>
      <c r="AI534">
        <v>8.3064804869316102</v>
      </c>
      <c r="AJ534">
        <v>34.214320038442999</v>
      </c>
      <c r="AK534" t="e">
        <f>IF(AND(Table2[[#This Row],[20D EMA]]&gt;Table2[[#This Row],[50D EMA]],Table2[[#This Row],[50D EMA]]&gt;Table2[[#This Row],[200D EMA]]),"Uptrend","Downtrend/NoTrend")</f>
        <v>#N/A</v>
      </c>
      <c r="AL534" t="e">
        <v>#N/A</v>
      </c>
      <c r="AM534" t="e">
        <v>#N/A</v>
      </c>
      <c r="AN534" t="e">
        <v>#N/A</v>
      </c>
      <c r="AO534" t="e">
        <v>#N/A</v>
      </c>
      <c r="AP534">
        <v>-9.6910240948969995E-3</v>
      </c>
      <c r="AQ534">
        <f>(Table2[[#This Row],[Sharpe Ratio]]-AVERAGE(Table2[Sharpe Ratio]))/_xlfn.STDEV.P(Table2[Sharpe Ratio])</f>
        <v>-0.87070173069917267</v>
      </c>
      <c r="AR53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34">
        <f>_xlfn.RANK.AVG(Table2[[#This Row],[1Y Return vs Nifty Z-Score]],Table2[1Y Return vs Nifty Z-Score])</f>
        <v>456</v>
      </c>
      <c r="AT534">
        <f>_xlfn.RANK.AVG(Table2[[#This Row],[6M Return vs Nifty Z-Score]],Table2[6M Return vs Nifty Z-Score])</f>
        <v>389</v>
      </c>
      <c r="AU534">
        <f>_xlfn.RANK.AVG(Table2[[#This Row],[Sharpe Ratio Z-Score]],Table2[Sharpe Ratio Z-Score])</f>
        <v>594</v>
      </c>
      <c r="AV534">
        <f>(Table2[[#This Row],[Rank 1Y]]+Table2[[#This Row],[Rank 6M]]+Table2[[#This Row],[Rank Sharpe]])/3</f>
        <v>479.66666666666669</v>
      </c>
    </row>
    <row r="535" spans="1:48" hidden="1" x14ac:dyDescent="0.3">
      <c r="A535" t="s">
        <v>677</v>
      </c>
      <c r="B535" t="s">
        <v>678</v>
      </c>
      <c r="C535" t="s">
        <v>3163</v>
      </c>
      <c r="D535" t="s">
        <v>199</v>
      </c>
      <c r="E535">
        <v>27486.210488159999</v>
      </c>
      <c r="F535">
        <v>14491.15</v>
      </c>
      <c r="G535">
        <v>-35.975355925139603</v>
      </c>
      <c r="H535">
        <f>(Table2[[#This Row],[1Y Return vs Nifty]]-AVERAGE(Table2[1Y Return vs Nifty]))/_xlfn.STDEV.P(Table2[1Y Return vs Nifty])</f>
        <v>-1.0279515221948685</v>
      </c>
      <c r="I535">
        <v>-3.69826309120318</v>
      </c>
      <c r="J535">
        <f>(Table2[[#This Row],[1M Return vs Nifty]]-AVERAGE(Table2[1M Return vs Nifty]))/_xlfn.STDEV.P(Table2[1M Return vs Nifty])</f>
        <v>-0.23928362927775582</v>
      </c>
      <c r="K535">
        <v>-1.2378584929198799</v>
      </c>
      <c r="L535">
        <f>(Table2[[#This Row],[6M Return vs Nifty]]-AVERAGE(Table2[6M Return vs Nifty]))/_xlfn.STDEV.P(Table2[6M Return vs Nifty])</f>
        <v>-0.27947598422226894</v>
      </c>
      <c r="M535">
        <v>3.6028127522092501</v>
      </c>
      <c r="N535">
        <f>(Table2[[#This Row],[1W Return vs Nifty]]-AVERAGE(Table2[1W Return vs Nifty]))/_xlfn.STDEV.P(Table2[1W Return vs Nifty])</f>
        <v>0.49918755192438619</v>
      </c>
      <c r="O535">
        <v>14555.66</v>
      </c>
      <c r="P535">
        <v>15066.1660646573</v>
      </c>
      <c r="Q535">
        <v>15128.0604050889</v>
      </c>
      <c r="R535">
        <v>53.243979461580402</v>
      </c>
      <c r="S535" s="1">
        <f>(Table2[[#This Row],[Close Price]]-Table2[[#This Row],[20D EMA]])/Table2[[#This Row],[20D EMA]]</f>
        <v>-4.4319529310247845E-3</v>
      </c>
      <c r="T535" s="1">
        <f>(Table2[[#This Row],[Close Price]]-Table2[[#This Row],[50D EMA]])/Table2[[#This Row],[50D EMA]]</f>
        <v>-3.816605114994661E-2</v>
      </c>
      <c r="U535" s="1">
        <f>(Table2[[#This Row],[Close Price]]-Table2[[#This Row],[200D EMA]])/Table2[[#This Row],[200D EMA]]</f>
        <v>-4.2101260044853532E-2</v>
      </c>
      <c r="V535">
        <v>0.65348663145427199</v>
      </c>
      <c r="W535">
        <v>14352</v>
      </c>
      <c r="X535">
        <v>14645</v>
      </c>
      <c r="Y535">
        <v>14255</v>
      </c>
      <c r="Z535">
        <v>14919.95</v>
      </c>
      <c r="AA535">
        <v>14255</v>
      </c>
      <c r="AB535">
        <v>14919.95</v>
      </c>
      <c r="AC535" s="1">
        <f>(Table2[[#This Row],[Close Price]]/Table2[[#This Row],[Day Low]])-1</f>
        <v>9.6955128205127306E-3</v>
      </c>
      <c r="AD535" s="1">
        <f>(Table2[[#This Row],[Day High]]/Table2[[#This Row],[Close Price]])-1</f>
        <v>1.0616824751658704E-2</v>
      </c>
      <c r="AE535" s="1">
        <f>(Table2[[#This Row],[Close Price]]/Table2[[#This Row],[Current Week Low]])-1</f>
        <v>1.6566117151876503E-2</v>
      </c>
      <c r="AF535" s="1">
        <f>(Table2[[#This Row],[Current Week High]]/Table2[[#This Row],[Close Price]])-1</f>
        <v>2.9590474185968718E-2</v>
      </c>
      <c r="AG535" s="1">
        <f>(Table2[[#This Row],[Close Price]]/Table2[[#This Row],[Current Month Low]])-1</f>
        <v>1.6566117151876503E-2</v>
      </c>
      <c r="AH535" s="1">
        <f>(Table2[[#This Row],[Current Month High]]/Table2[[#This Row],[Close Price]])-1</f>
        <v>2.9590474185968718E-2</v>
      </c>
      <c r="AI535">
        <v>25.938935143173602</v>
      </c>
      <c r="AJ535">
        <v>11.6851637764932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3.65</v>
      </c>
      <c r="AM535" t="s">
        <v>3217</v>
      </c>
      <c r="AN535">
        <v>-0.03</v>
      </c>
      <c r="AO535" t="s">
        <v>3216</v>
      </c>
      <c r="AP535">
        <v>5.9506632540910001E-2</v>
      </c>
      <c r="AQ535">
        <f>(Table2[[#This Row],[Sharpe Ratio]]-AVERAGE(Table2[Sharpe Ratio]))/_xlfn.STDEV.P(Table2[Sharpe Ratio])</f>
        <v>-4.5170743045954156E-2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671</v>
      </c>
      <c r="AT535">
        <f>_xlfn.RANK.AVG(Table2[[#This Row],[6M Return vs Nifty Z-Score]],Table2[6M Return vs Nifty Z-Score])</f>
        <v>409</v>
      </c>
      <c r="AU535">
        <f>_xlfn.RANK.AVG(Table2[[#This Row],[Sharpe Ratio Z-Score]],Table2[Sharpe Ratio Z-Score])</f>
        <v>360</v>
      </c>
      <c r="AV535">
        <f>(Table2[[#This Row],[Rank 1Y]]+Table2[[#This Row],[Rank 6M]]+Table2[[#This Row],[Rank Sharpe]])/3</f>
        <v>480</v>
      </c>
    </row>
    <row r="536" spans="1:48" hidden="1" x14ac:dyDescent="0.3">
      <c r="A536" t="s">
        <v>576</v>
      </c>
      <c r="B536" t="s">
        <v>577</v>
      </c>
      <c r="C536" t="s">
        <v>3157</v>
      </c>
      <c r="D536" t="s">
        <v>54</v>
      </c>
      <c r="E536">
        <v>34229.820092499998</v>
      </c>
      <c r="F536">
        <v>277.25</v>
      </c>
      <c r="G536">
        <v>-20.591412869744701</v>
      </c>
      <c r="H536">
        <f>(Table2[[#This Row],[1Y Return vs Nifty]]-AVERAGE(Table2[1Y Return vs Nifty]))/_xlfn.STDEV.P(Table2[1Y Return vs Nifty])</f>
        <v>-0.76375073912716629</v>
      </c>
      <c r="I536">
        <v>-6.4929000275720199</v>
      </c>
      <c r="J536">
        <f>(Table2[[#This Row],[1M Return vs Nifty]]-AVERAGE(Table2[1M Return vs Nifty]))/_xlfn.STDEV.P(Table2[1M Return vs Nifty])</f>
        <v>-0.54080965000022185</v>
      </c>
      <c r="K536">
        <v>-2.4201862369099598</v>
      </c>
      <c r="L536">
        <f>(Table2[[#This Row],[6M Return vs Nifty]]-AVERAGE(Table2[6M Return vs Nifty]))/_xlfn.STDEV.P(Table2[6M Return vs Nifty])</f>
        <v>-0.31832062300277714</v>
      </c>
      <c r="M536">
        <v>-1.25198854891477</v>
      </c>
      <c r="N536">
        <f>(Table2[[#This Row],[1W Return vs Nifty]]-AVERAGE(Table2[1W Return vs Nifty]))/_xlfn.STDEV.P(Table2[1W Return vs Nifty])</f>
        <v>-0.66140359105604063</v>
      </c>
      <c r="O536">
        <v>281.77999999999997</v>
      </c>
      <c r="P536">
        <v>293.80841520254899</v>
      </c>
      <c r="Q536">
        <v>292.05999638967398</v>
      </c>
      <c r="R536">
        <v>48.256327198060099</v>
      </c>
      <c r="S536" s="1">
        <f>(Table2[[#This Row],[Close Price]]-Table2[[#This Row],[20D EMA]])/Table2[[#This Row],[20D EMA]]</f>
        <v>-1.6076371637447559E-2</v>
      </c>
      <c r="T536" s="1">
        <f>(Table2[[#This Row],[Close Price]]-Table2[[#This Row],[50D EMA]])/Table2[[#This Row],[50D EMA]]</f>
        <v>-5.635786568990462E-2</v>
      </c>
      <c r="U536" s="1">
        <f>(Table2[[#This Row],[Close Price]]-Table2[[#This Row],[200D EMA]])/Table2[[#This Row],[200D EMA]]</f>
        <v>-5.0708746739536709E-2</v>
      </c>
      <c r="V536">
        <v>0.962248865305249</v>
      </c>
      <c r="W536">
        <v>275.85000000000002</v>
      </c>
      <c r="X536">
        <v>280</v>
      </c>
      <c r="Y536">
        <v>269.85000000000002</v>
      </c>
      <c r="Z536">
        <v>280</v>
      </c>
      <c r="AA536">
        <v>269.85000000000002</v>
      </c>
      <c r="AB536">
        <v>280</v>
      </c>
      <c r="AC536" s="1">
        <f>(Table2[[#This Row],[Close Price]]/Table2[[#This Row],[Day Low]])-1</f>
        <v>5.0752220409642224E-3</v>
      </c>
      <c r="AD536" s="1">
        <f>(Table2[[#This Row],[Day High]]/Table2[[#This Row],[Close Price]])-1</f>
        <v>9.918845807033394E-3</v>
      </c>
      <c r="AE536" s="1">
        <f>(Table2[[#This Row],[Close Price]]/Table2[[#This Row],[Current Week Low]])-1</f>
        <v>2.7422642208634329E-2</v>
      </c>
      <c r="AF536" s="1">
        <f>(Table2[[#This Row],[Current Week High]]/Table2[[#This Row],[Close Price]])-1</f>
        <v>9.918845807033394E-3</v>
      </c>
      <c r="AG536" s="1">
        <f>(Table2[[#This Row],[Close Price]]/Table2[[#This Row],[Current Month Low]])-1</f>
        <v>2.7422642208634329E-2</v>
      </c>
      <c r="AH536" s="1">
        <f>(Table2[[#This Row],[Current Month High]]/Table2[[#This Row],[Close Price]])-1</f>
        <v>9.918845807033394E-3</v>
      </c>
      <c r="AI536">
        <v>23.715058611361499</v>
      </c>
      <c r="AJ536">
        <v>12.6116978066612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-4.12</v>
      </c>
      <c r="AM536" t="s">
        <v>3216</v>
      </c>
      <c r="AN536">
        <v>-0.12</v>
      </c>
      <c r="AO536" t="s">
        <v>3216</v>
      </c>
      <c r="AP536">
        <v>3.4547468499850999E-2</v>
      </c>
      <c r="AQ536">
        <f>(Table2[[#This Row],[Sharpe Ratio]]-AVERAGE(Table2[Sharpe Ratio]))/_xlfn.STDEV.P(Table2[Sharpe Ratio])</f>
        <v>-0.34293463193395013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591</v>
      </c>
      <c r="AT536">
        <f>_xlfn.RANK.AVG(Table2[[#This Row],[6M Return vs Nifty Z-Score]],Table2[6M Return vs Nifty Z-Score])</f>
        <v>425</v>
      </c>
      <c r="AU536">
        <f>_xlfn.RANK.AVG(Table2[[#This Row],[Sharpe Ratio Z-Score]],Table2[Sharpe Ratio Z-Score])</f>
        <v>433</v>
      </c>
      <c r="AV536">
        <f>(Table2[[#This Row],[Rank 1Y]]+Table2[[#This Row],[Rank 6M]]+Table2[[#This Row],[Rank Sharpe]])/3</f>
        <v>483</v>
      </c>
    </row>
    <row r="537" spans="1:48" hidden="1" x14ac:dyDescent="0.3">
      <c r="A537" t="s">
        <v>1441</v>
      </c>
      <c r="B537" t="s">
        <v>1442</v>
      </c>
      <c r="C537" t="s">
        <v>3170</v>
      </c>
      <c r="D537" t="s">
        <v>136</v>
      </c>
      <c r="E537">
        <v>7506.4564112850003</v>
      </c>
      <c r="F537">
        <v>118.05</v>
      </c>
      <c r="G537">
        <v>26.982790368403201</v>
      </c>
      <c r="H537">
        <f>(Table2[[#This Row],[1Y Return vs Nifty]]-AVERAGE(Table2[1Y Return vs Nifty]))/_xlfn.STDEV.P(Table2[1Y Return vs Nifty])</f>
        <v>5.3279179930736643E-2</v>
      </c>
      <c r="I537">
        <v>-9.8385528114738801</v>
      </c>
      <c r="J537">
        <f>(Table2[[#This Row],[1M Return vs Nifty]]-AVERAGE(Table2[1M Return vs Nifty]))/_xlfn.STDEV.P(Table2[1M Return vs Nifty])</f>
        <v>-0.90178726305636914</v>
      </c>
      <c r="K537">
        <v>-10.515454932674601</v>
      </c>
      <c r="L537">
        <f>(Table2[[#This Row],[6M Return vs Nifty]]-AVERAGE(Table2[6M Return vs Nifty]))/_xlfn.STDEV.P(Table2[6M Return vs Nifty])</f>
        <v>-0.58428561444999738</v>
      </c>
      <c r="M537">
        <v>0.26504170236187002</v>
      </c>
      <c r="N537">
        <f>(Table2[[#This Row],[1W Return vs Nifty]]-AVERAGE(Table2[1W Return vs Nifty]))/_xlfn.STDEV.P(Table2[1W Return vs Nifty])</f>
        <v>-0.29874160675250172</v>
      </c>
      <c r="O537">
        <v>115.87</v>
      </c>
      <c r="P537">
        <v>122.124513898632</v>
      </c>
      <c r="Q537">
        <v>120.824076003774</v>
      </c>
      <c r="R537">
        <v>58.344270255685501</v>
      </c>
      <c r="S537" s="1">
        <f>(Table2[[#This Row],[Close Price]]-Table2[[#This Row],[20D EMA]])/Table2[[#This Row],[20D EMA]]</f>
        <v>1.8814188314490311E-2</v>
      </c>
      <c r="T537" s="1">
        <f>(Table2[[#This Row],[Close Price]]-Table2[[#This Row],[50D EMA]])/Table2[[#This Row],[50D EMA]]</f>
        <v>-3.3363603821702885E-2</v>
      </c>
      <c r="U537" s="1">
        <f>(Table2[[#This Row],[Close Price]]-Table2[[#This Row],[200D EMA]])/Table2[[#This Row],[200D EMA]]</f>
        <v>-2.2959629367969255E-2</v>
      </c>
      <c r="V537">
        <v>1.01431471632373</v>
      </c>
      <c r="W537">
        <v>109.21</v>
      </c>
      <c r="X537">
        <v>119.2</v>
      </c>
      <c r="Y537">
        <v>105.22</v>
      </c>
      <c r="Z537">
        <v>119.2</v>
      </c>
      <c r="AA537">
        <v>105.22</v>
      </c>
      <c r="AB537">
        <v>119.2</v>
      </c>
      <c r="AC537" s="1">
        <f>(Table2[[#This Row],[Close Price]]/Table2[[#This Row],[Day Low]])-1</f>
        <v>8.0944968409486284E-2</v>
      </c>
      <c r="AD537" s="1">
        <f>(Table2[[#This Row],[Day High]]/Table2[[#This Row],[Close Price]])-1</f>
        <v>9.7416349004659786E-3</v>
      </c>
      <c r="AE537" s="1">
        <f>(Table2[[#This Row],[Close Price]]/Table2[[#This Row],[Current Week Low]])-1</f>
        <v>0.12193499334727242</v>
      </c>
      <c r="AF537" s="1">
        <f>(Table2[[#This Row],[Current Week High]]/Table2[[#This Row],[Close Price]])-1</f>
        <v>9.7416349004659786E-3</v>
      </c>
      <c r="AG537" s="1">
        <f>(Table2[[#This Row],[Close Price]]/Table2[[#This Row],[Current Month Low]])-1</f>
        <v>0.12193499334727242</v>
      </c>
      <c r="AH537" s="1">
        <f>(Table2[[#This Row],[Current Month High]]/Table2[[#This Row],[Close Price]])-1</f>
        <v>9.7416349004659786E-3</v>
      </c>
      <c r="AI537">
        <v>39.229140194832702</v>
      </c>
      <c r="AJ537">
        <v>56.357615894039697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-9.07</v>
      </c>
      <c r="AM537" t="s">
        <v>3216</v>
      </c>
      <c r="AN537">
        <v>-7.0000000000000007E-2</v>
      </c>
      <c r="AO537" t="s">
        <v>3216</v>
      </c>
      <c r="AP537">
        <v>-3.3470734834048999E-2</v>
      </c>
      <c r="AQ537">
        <f>(Table2[[#This Row],[Sharpe Ratio]]-AVERAGE(Table2[Sharpe Ratio]))/_xlfn.STDEV.P(Table2[Sharpe Ratio])</f>
        <v>-1.154394691516025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274</v>
      </c>
      <c r="AT537">
        <f>_xlfn.RANK.AVG(Table2[[#This Row],[6M Return vs Nifty Z-Score]],Table2[6M Return vs Nifty Z-Score])</f>
        <v>529</v>
      </c>
      <c r="AU537">
        <f>_xlfn.RANK.AVG(Table2[[#This Row],[Sharpe Ratio Z-Score]],Table2[Sharpe Ratio Z-Score])</f>
        <v>647</v>
      </c>
      <c r="AV537">
        <f>(Table2[[#This Row],[Rank 1Y]]+Table2[[#This Row],[Rank 6M]]+Table2[[#This Row],[Rank Sharpe]])/3</f>
        <v>483.33333333333331</v>
      </c>
    </row>
    <row r="538" spans="1:48" hidden="1" x14ac:dyDescent="0.3">
      <c r="A538" t="s">
        <v>1357</v>
      </c>
      <c r="B538" t="s">
        <v>1358</v>
      </c>
      <c r="C538" t="s">
        <v>3160</v>
      </c>
      <c r="D538" t="s">
        <v>46</v>
      </c>
      <c r="E538">
        <v>8445.4750380000005</v>
      </c>
      <c r="F538">
        <v>300.3</v>
      </c>
      <c r="G538">
        <v>-14.0778112925526</v>
      </c>
      <c r="H538">
        <f>(Table2[[#This Row],[1Y Return vs Nifty]]-AVERAGE(Table2[1Y Return vs Nifty]))/_xlfn.STDEV.P(Table2[1Y Return vs Nifty])</f>
        <v>-0.65188743912088598</v>
      </c>
      <c r="I538">
        <v>-8.5414219977130497</v>
      </c>
      <c r="J538">
        <f>(Table2[[#This Row],[1M Return vs Nifty]]-AVERAGE(Table2[1M Return vs Nifty]))/_xlfn.STDEV.P(Table2[1M Return vs Nifty])</f>
        <v>-0.76183395193396264</v>
      </c>
      <c r="K538">
        <v>7.4576332859969003</v>
      </c>
      <c r="L538">
        <f>(Table2[[#This Row],[6M Return vs Nifty]]-AVERAGE(Table2[6M Return vs Nifty]))/_xlfn.STDEV.P(Table2[6M Return vs Nifty])</f>
        <v>6.2089613335164556E-3</v>
      </c>
      <c r="M538">
        <v>-0.10654954688094601</v>
      </c>
      <c r="N538">
        <f>(Table2[[#This Row],[1W Return vs Nifty]]-AVERAGE(Table2[1W Return vs Nifty]))/_xlfn.STDEV.P(Table2[1W Return vs Nifty])</f>
        <v>-0.38757439020347323</v>
      </c>
      <c r="O538">
        <v>302.14</v>
      </c>
      <c r="P538">
        <v>317.33189462834798</v>
      </c>
      <c r="Q538">
        <v>311.66376073164599</v>
      </c>
      <c r="R538">
        <v>52.562342645435102</v>
      </c>
      <c r="S538" s="1">
        <f>(Table2[[#This Row],[Close Price]]-Table2[[#This Row],[20D EMA]])/Table2[[#This Row],[20D EMA]]</f>
        <v>-6.0898921029985276E-3</v>
      </c>
      <c r="T538" s="1">
        <f>(Table2[[#This Row],[Close Price]]-Table2[[#This Row],[50D EMA]])/Table2[[#This Row],[50D EMA]]</f>
        <v>-5.3672180189436501E-2</v>
      </c>
      <c r="U538" s="1">
        <f>(Table2[[#This Row],[Close Price]]-Table2[[#This Row],[200D EMA]])/Table2[[#This Row],[200D EMA]]</f>
        <v>-3.6461604342349574E-2</v>
      </c>
      <c r="V538">
        <v>0.59463294781993703</v>
      </c>
      <c r="W538">
        <v>292.14999999999998</v>
      </c>
      <c r="X538">
        <v>301.45</v>
      </c>
      <c r="Y538">
        <v>285.64999999999998</v>
      </c>
      <c r="Z538">
        <v>301.45</v>
      </c>
      <c r="AA538">
        <v>285.64999999999998</v>
      </c>
      <c r="AB538">
        <v>301.89999999999998</v>
      </c>
      <c r="AC538" s="1">
        <f>(Table2[[#This Row],[Close Price]]/Table2[[#This Row],[Day Low]])-1</f>
        <v>2.7896628444292526E-2</v>
      </c>
      <c r="AD538" s="1">
        <f>(Table2[[#This Row],[Day High]]/Table2[[#This Row],[Close Price]])-1</f>
        <v>3.8295038295037553E-3</v>
      </c>
      <c r="AE538" s="1">
        <f>(Table2[[#This Row],[Close Price]]/Table2[[#This Row],[Current Week Low]])-1</f>
        <v>5.1286539471381287E-2</v>
      </c>
      <c r="AF538" s="1">
        <f>(Table2[[#This Row],[Current Week High]]/Table2[[#This Row],[Close Price]])-1</f>
        <v>3.8295038295037553E-3</v>
      </c>
      <c r="AG538" s="1">
        <f>(Table2[[#This Row],[Close Price]]/Table2[[#This Row],[Current Month Low]])-1</f>
        <v>5.1286539471381287E-2</v>
      </c>
      <c r="AH538" s="1">
        <f>(Table2[[#This Row],[Current Month High]]/Table2[[#This Row],[Close Price]])-1</f>
        <v>5.3280053280051476E-3</v>
      </c>
      <c r="AI538">
        <v>38.328338328338297</v>
      </c>
      <c r="AJ538">
        <v>26.842661034846799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-1.97</v>
      </c>
      <c r="AM538" t="s">
        <v>3216</v>
      </c>
      <c r="AN538">
        <v>-0.06</v>
      </c>
      <c r="AO538" t="s">
        <v>3216</v>
      </c>
      <c r="AP538">
        <v>-1.1134051201234001E-2</v>
      </c>
      <c r="AQ538">
        <f>(Table2[[#This Row],[Sharpe Ratio]]-AVERAGE(Table2[Sharpe Ratio]))/_xlfn.STDEV.P(Table2[Sharpe Ratio])</f>
        <v>-0.88791710547081359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551</v>
      </c>
      <c r="AT538">
        <f>_xlfn.RANK.AVG(Table2[[#This Row],[6M Return vs Nifty Z-Score]],Table2[6M Return vs Nifty Z-Score])</f>
        <v>302</v>
      </c>
      <c r="AU538">
        <f>_xlfn.RANK.AVG(Table2[[#This Row],[Sharpe Ratio Z-Score]],Table2[Sharpe Ratio Z-Score])</f>
        <v>600</v>
      </c>
      <c r="AV538">
        <f>(Table2[[#This Row],[Rank 1Y]]+Table2[[#This Row],[Rank 6M]]+Table2[[#This Row],[Rank Sharpe]])/3</f>
        <v>484.33333333333331</v>
      </c>
    </row>
    <row r="539" spans="1:48" hidden="1" x14ac:dyDescent="0.3">
      <c r="A539" t="s">
        <v>1746</v>
      </c>
      <c r="B539" t="s">
        <v>1747</v>
      </c>
      <c r="C539" t="s">
        <v>3169</v>
      </c>
      <c r="D539" t="s">
        <v>1462</v>
      </c>
      <c r="E539">
        <v>4749.6129966449998</v>
      </c>
      <c r="F539">
        <v>839.55</v>
      </c>
      <c r="G539">
        <v>-36.649634431056697</v>
      </c>
      <c r="H539">
        <f>(Table2[[#This Row],[1Y Return vs Nifty]]-AVERAGE(Table2[1Y Return vs Nifty]))/_xlfn.STDEV.P(Table2[1Y Return vs Nifty])</f>
        <v>-1.0395314473562882</v>
      </c>
      <c r="I539">
        <v>6.89698893176387E-2</v>
      </c>
      <c r="J539">
        <f>(Table2[[#This Row],[1M Return vs Nifty]]-AVERAGE(Table2[1M Return vs Nifty]))/_xlfn.STDEV.P(Table2[1M Return vs Nifty])</f>
        <v>0.16718017822734813</v>
      </c>
      <c r="K539">
        <v>-23.606293522948299</v>
      </c>
      <c r="L539">
        <f>(Table2[[#This Row],[6M Return vs Nifty]]-AVERAGE(Table2[6M Return vs Nifty]))/_xlfn.STDEV.P(Table2[6M Return vs Nifty])</f>
        <v>-1.0143769313102611</v>
      </c>
      <c r="M539">
        <v>-2.9217788595274401</v>
      </c>
      <c r="N539">
        <f>(Table2[[#This Row],[1W Return vs Nifty]]-AVERAGE(Table2[1W Return vs Nifty]))/_xlfn.STDEV.P(Table2[1W Return vs Nifty])</f>
        <v>-1.0605844688981292</v>
      </c>
      <c r="O539">
        <v>866.52</v>
      </c>
      <c r="P539">
        <v>868.78326284606396</v>
      </c>
      <c r="Q539">
        <v>858.02690881829403</v>
      </c>
      <c r="R539">
        <v>30.371148487020601</v>
      </c>
      <c r="S539" s="1">
        <f>(Table2[[#This Row],[Close Price]]-Table2[[#This Row],[20D EMA]])/Table2[[#This Row],[20D EMA]]</f>
        <v>-3.1124497991967905E-2</v>
      </c>
      <c r="T539" s="1">
        <f>(Table2[[#This Row],[Close Price]]-Table2[[#This Row],[50D EMA]])/Table2[[#This Row],[50D EMA]]</f>
        <v>-3.3648510619666172E-2</v>
      </c>
      <c r="U539" s="1">
        <f>(Table2[[#This Row],[Close Price]]-Table2[[#This Row],[200D EMA]])/Table2[[#This Row],[200D EMA]]</f>
        <v>-2.1534183401941496E-2</v>
      </c>
      <c r="V539">
        <v>0.80684714106600997</v>
      </c>
      <c r="W539">
        <v>829.25</v>
      </c>
      <c r="X539">
        <v>846.6</v>
      </c>
      <c r="Y539">
        <v>828</v>
      </c>
      <c r="Z539">
        <v>873</v>
      </c>
      <c r="AA539">
        <v>828</v>
      </c>
      <c r="AB539">
        <v>887.95</v>
      </c>
      <c r="AC539" s="1">
        <f>(Table2[[#This Row],[Close Price]]/Table2[[#This Row],[Day Low]])-1</f>
        <v>1.2420862224902018E-2</v>
      </c>
      <c r="AD539" s="1">
        <f>(Table2[[#This Row],[Day High]]/Table2[[#This Row],[Close Price]])-1</f>
        <v>8.3973557262819742E-3</v>
      </c>
      <c r="AE539" s="1">
        <f>(Table2[[#This Row],[Close Price]]/Table2[[#This Row],[Current Week Low]])-1</f>
        <v>1.3949275362318714E-2</v>
      </c>
      <c r="AF539" s="1">
        <f>(Table2[[#This Row],[Current Week High]]/Table2[[#This Row],[Close Price]])-1</f>
        <v>3.9842772914061131E-2</v>
      </c>
      <c r="AG539" s="1">
        <f>(Table2[[#This Row],[Close Price]]/Table2[[#This Row],[Current Month Low]])-1</f>
        <v>1.3949275362318714E-2</v>
      </c>
      <c r="AH539" s="1">
        <f>(Table2[[#This Row],[Current Month High]]/Table2[[#This Row],[Close Price]])-1</f>
        <v>5.7649931510928676E-2</v>
      </c>
      <c r="AI539">
        <v>31.725329045321899</v>
      </c>
      <c r="AJ539">
        <v>9.0253879618206607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-4.42</v>
      </c>
      <c r="AM539" t="s">
        <v>3216</v>
      </c>
      <c r="AN539">
        <v>0</v>
      </c>
      <c r="AO539" t="s">
        <v>3218</v>
      </c>
      <c r="AP539">
        <v>0.14874944705314599</v>
      </c>
      <c r="AQ539">
        <f>(Table2[[#This Row],[Sharpe Ratio]]-AVERAGE(Table2[Sharpe Ratio]))/_xlfn.STDEV.P(Table2[Sharpe Ratio])</f>
        <v>1.0194998308866969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676</v>
      </c>
      <c r="AT539">
        <f>_xlfn.RANK.AVG(Table2[[#This Row],[6M Return vs Nifty Z-Score]],Table2[6M Return vs Nifty Z-Score])</f>
        <v>665</v>
      </c>
      <c r="AU539">
        <f>_xlfn.RANK.AVG(Table2[[#This Row],[Sharpe Ratio Z-Score]],Table2[Sharpe Ratio Z-Score])</f>
        <v>112</v>
      </c>
      <c r="AV539">
        <f>(Table2[[#This Row],[Rank 1Y]]+Table2[[#This Row],[Rank 6M]]+Table2[[#This Row],[Rank Sharpe]])/3</f>
        <v>484.33333333333331</v>
      </c>
    </row>
    <row r="540" spans="1:48" hidden="1" x14ac:dyDescent="0.3">
      <c r="A540" t="s">
        <v>712</v>
      </c>
      <c r="B540" t="s">
        <v>713</v>
      </c>
      <c r="C540" t="s">
        <v>3167</v>
      </c>
      <c r="D540" t="s">
        <v>264</v>
      </c>
      <c r="E540">
        <v>25438.798241279899</v>
      </c>
      <c r="F540">
        <v>5145.6000000000004</v>
      </c>
      <c r="G540">
        <v>-20.4546380740837</v>
      </c>
      <c r="H540">
        <f>(Table2[[#This Row],[1Y Return vs Nifty]]-AVERAGE(Table2[1Y Return vs Nifty]))/_xlfn.STDEV.P(Table2[1Y Return vs Nifty])</f>
        <v>-0.76140179594742086</v>
      </c>
      <c r="I540">
        <v>-3.3125592406843301</v>
      </c>
      <c r="J540">
        <f>(Table2[[#This Row],[1M Return vs Nifty]]-AVERAGE(Table2[1M Return vs Nifty]))/_xlfn.STDEV.P(Table2[1M Return vs Nifty])</f>
        <v>-0.19766829609769931</v>
      </c>
      <c r="K540">
        <v>1.40183396474718</v>
      </c>
      <c r="L540">
        <f>(Table2[[#This Row],[6M Return vs Nifty]]-AVERAGE(Table2[6M Return vs Nifty]))/_xlfn.STDEV.P(Table2[6M Return vs Nifty])</f>
        <v>-0.19275053898855798</v>
      </c>
      <c r="M540">
        <v>-1.1788800380220601</v>
      </c>
      <c r="N540">
        <f>(Table2[[#This Row],[1W Return vs Nifty]]-AVERAGE(Table2[1W Return vs Nifty]))/_xlfn.STDEV.P(Table2[1W Return vs Nifty])</f>
        <v>-0.64392623514470348</v>
      </c>
      <c r="O540">
        <v>5201.79</v>
      </c>
      <c r="P540">
        <v>5302.6482048506195</v>
      </c>
      <c r="Q540">
        <v>5269.6130284309302</v>
      </c>
      <c r="R540">
        <v>46.824704077041098</v>
      </c>
      <c r="S540" s="1">
        <f>(Table2[[#This Row],[Close Price]]-Table2[[#This Row],[20D EMA]])/Table2[[#This Row],[20D EMA]]</f>
        <v>-1.0802050832501811E-2</v>
      </c>
      <c r="T540" s="1">
        <f>(Table2[[#This Row],[Close Price]]-Table2[[#This Row],[50D EMA]])/Table2[[#This Row],[50D EMA]]</f>
        <v>-2.9616938326581552E-2</v>
      </c>
      <c r="U540" s="1">
        <f>(Table2[[#This Row],[Close Price]]-Table2[[#This Row],[200D EMA]])/Table2[[#This Row],[200D EMA]]</f>
        <v>-2.3533612005634443E-2</v>
      </c>
      <c r="V540">
        <v>0.67392557669689201</v>
      </c>
      <c r="W540">
        <v>5056.05</v>
      </c>
      <c r="X540">
        <v>5167.55</v>
      </c>
      <c r="Y540">
        <v>5024</v>
      </c>
      <c r="Z540">
        <v>5226.1000000000004</v>
      </c>
      <c r="AA540">
        <v>5024</v>
      </c>
      <c r="AB540">
        <v>5255</v>
      </c>
      <c r="AC540" s="1">
        <f>(Table2[[#This Row],[Close Price]]/Table2[[#This Row],[Day Low]])-1</f>
        <v>1.7711454594001363E-2</v>
      </c>
      <c r="AD540" s="1">
        <f>(Table2[[#This Row],[Day High]]/Table2[[#This Row],[Close Price]])-1</f>
        <v>4.2657804726367043E-3</v>
      </c>
      <c r="AE540" s="1">
        <f>(Table2[[#This Row],[Close Price]]/Table2[[#This Row],[Current Week Low]])-1</f>
        <v>2.420382165605095E-2</v>
      </c>
      <c r="AF540" s="1">
        <f>(Table2[[#This Row],[Current Week High]]/Table2[[#This Row],[Close Price]])-1</f>
        <v>1.5644434079602032E-2</v>
      </c>
      <c r="AG540" s="1">
        <f>(Table2[[#This Row],[Close Price]]/Table2[[#This Row],[Current Month Low]])-1</f>
        <v>2.420382165605095E-2</v>
      </c>
      <c r="AH540" s="1">
        <f>(Table2[[#This Row],[Current Month High]]/Table2[[#This Row],[Close Price]])-1</f>
        <v>2.1260883084577076E-2</v>
      </c>
      <c r="AI540">
        <v>42.840485074626798</v>
      </c>
      <c r="AJ540">
        <v>27.856876630637299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-3.01</v>
      </c>
      <c r="AM540" t="s">
        <v>3216</v>
      </c>
      <c r="AN540">
        <v>0.04</v>
      </c>
      <c r="AO540" t="s">
        <v>3217</v>
      </c>
      <c r="AP540">
        <v>1.6216509844103E-2</v>
      </c>
      <c r="AQ540">
        <f>(Table2[[#This Row],[Sharpe Ratio]]-AVERAGE(Table2[Sharpe Ratio]))/_xlfn.STDEV.P(Table2[Sharpe Ratio])</f>
        <v>-0.56162374858070319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590</v>
      </c>
      <c r="AT540">
        <f>_xlfn.RANK.AVG(Table2[[#This Row],[6M Return vs Nifty Z-Score]],Table2[6M Return vs Nifty Z-Score])</f>
        <v>385</v>
      </c>
      <c r="AU540">
        <f>_xlfn.RANK.AVG(Table2[[#This Row],[Sharpe Ratio Z-Score]],Table2[Sharpe Ratio Z-Score])</f>
        <v>480</v>
      </c>
      <c r="AV540">
        <f>(Table2[[#This Row],[Rank 1Y]]+Table2[[#This Row],[Rank 6M]]+Table2[[#This Row],[Rank Sharpe]])/3</f>
        <v>485</v>
      </c>
    </row>
    <row r="541" spans="1:48" hidden="1" x14ac:dyDescent="0.3">
      <c r="A541" t="s">
        <v>76</v>
      </c>
      <c r="B541" t="s">
        <v>77</v>
      </c>
      <c r="C541" t="s">
        <v>3163</v>
      </c>
      <c r="D541" t="s">
        <v>62</v>
      </c>
      <c r="E541">
        <v>309092.87917880999</v>
      </c>
      <c r="F541">
        <v>839.7</v>
      </c>
      <c r="G541">
        <v>3.8444100825777401</v>
      </c>
      <c r="H541">
        <f>(Table2[[#This Row],[1Y Return vs Nifty]]-AVERAGE(Table2[1Y Return vs Nifty]))/_xlfn.STDEV.P(Table2[1Y Return vs Nifty])</f>
        <v>-0.34409476824502533</v>
      </c>
      <c r="I541">
        <v>-9.1311626856135195</v>
      </c>
      <c r="J541">
        <f>(Table2[[#This Row],[1M Return vs Nifty]]-AVERAGE(Table2[1M Return vs Nifty]))/_xlfn.STDEV.P(Table2[1M Return vs Nifty])</f>
        <v>-0.8254637424683311</v>
      </c>
      <c r="K541">
        <v>-26.464458938346301</v>
      </c>
      <c r="L541">
        <f>(Table2[[#This Row],[6M Return vs Nifty]]-AVERAGE(Table2[6M Return vs Nifty]))/_xlfn.STDEV.P(Table2[6M Return vs Nifty])</f>
        <v>-1.1082801689704</v>
      </c>
      <c r="M541">
        <v>-1.6069670303594099</v>
      </c>
      <c r="N541">
        <f>(Table2[[#This Row],[1W Return vs Nifty]]-AVERAGE(Table2[1W Return vs Nifty]))/_xlfn.STDEV.P(Table2[1W Return vs Nifty])</f>
        <v>-0.74626491821641383</v>
      </c>
      <c r="O541">
        <v>874.95</v>
      </c>
      <c r="P541">
        <v>929.66700677951997</v>
      </c>
      <c r="Q541">
        <v>927.95718690232798</v>
      </c>
      <c r="R541">
        <v>36.366811755430597</v>
      </c>
      <c r="S541" s="1">
        <f>(Table2[[#This Row],[Close Price]]-Table2[[#This Row],[20D EMA]])/Table2[[#This Row],[20D EMA]]</f>
        <v>-4.0288016458083317E-2</v>
      </c>
      <c r="T541" s="1">
        <f>(Table2[[#This Row],[Close Price]]-Table2[[#This Row],[50D EMA]])/Table2[[#This Row],[50D EMA]]</f>
        <v>-9.6773367370728378E-2</v>
      </c>
      <c r="U541" s="1">
        <f>(Table2[[#This Row],[Close Price]]-Table2[[#This Row],[200D EMA]])/Table2[[#This Row],[200D EMA]]</f>
        <v>-9.5109115105778505E-2</v>
      </c>
      <c r="V541">
        <v>0.89872503965088801</v>
      </c>
      <c r="W541">
        <v>826</v>
      </c>
      <c r="X541">
        <v>843.9</v>
      </c>
      <c r="Y541">
        <v>814.5</v>
      </c>
      <c r="Z541">
        <v>844.45</v>
      </c>
      <c r="AA541">
        <v>814.5</v>
      </c>
      <c r="AB541">
        <v>847.95</v>
      </c>
      <c r="AC541" s="1">
        <f>(Table2[[#This Row],[Close Price]]/Table2[[#This Row],[Day Low]])-1</f>
        <v>1.6585956416464986E-2</v>
      </c>
      <c r="AD541" s="1">
        <f>(Table2[[#This Row],[Day High]]/Table2[[#This Row],[Close Price]])-1</f>
        <v>5.0017863522686667E-3</v>
      </c>
      <c r="AE541" s="1">
        <f>(Table2[[#This Row],[Close Price]]/Table2[[#This Row],[Current Week Low]])-1</f>
        <v>3.0939226519337115E-2</v>
      </c>
      <c r="AF541" s="1">
        <f>(Table2[[#This Row],[Current Week High]]/Table2[[#This Row],[Close Price]])-1</f>
        <v>5.6567821841133625E-3</v>
      </c>
      <c r="AG541" s="1">
        <f>(Table2[[#This Row],[Close Price]]/Table2[[#This Row],[Current Month Low]])-1</f>
        <v>3.0939226519337115E-2</v>
      </c>
      <c r="AH541" s="1">
        <f>(Table2[[#This Row],[Current Month High]]/Table2[[#This Row],[Close Price]])-1</f>
        <v>9.8249374776706588E-3</v>
      </c>
      <c r="AI541">
        <v>40.407288317256103</v>
      </c>
      <c r="AJ541">
        <v>30.814768655553799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-7.04</v>
      </c>
      <c r="AM541" t="s">
        <v>3216</v>
      </c>
      <c r="AN541">
        <v>-0.18</v>
      </c>
      <c r="AO541" t="s">
        <v>3216</v>
      </c>
      <c r="AP541">
        <v>6.6120557926950999E-2</v>
      </c>
      <c r="AQ541">
        <f>(Table2[[#This Row],[Sharpe Ratio]]-AVERAGE(Table2[Sharpe Ratio]))/_xlfn.STDEV.P(Table2[Sharpe Ratio])</f>
        <v>3.3733668196460502E-2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430</v>
      </c>
      <c r="AT541">
        <f>_xlfn.RANK.AVG(Table2[[#This Row],[6M Return vs Nifty Z-Score]],Table2[6M Return vs Nifty Z-Score])</f>
        <v>687</v>
      </c>
      <c r="AU541">
        <f>_xlfn.RANK.AVG(Table2[[#This Row],[Sharpe Ratio Z-Score]],Table2[Sharpe Ratio Z-Score])</f>
        <v>343</v>
      </c>
      <c r="AV541">
        <f>(Table2[[#This Row],[Rank 1Y]]+Table2[[#This Row],[Rank 6M]]+Table2[[#This Row],[Rank Sharpe]])/3</f>
        <v>486.66666666666669</v>
      </c>
    </row>
    <row r="542" spans="1:48" hidden="1" x14ac:dyDescent="0.3">
      <c r="A542" t="s">
        <v>448</v>
      </c>
      <c r="B542" t="s">
        <v>449</v>
      </c>
      <c r="C542" t="s">
        <v>3158</v>
      </c>
      <c r="D542" t="s">
        <v>27</v>
      </c>
      <c r="E542">
        <v>51557.925000000003</v>
      </c>
      <c r="F542">
        <v>1809.05</v>
      </c>
      <c r="G542">
        <v>-22.030038589718501</v>
      </c>
      <c r="H542">
        <f>(Table2[[#This Row],[1Y Return vs Nifty]]-AVERAGE(Table2[1Y Return vs Nifty]))/_xlfn.STDEV.P(Table2[1Y Return vs Nifty])</f>
        <v>-0.78845741155762117</v>
      </c>
      <c r="I542">
        <v>-13.4190429701254</v>
      </c>
      <c r="J542">
        <f>(Table2[[#This Row],[1M Return vs Nifty]]-AVERAGE(Table2[1M Return vs Nifty]))/_xlfn.STDEV.P(Table2[1M Return vs Nifty])</f>
        <v>-1.2881025427709916</v>
      </c>
      <c r="K542">
        <v>-4.1929603183390203</v>
      </c>
      <c r="L542">
        <f>(Table2[[#This Row],[6M Return vs Nifty]]-AVERAGE(Table2[6M Return vs Nifty]))/_xlfn.STDEV.P(Table2[6M Return vs Nifty])</f>
        <v>-0.37656400702433723</v>
      </c>
      <c r="M542">
        <v>-1.87836200908915</v>
      </c>
      <c r="N542">
        <f>(Table2[[#This Row],[1W Return vs Nifty]]-AVERAGE(Table2[1W Return vs Nifty]))/_xlfn.STDEV.P(Table2[1W Return vs Nifty])</f>
        <v>-0.81114473286303423</v>
      </c>
      <c r="O542">
        <v>1834.63</v>
      </c>
      <c r="P542">
        <v>1892.9009461795799</v>
      </c>
      <c r="Q542">
        <v>1853.6816524094299</v>
      </c>
      <c r="R542">
        <v>49.944810262957198</v>
      </c>
      <c r="S542" s="1">
        <f>(Table2[[#This Row],[Close Price]]-Table2[[#This Row],[20D EMA]])/Table2[[#This Row],[20D EMA]]</f>
        <v>-1.3942865863961755E-2</v>
      </c>
      <c r="T542" s="1">
        <f>(Table2[[#This Row],[Close Price]]-Table2[[#This Row],[50D EMA]])/Table2[[#This Row],[50D EMA]]</f>
        <v>-4.4297587968781658E-2</v>
      </c>
      <c r="U542" s="1">
        <f>(Table2[[#This Row],[Close Price]]-Table2[[#This Row],[200D EMA]])/Table2[[#This Row],[200D EMA]]</f>
        <v>-2.407730170464676E-2</v>
      </c>
      <c r="V542">
        <v>0.76637631710100496</v>
      </c>
      <c r="W542">
        <v>1754.8</v>
      </c>
      <c r="X542">
        <v>1815.2</v>
      </c>
      <c r="Y542">
        <v>1715.05</v>
      </c>
      <c r="Z542">
        <v>1815.2</v>
      </c>
      <c r="AA542">
        <v>1715.05</v>
      </c>
      <c r="AB542">
        <v>1815.2</v>
      </c>
      <c r="AC542" s="1">
        <f>(Table2[[#This Row],[Close Price]]/Table2[[#This Row],[Day Low]])-1</f>
        <v>3.0915204011853215E-2</v>
      </c>
      <c r="AD542" s="1">
        <f>(Table2[[#This Row],[Day High]]/Table2[[#This Row],[Close Price]])-1</f>
        <v>3.3995743622343699E-3</v>
      </c>
      <c r="AE542" s="1">
        <f>(Table2[[#This Row],[Close Price]]/Table2[[#This Row],[Current Week Low]])-1</f>
        <v>5.4808897699775594E-2</v>
      </c>
      <c r="AF542" s="1">
        <f>(Table2[[#This Row],[Current Week High]]/Table2[[#This Row],[Close Price]])-1</f>
        <v>3.3995743622343699E-3</v>
      </c>
      <c r="AG542" s="1">
        <f>(Table2[[#This Row],[Close Price]]/Table2[[#This Row],[Current Month Low]])-1</f>
        <v>5.4808897699775594E-2</v>
      </c>
      <c r="AH542" s="1">
        <f>(Table2[[#This Row],[Current Month High]]/Table2[[#This Row],[Close Price]])-1</f>
        <v>3.3995743622343699E-3</v>
      </c>
      <c r="AI542">
        <v>20.2288493960918</v>
      </c>
      <c r="AJ542">
        <v>14.0960549966888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-2.36</v>
      </c>
      <c r="AM542" t="s">
        <v>3216</v>
      </c>
      <c r="AN542">
        <v>-0.06</v>
      </c>
      <c r="AO542" t="s">
        <v>3216</v>
      </c>
      <c r="AP542">
        <v>4.1242664473125003E-2</v>
      </c>
      <c r="AQ542">
        <f>(Table2[[#This Row],[Sharpe Ratio]]-AVERAGE(Table2[Sharpe Ratio]))/_xlfn.STDEV.P(Table2[Sharpe Ratio])</f>
        <v>-0.26306065912821941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598</v>
      </c>
      <c r="AT542">
        <f>_xlfn.RANK.AVG(Table2[[#This Row],[6M Return vs Nifty Z-Score]],Table2[6M Return vs Nifty Z-Score])</f>
        <v>447</v>
      </c>
      <c r="AU542">
        <f>_xlfn.RANK.AVG(Table2[[#This Row],[Sharpe Ratio Z-Score]],Table2[Sharpe Ratio Z-Score])</f>
        <v>415</v>
      </c>
      <c r="AV542">
        <f>(Table2[[#This Row],[Rank 1Y]]+Table2[[#This Row],[Rank 6M]]+Table2[[#This Row],[Rank Sharpe]])/3</f>
        <v>486.66666666666669</v>
      </c>
    </row>
    <row r="543" spans="1:48" hidden="1" x14ac:dyDescent="0.3">
      <c r="A543" t="s">
        <v>1328</v>
      </c>
      <c r="B543" t="s">
        <v>1329</v>
      </c>
      <c r="C543" t="s">
        <v>3167</v>
      </c>
      <c r="D543" t="s">
        <v>240</v>
      </c>
      <c r="E543">
        <v>8778.5478397000006</v>
      </c>
      <c r="F543">
        <v>454.9</v>
      </c>
      <c r="G543">
        <v>12.133224573979501</v>
      </c>
      <c r="H543">
        <f>(Table2[[#This Row],[1Y Return vs Nifty]]-AVERAGE(Table2[1Y Return vs Nifty]))/_xlfn.STDEV.P(Table2[1Y Return vs Nifty])</f>
        <v>-0.20174431417445499</v>
      </c>
      <c r="I543">
        <v>-79.547815012741395</v>
      </c>
      <c r="J543">
        <f>(Table2[[#This Row],[1M Return vs Nifty]]-AVERAGE(Table2[1M Return vs Nifty]))/_xlfn.STDEV.P(Table2[1M Return vs Nifty])</f>
        <v>-8.4230348947283584</v>
      </c>
      <c r="K543">
        <v>-14.8043125993131</v>
      </c>
      <c r="L543">
        <f>(Table2[[#This Row],[6M Return vs Nifty]]-AVERAGE(Table2[6M Return vs Nifty]))/_xlfn.STDEV.P(Table2[6M Return vs Nifty])</f>
        <v>-0.72519335148689745</v>
      </c>
      <c r="M543">
        <v>0.81208536021748001</v>
      </c>
      <c r="N543">
        <f>(Table2[[#This Row],[1W Return vs Nifty]]-AVERAGE(Table2[1W Return vs Nifty]))/_xlfn.STDEV.P(Table2[1W Return vs Nifty])</f>
        <v>-0.16796508578884448</v>
      </c>
      <c r="O543">
        <v>447.9</v>
      </c>
      <c r="P543">
        <v>447.29588834214297</v>
      </c>
      <c r="Q543">
        <v>418.52331009472601</v>
      </c>
      <c r="R543">
        <v>56.924780011852398</v>
      </c>
      <c r="S543" s="1">
        <f>(Table2[[#This Row],[Close Price]]-Table2[[#This Row],[20D EMA]])/Table2[[#This Row],[20D EMA]]</f>
        <v>1.5628488501897745E-2</v>
      </c>
      <c r="T543" s="1">
        <f>(Table2[[#This Row],[Close Price]]-Table2[[#This Row],[50D EMA]])/Table2[[#This Row],[50D EMA]]</f>
        <v>1.700018233129948E-2</v>
      </c>
      <c r="U543" s="1">
        <f>(Table2[[#This Row],[Close Price]]-Table2[[#This Row],[200D EMA]])/Table2[[#This Row],[200D EMA]]</f>
        <v>8.6916759539727148E-2</v>
      </c>
      <c r="V543">
        <v>0.27608388932821798</v>
      </c>
      <c r="W543">
        <v>435.9</v>
      </c>
      <c r="X543">
        <v>457.2</v>
      </c>
      <c r="Y543">
        <v>425.25</v>
      </c>
      <c r="Z543">
        <v>457.2</v>
      </c>
      <c r="AA543">
        <v>425.25</v>
      </c>
      <c r="AB543">
        <v>457.2</v>
      </c>
      <c r="AC543" s="1">
        <f>(Table2[[#This Row],[Close Price]]/Table2[[#This Row],[Day Low]])-1</f>
        <v>4.3587978894241708E-2</v>
      </c>
      <c r="AD543" s="1">
        <f>(Table2[[#This Row],[Day High]]/Table2[[#This Row],[Close Price]])-1</f>
        <v>5.0560562761046146E-3</v>
      </c>
      <c r="AE543" s="1">
        <f>(Table2[[#This Row],[Close Price]]/Table2[[#This Row],[Current Week Low]])-1</f>
        <v>6.9723691945914101E-2</v>
      </c>
      <c r="AF543" s="1">
        <f>(Table2[[#This Row],[Current Week High]]/Table2[[#This Row],[Close Price]])-1</f>
        <v>5.0560562761046146E-3</v>
      </c>
      <c r="AG543" s="1">
        <f>(Table2[[#This Row],[Close Price]]/Table2[[#This Row],[Current Month Low]])-1</f>
        <v>6.9723691945914101E-2</v>
      </c>
      <c r="AH543" s="1">
        <f>(Table2[[#This Row],[Current Month High]]/Table2[[#This Row],[Close Price]])-1</f>
        <v>5.0560562761046146E-3</v>
      </c>
      <c r="AI543">
        <v>20.5979336117828</v>
      </c>
      <c r="AJ543">
        <v>46.364221364221301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-1.72</v>
      </c>
      <c r="AM543" t="s">
        <v>3216</v>
      </c>
      <c r="AN543">
        <v>0.17</v>
      </c>
      <c r="AO543" t="s">
        <v>3217</v>
      </c>
      <c r="AP543">
        <v>3.5523901485299998E-3</v>
      </c>
      <c r="AQ543">
        <f>(Table2[[#This Row],[Sharpe Ratio]]-AVERAGE(Table2[Sharpe Ratio]))/_xlfn.STDEV.P(Table2[Sharpe Ratio])</f>
        <v>-0.71270723533905544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-10.230644881517611</v>
      </c>
      <c r="AS543">
        <f>_xlfn.RANK.AVG(Table2[[#This Row],[1Y Return vs Nifty Z-Score]],Table2[1Y Return vs Nifty Z-Score])</f>
        <v>361</v>
      </c>
      <c r="AT543">
        <f>_xlfn.RANK.AVG(Table2[[#This Row],[6M Return vs Nifty Z-Score]],Table2[6M Return vs Nifty Z-Score])</f>
        <v>582</v>
      </c>
      <c r="AU543">
        <f>_xlfn.RANK.AVG(Table2[[#This Row],[Sharpe Ratio Z-Score]],Table2[Sharpe Ratio Z-Score])</f>
        <v>517</v>
      </c>
      <c r="AV543">
        <f>(Table2[[#This Row],[Rank 1Y]]+Table2[[#This Row],[Rank 6M]]+Table2[[#This Row],[Rank Sharpe]])/3</f>
        <v>486.66666666666669</v>
      </c>
    </row>
    <row r="544" spans="1:48" hidden="1" x14ac:dyDescent="0.3">
      <c r="A544" t="s">
        <v>203</v>
      </c>
      <c r="B544" t="s">
        <v>204</v>
      </c>
      <c r="C544" t="s">
        <v>3162</v>
      </c>
      <c r="D544" t="s">
        <v>205</v>
      </c>
      <c r="E544">
        <v>129294.05075846</v>
      </c>
      <c r="F544">
        <v>1076.3</v>
      </c>
      <c r="G544">
        <v>13.314142425931401</v>
      </c>
      <c r="H544">
        <f>(Table2[[#This Row],[1Y Return vs Nifty]]-AVERAGE(Table2[1Y Return vs Nifty]))/_xlfn.STDEV.P(Table2[1Y Return vs Nifty])</f>
        <v>-0.18146346549340714</v>
      </c>
      <c r="I544">
        <v>5.6871059430265696</v>
      </c>
      <c r="J544">
        <f>(Table2[[#This Row],[1M Return vs Nifty]]-AVERAGE(Table2[1M Return vs Nifty]))/_xlfn.STDEV.P(Table2[1M Return vs Nifty])</f>
        <v>0.77334629093655682</v>
      </c>
      <c r="K544">
        <v>-7.41420577460143</v>
      </c>
      <c r="L544">
        <f>(Table2[[#This Row],[6M Return vs Nifty]]-AVERAGE(Table2[6M Return vs Nifty]))/_xlfn.STDEV.P(Table2[6M Return vs Nifty])</f>
        <v>-0.48239601241193669</v>
      </c>
      <c r="M544">
        <v>8.7042480728927405</v>
      </c>
      <c r="N544">
        <f>(Table2[[#This Row],[1W Return vs Nifty]]-AVERAGE(Table2[1W Return vs Nifty]))/_xlfn.STDEV.P(Table2[1W Return vs Nifty])</f>
        <v>1.7187391426974157</v>
      </c>
      <c r="O544">
        <v>991.31</v>
      </c>
      <c r="P544">
        <v>1004.53792964713</v>
      </c>
      <c r="Q544">
        <v>1036.19878089332</v>
      </c>
      <c r="R544">
        <v>73.279584976566497</v>
      </c>
      <c r="S544" s="1">
        <f>(Table2[[#This Row],[Close Price]]-Table2[[#This Row],[20D EMA]])/Table2[[#This Row],[20D EMA]]</f>
        <v>8.5735037475663536E-2</v>
      </c>
      <c r="T544" s="1">
        <f>(Table2[[#This Row],[Close Price]]-Table2[[#This Row],[50D EMA]])/Table2[[#This Row],[50D EMA]]</f>
        <v>7.1437890232853865E-2</v>
      </c>
      <c r="U544" s="1">
        <f>(Table2[[#This Row],[Close Price]]-Table2[[#This Row],[200D EMA]])/Table2[[#This Row],[200D EMA]]</f>
        <v>3.870031488756262E-2</v>
      </c>
      <c r="V544">
        <v>0.81186828547197398</v>
      </c>
      <c r="W544">
        <v>1009</v>
      </c>
      <c r="X544">
        <v>1090.95</v>
      </c>
      <c r="Y544">
        <v>956.35</v>
      </c>
      <c r="Z544">
        <v>1090.95</v>
      </c>
      <c r="AA544">
        <v>956.35</v>
      </c>
      <c r="AB544">
        <v>1090.95</v>
      </c>
      <c r="AC544" s="1">
        <f>(Table2[[#This Row],[Close Price]]/Table2[[#This Row],[Day Low]])-1</f>
        <v>6.6699702675916628E-2</v>
      </c>
      <c r="AD544" s="1">
        <f>(Table2[[#This Row],[Day High]]/Table2[[#This Row],[Close Price]])-1</f>
        <v>1.3611446622688872E-2</v>
      </c>
      <c r="AE544" s="1">
        <f>(Table2[[#This Row],[Close Price]]/Table2[[#This Row],[Current Week Low]])-1</f>
        <v>0.12542479217859559</v>
      </c>
      <c r="AF544" s="1">
        <f>(Table2[[#This Row],[Current Week High]]/Table2[[#This Row],[Close Price]])-1</f>
        <v>1.3611446622688872E-2</v>
      </c>
      <c r="AG544" s="1">
        <f>(Table2[[#This Row],[Close Price]]/Table2[[#This Row],[Current Month Low]])-1</f>
        <v>0.12542479217859559</v>
      </c>
      <c r="AH544" s="1">
        <f>(Table2[[#This Row],[Current Month High]]/Table2[[#This Row],[Close Price]])-1</f>
        <v>1.3611446622688872E-2</v>
      </c>
      <c r="AI544">
        <v>25.243891108427</v>
      </c>
      <c r="AJ544">
        <v>49.4861111111111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5.77</v>
      </c>
      <c r="AM544" t="s">
        <v>3217</v>
      </c>
      <c r="AN544">
        <v>0.08</v>
      </c>
      <c r="AO544" t="s">
        <v>3217</v>
      </c>
      <c r="AP544">
        <v>-3.0354437892349002E-2</v>
      </c>
      <c r="AQ544">
        <f>(Table2[[#This Row],[Sharpe Ratio]]-AVERAGE(Table2[Sharpe Ratio]))/_xlfn.STDEV.P(Table2[Sharpe Ratio])</f>
        <v>-1.1172171364198731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347</v>
      </c>
      <c r="AT544">
        <f>_xlfn.RANK.AVG(Table2[[#This Row],[6M Return vs Nifty Z-Score]],Table2[6M Return vs Nifty Z-Score])</f>
        <v>485</v>
      </c>
      <c r="AU544">
        <f>_xlfn.RANK.AVG(Table2[[#This Row],[Sharpe Ratio Z-Score]],Table2[Sharpe Ratio Z-Score])</f>
        <v>639</v>
      </c>
      <c r="AV544">
        <f>(Table2[[#This Row],[Rank 1Y]]+Table2[[#This Row],[Rank 6M]]+Table2[[#This Row],[Rank Sharpe]])/3</f>
        <v>490.33333333333331</v>
      </c>
    </row>
    <row r="545" spans="1:48" hidden="1" x14ac:dyDescent="0.3">
      <c r="A545" t="s">
        <v>881</v>
      </c>
      <c r="B545" t="s">
        <v>882</v>
      </c>
      <c r="C545" t="s">
        <v>3156</v>
      </c>
      <c r="D545" t="s">
        <v>21</v>
      </c>
      <c r="E545">
        <v>17538.1681713</v>
      </c>
      <c r="F545">
        <v>631.75</v>
      </c>
      <c r="G545">
        <v>-24.908339703970402</v>
      </c>
      <c r="H545">
        <f>(Table2[[#This Row],[1Y Return vs Nifty]]-AVERAGE(Table2[1Y Return vs Nifty]))/_xlfn.STDEV.P(Table2[1Y Return vs Nifty])</f>
        <v>-0.83788878331658745</v>
      </c>
      <c r="I545">
        <v>1.08341195145195</v>
      </c>
      <c r="J545">
        <f>(Table2[[#This Row],[1M Return vs Nifty]]-AVERAGE(Table2[1M Return vs Nifty]))/_xlfn.STDEV.P(Table2[1M Return vs Nifty])</f>
        <v>0.27663292118232097</v>
      </c>
      <c r="K545">
        <v>-13.4051309276125</v>
      </c>
      <c r="L545">
        <f>(Table2[[#This Row],[6M Return vs Nifty]]-AVERAGE(Table2[6M Return vs Nifty]))/_xlfn.STDEV.P(Table2[6M Return vs Nifty])</f>
        <v>-0.67922411249898673</v>
      </c>
      <c r="M545">
        <v>0.92364060410497395</v>
      </c>
      <c r="N545">
        <f>(Table2[[#This Row],[1W Return vs Nifty]]-AVERAGE(Table2[1W Return vs Nifty]))/_xlfn.STDEV.P(Table2[1W Return vs Nifty])</f>
        <v>-0.14129663532540923</v>
      </c>
      <c r="O545">
        <v>610.09</v>
      </c>
      <c r="P545">
        <v>620.25988559797702</v>
      </c>
      <c r="Q545">
        <v>631.45071251951697</v>
      </c>
      <c r="R545">
        <v>64.365566142934298</v>
      </c>
      <c r="S545" s="1">
        <f>(Table2[[#This Row],[Close Price]]-Table2[[#This Row],[20D EMA]])/Table2[[#This Row],[20D EMA]]</f>
        <v>3.5502958579881602E-2</v>
      </c>
      <c r="T545" s="1">
        <f>(Table2[[#This Row],[Close Price]]-Table2[[#This Row],[50D EMA]])/Table2[[#This Row],[50D EMA]]</f>
        <v>1.8524677588887845E-2</v>
      </c>
      <c r="U545" s="1">
        <f>(Table2[[#This Row],[Close Price]]-Table2[[#This Row],[200D EMA]])/Table2[[#This Row],[200D EMA]]</f>
        <v>4.73968077870813E-4</v>
      </c>
      <c r="V545">
        <v>0.31549149730434001</v>
      </c>
      <c r="W545">
        <v>604.1</v>
      </c>
      <c r="X545">
        <v>637.70000000000005</v>
      </c>
      <c r="Y545">
        <v>597.85</v>
      </c>
      <c r="Z545">
        <v>637.70000000000005</v>
      </c>
      <c r="AA545">
        <v>597.85</v>
      </c>
      <c r="AB545">
        <v>637.70000000000005</v>
      </c>
      <c r="AC545" s="1">
        <f>(Table2[[#This Row],[Close Price]]/Table2[[#This Row],[Day Low]])-1</f>
        <v>4.5770567786790117E-2</v>
      </c>
      <c r="AD545" s="1">
        <f>(Table2[[#This Row],[Day High]]/Table2[[#This Row],[Close Price]])-1</f>
        <v>9.418282548476542E-3</v>
      </c>
      <c r="AE545" s="1">
        <f>(Table2[[#This Row],[Close Price]]/Table2[[#This Row],[Current Week Low]])-1</f>
        <v>5.6703186417997875E-2</v>
      </c>
      <c r="AF545" s="1">
        <f>(Table2[[#This Row],[Current Week High]]/Table2[[#This Row],[Close Price]])-1</f>
        <v>9.418282548476542E-3</v>
      </c>
      <c r="AG545" s="1">
        <f>(Table2[[#This Row],[Close Price]]/Table2[[#This Row],[Current Month Low]])-1</f>
        <v>5.6703186417997875E-2</v>
      </c>
      <c r="AH545" s="1">
        <f>(Table2[[#This Row],[Current Month High]]/Table2[[#This Row],[Close Price]])-1</f>
        <v>9.418282548476542E-3</v>
      </c>
      <c r="AI545">
        <v>37.712702809655703</v>
      </c>
      <c r="AJ545">
        <v>34.529386712095402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3.8</v>
      </c>
      <c r="AM545" t="s">
        <v>3217</v>
      </c>
      <c r="AN545">
        <v>0</v>
      </c>
      <c r="AO545" t="s">
        <v>3218</v>
      </c>
      <c r="AP545">
        <v>8.1521078640637998E-2</v>
      </c>
      <c r="AQ545">
        <f>(Table2[[#This Row],[Sharpe Ratio]]-AVERAGE(Table2[Sharpe Ratio]))/_xlfn.STDEV.P(Table2[Sharpe Ratio])</f>
        <v>0.21746253552005565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614</v>
      </c>
      <c r="AT545">
        <f>_xlfn.RANK.AVG(Table2[[#This Row],[6M Return vs Nifty Z-Score]],Table2[6M Return vs Nifty Z-Score])</f>
        <v>571</v>
      </c>
      <c r="AU545">
        <f>_xlfn.RANK.AVG(Table2[[#This Row],[Sharpe Ratio Z-Score]],Table2[Sharpe Ratio Z-Score])</f>
        <v>287</v>
      </c>
      <c r="AV545">
        <f>(Table2[[#This Row],[Rank 1Y]]+Table2[[#This Row],[Rank 6M]]+Table2[[#This Row],[Rank Sharpe]])/3</f>
        <v>490.66666666666669</v>
      </c>
    </row>
    <row r="546" spans="1:48" hidden="1" x14ac:dyDescent="0.3">
      <c r="A546" t="s">
        <v>1991</v>
      </c>
      <c r="B546" t="s">
        <v>1992</v>
      </c>
      <c r="C546" t="s">
        <v>3156</v>
      </c>
      <c r="D546" t="s">
        <v>21</v>
      </c>
      <c r="E546">
        <v>3473.4290065199998</v>
      </c>
      <c r="F546">
        <v>587.70000000000005</v>
      </c>
      <c r="G546">
        <v>-23.9835305886592</v>
      </c>
      <c r="H546">
        <f>(Table2[[#This Row],[1Y Return vs Nifty]]-AVERAGE(Table2[1Y Return vs Nifty]))/_xlfn.STDEV.P(Table2[1Y Return vs Nifty])</f>
        <v>-0.82200629522016389</v>
      </c>
      <c r="I546">
        <v>-1.65435325098421</v>
      </c>
      <c r="J546">
        <f>(Table2[[#This Row],[1M Return vs Nifty]]-AVERAGE(Table2[1M Return vs Nifty]))/_xlfn.STDEV.P(Table2[1M Return vs Nifty])</f>
        <v>-1.875695090446956E-2</v>
      </c>
      <c r="K546">
        <v>-9.53628472199299</v>
      </c>
      <c r="L546">
        <f>(Table2[[#This Row],[6M Return vs Nifty]]-AVERAGE(Table2[6M Return vs Nifty]))/_xlfn.STDEV.P(Table2[6M Return vs Nifty])</f>
        <v>-0.55211558940245831</v>
      </c>
      <c r="M546">
        <v>1.1027225779593599</v>
      </c>
      <c r="N546">
        <f>(Table2[[#This Row],[1W Return vs Nifty]]-AVERAGE(Table2[1W Return vs Nifty]))/_xlfn.STDEV.P(Table2[1W Return vs Nifty])</f>
        <v>-9.8485212193687693E-2</v>
      </c>
      <c r="O546">
        <v>586.42999999999995</v>
      </c>
      <c r="P546">
        <v>599.26936134619302</v>
      </c>
      <c r="Q546">
        <v>600.60700443661494</v>
      </c>
      <c r="R546">
        <v>54.070064905027003</v>
      </c>
      <c r="S546" s="1">
        <f>(Table2[[#This Row],[Close Price]]-Table2[[#This Row],[20D EMA]])/Table2[[#This Row],[20D EMA]]</f>
        <v>2.1656463687057203E-3</v>
      </c>
      <c r="T546" s="1">
        <f>(Table2[[#This Row],[Close Price]]-Table2[[#This Row],[50D EMA]])/Table2[[#This Row],[50D EMA]]</f>
        <v>-1.9305778156593345E-2</v>
      </c>
      <c r="U546" s="1">
        <f>(Table2[[#This Row],[Close Price]]-Table2[[#This Row],[200D EMA]])/Table2[[#This Row],[200D EMA]]</f>
        <v>-2.1489933252979633E-2</v>
      </c>
      <c r="V546">
        <v>0.28160319941449302</v>
      </c>
      <c r="W546">
        <v>565</v>
      </c>
      <c r="X546">
        <v>591.45000000000005</v>
      </c>
      <c r="Y546">
        <v>563.65</v>
      </c>
      <c r="Z546">
        <v>595</v>
      </c>
      <c r="AA546">
        <v>563.65</v>
      </c>
      <c r="AB546">
        <v>595</v>
      </c>
      <c r="AC546" s="1">
        <f>(Table2[[#This Row],[Close Price]]/Table2[[#This Row],[Day Low]])-1</f>
        <v>4.0176991150442598E-2</v>
      </c>
      <c r="AD546" s="1">
        <f>(Table2[[#This Row],[Day High]]/Table2[[#This Row],[Close Price]])-1</f>
        <v>6.3808065339459041E-3</v>
      </c>
      <c r="AE546" s="1">
        <f>(Table2[[#This Row],[Close Price]]/Table2[[#This Row],[Current Week Low]])-1</f>
        <v>4.2668322540583725E-2</v>
      </c>
      <c r="AF546" s="1">
        <f>(Table2[[#This Row],[Current Week High]]/Table2[[#This Row],[Close Price]])-1</f>
        <v>1.2421303386081162E-2</v>
      </c>
      <c r="AG546" s="1">
        <f>(Table2[[#This Row],[Close Price]]/Table2[[#This Row],[Current Month Low]])-1</f>
        <v>4.2668322540583725E-2</v>
      </c>
      <c r="AH546" s="1">
        <f>(Table2[[#This Row],[Current Month High]]/Table2[[#This Row],[Close Price]])-1</f>
        <v>1.2421303386081162E-2</v>
      </c>
      <c r="AI546">
        <v>34.677556576484498</v>
      </c>
      <c r="AJ546">
        <v>30.6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-0.21</v>
      </c>
      <c r="AM546" t="s">
        <v>3216</v>
      </c>
      <c r="AN546">
        <v>0.02</v>
      </c>
      <c r="AO546" t="s">
        <v>3217</v>
      </c>
      <c r="AP546">
        <v>6.2909305769184007E-2</v>
      </c>
      <c r="AQ546">
        <f>(Table2[[#This Row],[Sharpe Ratio]]-AVERAGE(Table2[Sharpe Ratio]))/_xlfn.STDEV.P(Table2[Sharpe Ratio])</f>
        <v>-4.5767066672040887E-3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609</v>
      </c>
      <c r="AT546">
        <f>_xlfn.RANK.AVG(Table2[[#This Row],[6M Return vs Nifty Z-Score]],Table2[6M Return vs Nifty Z-Score])</f>
        <v>512</v>
      </c>
      <c r="AU546">
        <f>_xlfn.RANK.AVG(Table2[[#This Row],[Sharpe Ratio Z-Score]],Table2[Sharpe Ratio Z-Score])</f>
        <v>352</v>
      </c>
      <c r="AV546">
        <f>(Table2[[#This Row],[Rank 1Y]]+Table2[[#This Row],[Rank 6M]]+Table2[[#This Row],[Rank Sharpe]])/3</f>
        <v>491</v>
      </c>
    </row>
    <row r="547" spans="1:48" hidden="1" x14ac:dyDescent="0.3">
      <c r="A547" t="s">
        <v>846</v>
      </c>
      <c r="B547" t="s">
        <v>847</v>
      </c>
      <c r="C547" t="s">
        <v>3166</v>
      </c>
      <c r="D547" t="s">
        <v>433</v>
      </c>
      <c r="E547">
        <v>18791.337331300001</v>
      </c>
      <c r="F547">
        <v>7919.5</v>
      </c>
      <c r="G547">
        <v>-5.0895249451110596</v>
      </c>
      <c r="H547">
        <f>(Table2[[#This Row],[1Y Return vs Nifty]]-AVERAGE(Table2[1Y Return vs Nifty]))/_xlfn.STDEV.P(Table2[1Y Return vs Nifty])</f>
        <v>-0.49752439429682072</v>
      </c>
      <c r="I547">
        <v>-3.4415685314381799</v>
      </c>
      <c r="J547">
        <f>(Table2[[#This Row],[1M Return vs Nifty]]-AVERAGE(Table2[1M Return vs Nifty]))/_xlfn.STDEV.P(Table2[1M Return vs Nifty])</f>
        <v>-0.21158769205608075</v>
      </c>
      <c r="K547">
        <v>-0.57831197728842998</v>
      </c>
      <c r="L547">
        <f>(Table2[[#This Row],[6M Return vs Nifty]]-AVERAGE(Table2[6M Return vs Nifty]))/_xlfn.STDEV.P(Table2[6M Return vs Nifty])</f>
        <v>-0.25780699583146505</v>
      </c>
      <c r="M547">
        <v>1.9129862712416701</v>
      </c>
      <c r="N547">
        <f>(Table2[[#This Row],[1W Return vs Nifty]]-AVERAGE(Table2[1W Return vs Nifty]))/_xlfn.STDEV.P(Table2[1W Return vs Nifty])</f>
        <v>9.5216817523642541E-2</v>
      </c>
      <c r="O547">
        <v>8058.12</v>
      </c>
      <c r="P547">
        <v>8133.7101019547899</v>
      </c>
      <c r="Q547">
        <v>7627.7199810641096</v>
      </c>
      <c r="R547">
        <v>44.008098660813701</v>
      </c>
      <c r="S547" s="1">
        <f>(Table2[[#This Row],[Close Price]]-Table2[[#This Row],[20D EMA]])/Table2[[#This Row],[20D EMA]]</f>
        <v>-1.7202523665569625E-2</v>
      </c>
      <c r="T547" s="1">
        <f>(Table2[[#This Row],[Close Price]]-Table2[[#This Row],[50D EMA]])/Table2[[#This Row],[50D EMA]]</f>
        <v>-2.6336087624183754E-2</v>
      </c>
      <c r="U547" s="1">
        <f>(Table2[[#This Row],[Close Price]]-Table2[[#This Row],[200D EMA]])/Table2[[#This Row],[200D EMA]]</f>
        <v>3.8252586573738576E-2</v>
      </c>
      <c r="V547">
        <v>0.247802813100266</v>
      </c>
      <c r="W547">
        <v>7762.05</v>
      </c>
      <c r="X547">
        <v>8010</v>
      </c>
      <c r="Y547">
        <v>7762.05</v>
      </c>
      <c r="Z547">
        <v>8183.4</v>
      </c>
      <c r="AA547">
        <v>7762.05</v>
      </c>
      <c r="AB547">
        <v>8304</v>
      </c>
      <c r="AC547" s="1">
        <f>(Table2[[#This Row],[Close Price]]/Table2[[#This Row],[Day Low]])-1</f>
        <v>2.0284589766878636E-2</v>
      </c>
      <c r="AD547" s="1">
        <f>(Table2[[#This Row],[Day High]]/Table2[[#This Row],[Close Price]])-1</f>
        <v>1.1427489109161026E-2</v>
      </c>
      <c r="AE547" s="1">
        <f>(Table2[[#This Row],[Close Price]]/Table2[[#This Row],[Current Week Low]])-1</f>
        <v>2.0284589766878636E-2</v>
      </c>
      <c r="AF547" s="1">
        <f>(Table2[[#This Row],[Current Week High]]/Table2[[#This Row],[Close Price]])-1</f>
        <v>3.3322810783509071E-2</v>
      </c>
      <c r="AG547" s="1">
        <f>(Table2[[#This Row],[Close Price]]/Table2[[#This Row],[Current Month Low]])-1</f>
        <v>2.0284589766878636E-2</v>
      </c>
      <c r="AH547" s="1">
        <f>(Table2[[#This Row],[Current Month High]]/Table2[[#This Row],[Close Price]])-1</f>
        <v>4.8551044889197481E-2</v>
      </c>
      <c r="AI547">
        <v>19.814382221099802</v>
      </c>
      <c r="AJ547">
        <v>44.342580104253898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-4.0199999999999996</v>
      </c>
      <c r="AM547" t="s">
        <v>3216</v>
      </c>
      <c r="AN547">
        <v>0.03</v>
      </c>
      <c r="AO547" t="s">
        <v>3217</v>
      </c>
      <c r="AP547">
        <v>-8.9706221468500002E-3</v>
      </c>
      <c r="AQ547">
        <f>(Table2[[#This Row],[Sharpe Ratio]]-AVERAGE(Table2[Sharpe Ratio]))/_xlfn.STDEV.P(Table2[Sharpe Ratio])</f>
        <v>-0.86210730480974451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491</v>
      </c>
      <c r="AT547">
        <f>_xlfn.RANK.AVG(Table2[[#This Row],[6M Return vs Nifty Z-Score]],Table2[6M Return vs Nifty Z-Score])</f>
        <v>401</v>
      </c>
      <c r="AU547">
        <f>_xlfn.RANK.AVG(Table2[[#This Row],[Sharpe Ratio Z-Score]],Table2[Sharpe Ratio Z-Score])</f>
        <v>592</v>
      </c>
      <c r="AV547">
        <f>(Table2[[#This Row],[Rank 1Y]]+Table2[[#This Row],[Rank 6M]]+Table2[[#This Row],[Rank Sharpe]])/3</f>
        <v>494.66666666666669</v>
      </c>
    </row>
    <row r="548" spans="1:48" x14ac:dyDescent="0.3">
      <c r="A548" t="s">
        <v>22</v>
      </c>
      <c r="B548" t="s">
        <v>23</v>
      </c>
      <c r="C548" t="s">
        <v>3157</v>
      </c>
      <c r="D548" t="s">
        <v>24</v>
      </c>
      <c r="E548">
        <v>1341287.52103185</v>
      </c>
      <c r="F548">
        <v>1755.25</v>
      </c>
      <c r="G548">
        <v>-8.5087720791183195</v>
      </c>
      <c r="H548">
        <f>(Table2[[#This Row],[1Y Return vs Nifty]]-AVERAGE(Table2[1Y Return vs Nifty]))/_xlfn.STDEV.P(Table2[1Y Return vs Nifty])</f>
        <v>-0.55624586557722289</v>
      </c>
      <c r="I548">
        <v>8.4639740627408102</v>
      </c>
      <c r="J548">
        <f>(Table2[[#This Row],[1M Return vs Nifty]]-AVERAGE(Table2[1M Return vs Nifty]))/_xlfn.STDEV.P(Table2[1M Return vs Nifty])</f>
        <v>1.0729551536521691</v>
      </c>
      <c r="K548">
        <v>6.1801683649947403</v>
      </c>
      <c r="L548">
        <f>(Table2[[#This Row],[6M Return vs Nifty]]-AVERAGE(Table2[6M Return vs Nifty]))/_xlfn.STDEV.P(Table2[6M Return vs Nifty])</f>
        <v>-3.576134991337554E-2</v>
      </c>
      <c r="M548">
        <v>0.205839957276856</v>
      </c>
      <c r="N548">
        <f>(Table2[[#This Row],[1W Return vs Nifty]]-AVERAGE(Table2[1W Return vs Nifty]))/_xlfn.STDEV.P(Table2[1W Return vs Nifty])</f>
        <v>-0.31289440451556244</v>
      </c>
      <c r="O548">
        <v>1723.96</v>
      </c>
      <c r="P548">
        <v>1697.07737100031</v>
      </c>
      <c r="Q548">
        <v>1620.92061326356</v>
      </c>
      <c r="R548">
        <v>61.196882901515103</v>
      </c>
      <c r="S548" s="1">
        <f>(Table2[[#This Row],[Close Price]]-Table2[[#This Row],[20D EMA]])/Table2[[#This Row],[20D EMA]]</f>
        <v>1.8150073087542611E-2</v>
      </c>
      <c r="T548" s="1">
        <f>(Table2[[#This Row],[Close Price]]-Table2[[#This Row],[50D EMA]])/Table2[[#This Row],[50D EMA]]</f>
        <v>3.4278124258649005E-2</v>
      </c>
      <c r="U548" s="1">
        <f>(Table2[[#This Row],[Close Price]]-Table2[[#This Row],[200D EMA]])/Table2[[#This Row],[200D EMA]]</f>
        <v>8.2872279886663527E-2</v>
      </c>
      <c r="V548">
        <v>0.74078552165089095</v>
      </c>
      <c r="W548">
        <v>1745.35</v>
      </c>
      <c r="X548">
        <v>1771.5</v>
      </c>
      <c r="Y548">
        <v>1697.9</v>
      </c>
      <c r="Z548">
        <v>1771.5</v>
      </c>
      <c r="AA548">
        <v>1697.9</v>
      </c>
      <c r="AB548">
        <v>1771.5</v>
      </c>
      <c r="AC548" s="1">
        <f>(Table2[[#This Row],[Close Price]]/Table2[[#This Row],[Day Low]])-1</f>
        <v>5.672214742028947E-3</v>
      </c>
      <c r="AD548" s="1">
        <f>(Table2[[#This Row],[Day High]]/Table2[[#This Row],[Close Price]])-1</f>
        <v>9.2579404643213792E-3</v>
      </c>
      <c r="AE548" s="1">
        <f>(Table2[[#This Row],[Close Price]]/Table2[[#This Row],[Current Week Low]])-1</f>
        <v>3.3777018670121839E-2</v>
      </c>
      <c r="AF548" s="1">
        <f>(Table2[[#This Row],[Current Week High]]/Table2[[#This Row],[Close Price]])-1</f>
        <v>9.2579404643213792E-3</v>
      </c>
      <c r="AG548" s="1">
        <f>(Table2[[#This Row],[Close Price]]/Table2[[#This Row],[Current Month Low]])-1</f>
        <v>3.3777018670121839E-2</v>
      </c>
      <c r="AH548" s="1">
        <f>(Table2[[#This Row],[Current Month High]]/Table2[[#This Row],[Close Price]])-1</f>
        <v>9.2579404643213792E-3</v>
      </c>
      <c r="AI548">
        <v>2.2076627261073898</v>
      </c>
      <c r="AJ548">
        <v>28.726486010780601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1.54</v>
      </c>
      <c r="AM548" t="s">
        <v>3217</v>
      </c>
      <c r="AN548">
        <v>0.04</v>
      </c>
      <c r="AO548" t="s">
        <v>3217</v>
      </c>
      <c r="AP548">
        <v>-3.5970342354524003E-2</v>
      </c>
      <c r="AQ548">
        <f>(Table2[[#This Row],[Sharpe Ratio]]-AVERAGE(Table2[Sharpe Ratio]))/_xlfn.STDEV.P(Table2[Sharpe Ratio])</f>
        <v>-1.184215115580145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-1.0161615819341367</v>
      </c>
      <c r="AS548">
        <f>_xlfn.RANK.AVG(Table2[[#This Row],[1Y Return vs Nifty Z-Score]],Table2[1Y Return vs Nifty Z-Score])</f>
        <v>513</v>
      </c>
      <c r="AT548">
        <f>_xlfn.RANK.AVG(Table2[[#This Row],[6M Return vs Nifty Z-Score]],Table2[6M Return vs Nifty Z-Score])</f>
        <v>325</v>
      </c>
      <c r="AU548">
        <f>_xlfn.RANK.AVG(Table2[[#This Row],[Sharpe Ratio Z-Score]],Table2[Sharpe Ratio Z-Score])</f>
        <v>649</v>
      </c>
      <c r="AV548">
        <f>(Table2[[#This Row],[Rank 1Y]]+Table2[[#This Row],[Rank 6M]]+Table2[[#This Row],[Rank Sharpe]])/3</f>
        <v>495.66666666666669</v>
      </c>
    </row>
    <row r="549" spans="1:48" hidden="1" x14ac:dyDescent="0.3">
      <c r="A549" t="s">
        <v>132</v>
      </c>
      <c r="B549" t="s">
        <v>133</v>
      </c>
      <c r="C549" t="s">
        <v>3157</v>
      </c>
      <c r="D549" t="s">
        <v>54</v>
      </c>
      <c r="E549">
        <v>207148.83094973999</v>
      </c>
      <c r="F549">
        <v>326.05</v>
      </c>
      <c r="G549">
        <v>24.019616030880801</v>
      </c>
      <c r="H549">
        <f>(Table2[[#This Row],[1Y Return vs Nifty]]-AVERAGE(Table2[1Y Return vs Nifty]))/_xlfn.STDEV.P(Table2[1Y Return vs Nifty])</f>
        <v>2.3902122895702628E-3</v>
      </c>
      <c r="I549">
        <v>-5.2059423408720198</v>
      </c>
      <c r="J549">
        <f>(Table2[[#This Row],[1M Return vs Nifty]]-AVERAGE(Table2[1M Return vs Nifty]))/_xlfn.STDEV.P(Table2[1M Return vs Nifty])</f>
        <v>-0.40195396357497604</v>
      </c>
      <c r="K549">
        <v>-21.033710526494101</v>
      </c>
      <c r="L549">
        <f>(Table2[[#This Row],[6M Return vs Nifty]]-AVERAGE(Table2[6M Return vs Nifty]))/_xlfn.STDEV.P(Table2[6M Return vs Nifty])</f>
        <v>-0.92985632546462937</v>
      </c>
      <c r="M549">
        <v>-1.8459801305263701</v>
      </c>
      <c r="N549">
        <f>(Table2[[#This Row],[1W Return vs Nifty]]-AVERAGE(Table2[1W Return vs Nifty]))/_xlfn.STDEV.P(Table2[1W Return vs Nifty])</f>
        <v>-0.80340350533960725</v>
      </c>
      <c r="O549">
        <v>326.38</v>
      </c>
      <c r="P549">
        <v>332.955577783249</v>
      </c>
      <c r="Q549">
        <v>316.60662406307102</v>
      </c>
      <c r="R549">
        <v>53.254862464132998</v>
      </c>
      <c r="S549" s="1">
        <f>(Table2[[#This Row],[Close Price]]-Table2[[#This Row],[20D EMA]])/Table2[[#This Row],[20D EMA]]</f>
        <v>-1.0110913658924691E-3</v>
      </c>
      <c r="T549" s="1">
        <f>(Table2[[#This Row],[Close Price]]-Table2[[#This Row],[50D EMA]])/Table2[[#This Row],[50D EMA]]</f>
        <v>-2.0740237569302575E-2</v>
      </c>
      <c r="U549" s="1">
        <f>(Table2[[#This Row],[Close Price]]-Table2[[#This Row],[200D EMA]])/Table2[[#This Row],[200D EMA]]</f>
        <v>2.9826842583836079E-2</v>
      </c>
      <c r="V549">
        <v>0.51118776617129502</v>
      </c>
      <c r="W549">
        <v>322.8</v>
      </c>
      <c r="X549">
        <v>327.9</v>
      </c>
      <c r="Y549">
        <v>318.75</v>
      </c>
      <c r="Z549">
        <v>327.9</v>
      </c>
      <c r="AA549">
        <v>318.75</v>
      </c>
      <c r="AB549">
        <v>327.9</v>
      </c>
      <c r="AC549" s="1">
        <f>(Table2[[#This Row],[Close Price]]/Table2[[#This Row],[Day Low]])-1</f>
        <v>1.0068153655514278E-2</v>
      </c>
      <c r="AD549" s="1">
        <f>(Table2[[#This Row],[Day High]]/Table2[[#This Row],[Close Price]])-1</f>
        <v>5.6739763839901425E-3</v>
      </c>
      <c r="AE549" s="1">
        <f>(Table2[[#This Row],[Close Price]]/Table2[[#This Row],[Current Week Low]])-1</f>
        <v>2.2901960784313724E-2</v>
      </c>
      <c r="AF549" s="1">
        <f>(Table2[[#This Row],[Current Week High]]/Table2[[#This Row],[Close Price]])-1</f>
        <v>5.6739763839901425E-3</v>
      </c>
      <c r="AG549" s="1">
        <f>(Table2[[#This Row],[Close Price]]/Table2[[#This Row],[Current Month Low]])-1</f>
        <v>2.2901960784313724E-2</v>
      </c>
      <c r="AH549" s="1">
        <f>(Table2[[#This Row],[Current Month High]]/Table2[[#This Row],[Close Price]])-1</f>
        <v>5.6739763839901425E-3</v>
      </c>
      <c r="AI549">
        <v>21.055052905996</v>
      </c>
      <c r="AJ549">
        <v>52.502338634237603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-0.35</v>
      </c>
      <c r="AM549" t="s">
        <v>3216</v>
      </c>
      <c r="AN549">
        <v>-0.06</v>
      </c>
      <c r="AO549" t="s">
        <v>3216</v>
      </c>
      <c r="AQ549">
        <f>(Table2[[#This Row],[Sharpe Ratio]]-AVERAGE(Table2[Sharpe Ratio]))/_xlfn.STDEV.P(Table2[Sharpe Ratio])</f>
        <v>-0.75508740094610904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300</v>
      </c>
      <c r="AT549">
        <f>_xlfn.RANK.AVG(Table2[[#This Row],[6M Return vs Nifty Z-Score]],Table2[6M Return vs Nifty Z-Score])</f>
        <v>645</v>
      </c>
      <c r="AU549">
        <f>_xlfn.RANK.AVG(Table2[[#This Row],[Sharpe Ratio Z-Score]],Table2[Sharpe Ratio Z-Score])</f>
        <v>547.5</v>
      </c>
      <c r="AV549">
        <f>(Table2[[#This Row],[Rank 1Y]]+Table2[[#This Row],[Rank 6M]]+Table2[[#This Row],[Rank Sharpe]])/3</f>
        <v>497.5</v>
      </c>
    </row>
    <row r="550" spans="1:48" hidden="1" x14ac:dyDescent="0.3">
      <c r="A550" t="s">
        <v>446</v>
      </c>
      <c r="B550" t="s">
        <v>447</v>
      </c>
      <c r="C550" t="s">
        <v>3163</v>
      </c>
      <c r="D550" t="s">
        <v>414</v>
      </c>
      <c r="E550">
        <v>51578.045628765001</v>
      </c>
      <c r="F550">
        <v>121613.55</v>
      </c>
      <c r="G550">
        <v>-12.887238842361301</v>
      </c>
      <c r="H550">
        <f>(Table2[[#This Row],[1Y Return vs Nifty]]-AVERAGE(Table2[1Y Return vs Nifty]))/_xlfn.STDEV.P(Table2[1Y Return vs Nifty])</f>
        <v>-0.63144078428689876</v>
      </c>
      <c r="I550">
        <v>-9.3379572386297696</v>
      </c>
      <c r="J550">
        <f>(Table2[[#This Row],[1M Return vs Nifty]]-AVERAGE(Table2[1M Return vs Nifty]))/_xlfn.STDEV.P(Table2[1M Return vs Nifty])</f>
        <v>-0.84777574223710583</v>
      </c>
      <c r="K550">
        <v>-12.940013976345201</v>
      </c>
      <c r="L550">
        <f>(Table2[[#This Row],[6M Return vs Nifty]]-AVERAGE(Table2[6M Return vs Nifty]))/_xlfn.STDEV.P(Table2[6M Return vs Nifty])</f>
        <v>-0.6639429858786331</v>
      </c>
      <c r="M550">
        <v>-2.4184505877985898</v>
      </c>
      <c r="N550">
        <f>(Table2[[#This Row],[1W Return vs Nifty]]-AVERAGE(Table2[1W Return vs Nifty]))/_xlfn.STDEV.P(Table2[1W Return vs Nifty])</f>
        <v>-0.94025856924804474</v>
      </c>
      <c r="O550">
        <v>125480.61</v>
      </c>
      <c r="P550">
        <v>129743.488132955</v>
      </c>
      <c r="Q550">
        <v>129285.67896501</v>
      </c>
      <c r="R550">
        <v>35.6672347105334</v>
      </c>
      <c r="S550" s="1">
        <f>(Table2[[#This Row],[Close Price]]-Table2[[#This Row],[20D EMA]])/Table2[[#This Row],[20D EMA]]</f>
        <v>-3.0817988532252094E-2</v>
      </c>
      <c r="T550" s="1">
        <f>(Table2[[#This Row],[Close Price]]-Table2[[#This Row],[50D EMA]])/Table2[[#This Row],[50D EMA]]</f>
        <v>-6.2661627569499417E-2</v>
      </c>
      <c r="U550" s="1">
        <f>(Table2[[#This Row],[Close Price]]-Table2[[#This Row],[200D EMA]])/Table2[[#This Row],[200D EMA]]</f>
        <v>-5.9342450195789945E-2</v>
      </c>
      <c r="V550">
        <v>0.85819219064652796</v>
      </c>
      <c r="W550">
        <v>119845</v>
      </c>
      <c r="X550">
        <v>121840.8</v>
      </c>
      <c r="Y550">
        <v>118000</v>
      </c>
      <c r="Z550">
        <v>123830.3</v>
      </c>
      <c r="AA550">
        <v>118000</v>
      </c>
      <c r="AB550">
        <v>123830.3</v>
      </c>
      <c r="AC550" s="1">
        <f>(Table2[[#This Row],[Close Price]]/Table2[[#This Row],[Day Low]])-1</f>
        <v>1.4756977762943935E-2</v>
      </c>
      <c r="AD550" s="1">
        <f>(Table2[[#This Row],[Day High]]/Table2[[#This Row],[Close Price]])-1</f>
        <v>1.8686240143470645E-3</v>
      </c>
      <c r="AE550" s="1">
        <f>(Table2[[#This Row],[Close Price]]/Table2[[#This Row],[Current Week Low]])-1</f>
        <v>3.0623305084745756E-2</v>
      </c>
      <c r="AF550" s="1">
        <f>(Table2[[#This Row],[Current Week High]]/Table2[[#This Row],[Close Price]])-1</f>
        <v>1.8227820830820196E-2</v>
      </c>
      <c r="AG550" s="1">
        <f>(Table2[[#This Row],[Close Price]]/Table2[[#This Row],[Current Month Low]])-1</f>
        <v>3.0623305084745756E-2</v>
      </c>
      <c r="AH550" s="1">
        <f>(Table2[[#This Row],[Current Month High]]/Table2[[#This Row],[Close Price]])-1</f>
        <v>1.8227820830820196E-2</v>
      </c>
      <c r="AI550">
        <v>24.5297090661361</v>
      </c>
      <c r="AJ550">
        <v>13.6489731380022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-5.17</v>
      </c>
      <c r="AM550" t="s">
        <v>3216</v>
      </c>
      <c r="AN550">
        <v>-0.05</v>
      </c>
      <c r="AO550" t="s">
        <v>3216</v>
      </c>
      <c r="AP550">
        <v>4.8477422466179997E-2</v>
      </c>
      <c r="AQ550">
        <f>(Table2[[#This Row],[Sharpe Ratio]]-AVERAGE(Table2[Sharpe Ratio]))/_xlfn.STDEV.P(Table2[Sharpe Ratio])</f>
        <v>-0.17674968847104014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541</v>
      </c>
      <c r="AT550">
        <f>_xlfn.RANK.AVG(Table2[[#This Row],[6M Return vs Nifty Z-Score]],Table2[6M Return vs Nifty Z-Score])</f>
        <v>563</v>
      </c>
      <c r="AU550">
        <f>_xlfn.RANK.AVG(Table2[[#This Row],[Sharpe Ratio Z-Score]],Table2[Sharpe Ratio Z-Score])</f>
        <v>392</v>
      </c>
      <c r="AV550">
        <f>(Table2[[#This Row],[Rank 1Y]]+Table2[[#This Row],[Rank 6M]]+Table2[[#This Row],[Rank Sharpe]])/3</f>
        <v>498.66666666666669</v>
      </c>
    </row>
    <row r="551" spans="1:48" hidden="1" x14ac:dyDescent="0.3">
      <c r="A551" t="s">
        <v>893</v>
      </c>
      <c r="B551" t="s">
        <v>894</v>
      </c>
      <c r="C551" t="s">
        <v>3157</v>
      </c>
      <c r="D551" t="s">
        <v>54</v>
      </c>
      <c r="E551">
        <v>17328.689051832</v>
      </c>
      <c r="F551">
        <v>210.06</v>
      </c>
      <c r="G551">
        <v>-13.9035241201603</v>
      </c>
      <c r="H551">
        <f>(Table2[[#This Row],[1Y Return vs Nifty]]-AVERAGE(Table2[1Y Return vs Nifty]))/_xlfn.STDEV.P(Table2[1Y Return vs Nifty])</f>
        <v>-0.64889426583241927</v>
      </c>
      <c r="I551">
        <v>6.1387303615280997</v>
      </c>
      <c r="J551">
        <f>(Table2[[#This Row],[1M Return vs Nifty]]-AVERAGE(Table2[1M Return vs Nifty]))/_xlfn.STDEV.P(Table2[1M Return vs Nifty])</f>
        <v>0.8220740923907246</v>
      </c>
      <c r="K551">
        <v>-13.3528954375246</v>
      </c>
      <c r="L551">
        <f>(Table2[[#This Row],[6M Return vs Nifty]]-AVERAGE(Table2[6M Return vs Nifty]))/_xlfn.STDEV.P(Table2[6M Return vs Nifty])</f>
        <v>-0.67750794813229465</v>
      </c>
      <c r="M551">
        <v>6.3917383298482804</v>
      </c>
      <c r="N551">
        <f>(Table2[[#This Row],[1W Return vs Nifty]]-AVERAGE(Table2[1W Return vs Nifty]))/_xlfn.STDEV.P(Table2[1W Return vs Nifty])</f>
        <v>1.1659094470285216</v>
      </c>
      <c r="O551">
        <v>199.57</v>
      </c>
      <c r="P551">
        <v>202.297358876495</v>
      </c>
      <c r="Q551">
        <v>208.407369857296</v>
      </c>
      <c r="R551">
        <v>67.906142899300093</v>
      </c>
      <c r="S551" s="1">
        <f>(Table2[[#This Row],[Close Price]]-Table2[[#This Row],[20D EMA]])/Table2[[#This Row],[20D EMA]]</f>
        <v>5.2563010472515957E-2</v>
      </c>
      <c r="T551" s="1">
        <f>(Table2[[#This Row],[Close Price]]-Table2[[#This Row],[50D EMA]])/Table2[[#This Row],[50D EMA]]</f>
        <v>3.8372429410925689E-2</v>
      </c>
      <c r="U551" s="1">
        <f>(Table2[[#This Row],[Close Price]]-Table2[[#This Row],[200D EMA]])/Table2[[#This Row],[200D EMA]]</f>
        <v>7.9298066274509065E-3</v>
      </c>
      <c r="V551">
        <v>2.8019727013409099</v>
      </c>
      <c r="W551">
        <v>208.43</v>
      </c>
      <c r="X551">
        <v>213.7</v>
      </c>
      <c r="Y551">
        <v>201.15</v>
      </c>
      <c r="Z551">
        <v>214.5</v>
      </c>
      <c r="AA551">
        <v>201.15</v>
      </c>
      <c r="AB551">
        <v>214.5</v>
      </c>
      <c r="AC551" s="1">
        <f>(Table2[[#This Row],[Close Price]]/Table2[[#This Row],[Day Low]])-1</f>
        <v>7.8203713476947545E-3</v>
      </c>
      <c r="AD551" s="1">
        <f>(Table2[[#This Row],[Day High]]/Table2[[#This Row],[Close Price]])-1</f>
        <v>1.7328382366942785E-2</v>
      </c>
      <c r="AE551" s="1">
        <f>(Table2[[#This Row],[Close Price]]/Table2[[#This Row],[Current Week Low]])-1</f>
        <v>4.429530201342291E-2</v>
      </c>
      <c r="AF551" s="1">
        <f>(Table2[[#This Row],[Current Week High]]/Table2[[#This Row],[Close Price]])-1</f>
        <v>2.1136818051985085E-2</v>
      </c>
      <c r="AG551" s="1">
        <f>(Table2[[#This Row],[Close Price]]/Table2[[#This Row],[Current Month Low]])-1</f>
        <v>4.429530201342291E-2</v>
      </c>
      <c r="AH551" s="1">
        <f>(Table2[[#This Row],[Current Month High]]/Table2[[#This Row],[Close Price]])-1</f>
        <v>2.1136818051985085E-2</v>
      </c>
      <c r="AI551">
        <v>37.6987527373131</v>
      </c>
      <c r="AJ551">
        <v>18.017866172256799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9.5399999999999991</v>
      </c>
      <c r="AM551" t="s">
        <v>3217</v>
      </c>
      <c r="AN551">
        <v>-0.02</v>
      </c>
      <c r="AO551" t="s">
        <v>3216</v>
      </c>
      <c r="AP551">
        <v>5.4289858460673003E-2</v>
      </c>
      <c r="AQ551">
        <f>(Table2[[#This Row],[Sharpe Ratio]]-AVERAGE(Table2[Sharpe Ratio]))/_xlfn.STDEV.P(Table2[Sharpe Ratio])</f>
        <v>-0.10740707976885501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550</v>
      </c>
      <c r="AT551">
        <f>_xlfn.RANK.AVG(Table2[[#This Row],[6M Return vs Nifty Z-Score]],Table2[6M Return vs Nifty Z-Score])</f>
        <v>568</v>
      </c>
      <c r="AU551">
        <f>_xlfn.RANK.AVG(Table2[[#This Row],[Sharpe Ratio Z-Score]],Table2[Sharpe Ratio Z-Score])</f>
        <v>379</v>
      </c>
      <c r="AV551">
        <f>(Table2[[#This Row],[Rank 1Y]]+Table2[[#This Row],[Rank 6M]]+Table2[[#This Row],[Rank Sharpe]])/3</f>
        <v>499</v>
      </c>
    </row>
    <row r="552" spans="1:48" hidden="1" x14ac:dyDescent="0.3">
      <c r="A552" t="s">
        <v>389</v>
      </c>
      <c r="B552" t="s">
        <v>390</v>
      </c>
      <c r="C552" t="s">
        <v>3167</v>
      </c>
      <c r="D552" t="s">
        <v>391</v>
      </c>
      <c r="E552">
        <v>59498.750773649997</v>
      </c>
      <c r="F552">
        <v>4683.95</v>
      </c>
      <c r="G552">
        <v>-19.688736611418999</v>
      </c>
      <c r="H552">
        <f>(Table2[[#This Row],[1Y Return vs Nifty]]-AVERAGE(Table2[1Y Return vs Nifty]))/_xlfn.STDEV.P(Table2[1Y Return vs Nifty])</f>
        <v>-0.74824835632143694</v>
      </c>
      <c r="I552">
        <v>-15.9107936207644</v>
      </c>
      <c r="J552">
        <f>(Table2[[#This Row],[1M Return vs Nifty]]-AVERAGE(Table2[1M Return vs Nifty]))/_xlfn.STDEV.P(Table2[1M Return vs Nifty])</f>
        <v>-1.556948792007222</v>
      </c>
      <c r="K552">
        <v>-20.2694176607401</v>
      </c>
      <c r="L552">
        <f>(Table2[[#This Row],[6M Return vs Nifty]]-AVERAGE(Table2[6M Return vs Nifty]))/_xlfn.STDEV.P(Table2[6M Return vs Nifty])</f>
        <v>-0.90474596123301521</v>
      </c>
      <c r="M552">
        <v>-0.30440337289290698</v>
      </c>
      <c r="N552">
        <f>(Table2[[#This Row],[1W Return vs Nifty]]-AVERAGE(Table2[1W Return vs Nifty]))/_xlfn.STDEV.P(Table2[1W Return vs Nifty])</f>
        <v>-0.43487342137517271</v>
      </c>
      <c r="O552">
        <v>4654.1400000000003</v>
      </c>
      <c r="P552">
        <v>4967.7231394217297</v>
      </c>
      <c r="Q552">
        <v>4926.0067800206698</v>
      </c>
      <c r="R552">
        <v>57.912345544032199</v>
      </c>
      <c r="S552" s="1">
        <f>(Table2[[#This Row],[Close Price]]-Table2[[#This Row],[20D EMA]])/Table2[[#This Row],[20D EMA]]</f>
        <v>6.4050501274133332E-3</v>
      </c>
      <c r="T552" s="1">
        <f>(Table2[[#This Row],[Close Price]]-Table2[[#This Row],[50D EMA]])/Table2[[#This Row],[50D EMA]]</f>
        <v>-5.7123380562380255E-2</v>
      </c>
      <c r="U552" s="1">
        <f>(Table2[[#This Row],[Close Price]]-Table2[[#This Row],[200D EMA]])/Table2[[#This Row],[200D EMA]]</f>
        <v>-4.9138539760526741E-2</v>
      </c>
      <c r="V552">
        <v>1.8633460665900099</v>
      </c>
      <c r="W552">
        <v>4410</v>
      </c>
      <c r="X552">
        <v>4724.25</v>
      </c>
      <c r="Y552">
        <v>4162.6000000000004</v>
      </c>
      <c r="Z552">
        <v>4724.25</v>
      </c>
      <c r="AA552">
        <v>4162.6000000000004</v>
      </c>
      <c r="AB552">
        <v>4724.25</v>
      </c>
      <c r="AC552" s="1">
        <f>(Table2[[#This Row],[Close Price]]/Table2[[#This Row],[Day Low]])-1</f>
        <v>6.2120181405895591E-2</v>
      </c>
      <c r="AD552" s="1">
        <f>(Table2[[#This Row],[Day High]]/Table2[[#This Row],[Close Price]])-1</f>
        <v>8.6038493152147399E-3</v>
      </c>
      <c r="AE552" s="1">
        <f>(Table2[[#This Row],[Close Price]]/Table2[[#This Row],[Current Week Low]])-1</f>
        <v>0.12524624033056253</v>
      </c>
      <c r="AF552" s="1">
        <f>(Table2[[#This Row],[Current Week High]]/Table2[[#This Row],[Close Price]])-1</f>
        <v>8.6038493152147399E-3</v>
      </c>
      <c r="AG552" s="1">
        <f>(Table2[[#This Row],[Close Price]]/Table2[[#This Row],[Current Month Low]])-1</f>
        <v>0.12524624033056253</v>
      </c>
      <c r="AH552" s="1">
        <f>(Table2[[#This Row],[Current Month High]]/Table2[[#This Row],[Close Price]])-1</f>
        <v>8.6038493152147399E-3</v>
      </c>
      <c r="AI552">
        <v>37.917783067709898</v>
      </c>
      <c r="AJ552">
        <v>30.0735906692585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-5.94</v>
      </c>
      <c r="AM552" t="s">
        <v>3216</v>
      </c>
      <c r="AN552">
        <v>-0.12</v>
      </c>
      <c r="AO552" t="s">
        <v>3216</v>
      </c>
      <c r="AP552">
        <v>8.3523425951080005E-2</v>
      </c>
      <c r="AQ552">
        <f>(Table2[[#This Row],[Sharpe Ratio]]-AVERAGE(Table2[Sharpe Ratio]))/_xlfn.STDEV.P(Table2[Sharpe Ratio])</f>
        <v>0.24135062412273522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588</v>
      </c>
      <c r="AT552">
        <f>_xlfn.RANK.AVG(Table2[[#This Row],[6M Return vs Nifty Z-Score]],Table2[6M Return vs Nifty Z-Score])</f>
        <v>636</v>
      </c>
      <c r="AU552">
        <f>_xlfn.RANK.AVG(Table2[[#This Row],[Sharpe Ratio Z-Score]],Table2[Sharpe Ratio Z-Score])</f>
        <v>279</v>
      </c>
      <c r="AV552">
        <f>(Table2[[#This Row],[Rank 1Y]]+Table2[[#This Row],[Rank 6M]]+Table2[[#This Row],[Rank Sharpe]])/3</f>
        <v>501</v>
      </c>
    </row>
    <row r="553" spans="1:48" hidden="1" x14ac:dyDescent="0.3">
      <c r="A553" t="s">
        <v>1692</v>
      </c>
      <c r="B553" t="s">
        <v>1693</v>
      </c>
      <c r="C553" t="s">
        <v>3166</v>
      </c>
      <c r="D553" t="s">
        <v>136</v>
      </c>
      <c r="E553">
        <v>5270.22</v>
      </c>
      <c r="F553">
        <v>184.92</v>
      </c>
      <c r="G553">
        <v>4.6592330296451996</v>
      </c>
      <c r="H553">
        <f>(Table2[[#This Row],[1Y Return vs Nifty]]-AVERAGE(Table2[1Y Return vs Nifty]))/_xlfn.STDEV.P(Table2[1Y Return vs Nifty])</f>
        <v>-0.33010116076080748</v>
      </c>
      <c r="I553">
        <v>-3.5555752752001801</v>
      </c>
      <c r="J553">
        <f>(Table2[[#This Row],[1M Return vs Nifty]]-AVERAGE(Table2[1M Return vs Nifty]))/_xlfn.STDEV.P(Table2[1M Return vs Nifty])</f>
        <v>-0.22388839535485971</v>
      </c>
      <c r="K553">
        <v>-17.822385503314699</v>
      </c>
      <c r="L553">
        <f>(Table2[[#This Row],[6M Return vs Nifty]]-AVERAGE(Table2[6M Return vs Nifty]))/_xlfn.STDEV.P(Table2[6M Return vs Nifty])</f>
        <v>-0.82435024970323922</v>
      </c>
      <c r="M553">
        <v>-3.1580542575528101E-2</v>
      </c>
      <c r="N553">
        <f>(Table2[[#This Row],[1W Return vs Nifty]]-AVERAGE(Table2[1W Return vs Nifty]))/_xlfn.STDEV.P(Table2[1W Return vs Nifty])</f>
        <v>-0.36965226383863414</v>
      </c>
      <c r="O553">
        <v>183.41</v>
      </c>
      <c r="P553">
        <v>189.06733836055599</v>
      </c>
      <c r="Q553">
        <v>187.99922473884601</v>
      </c>
      <c r="R553">
        <v>56.354403658351899</v>
      </c>
      <c r="S553" s="1">
        <f>(Table2[[#This Row],[Close Price]]-Table2[[#This Row],[20D EMA]])/Table2[[#This Row],[20D EMA]]</f>
        <v>8.2329207785834524E-3</v>
      </c>
      <c r="T553" s="1">
        <f>(Table2[[#This Row],[Close Price]]-Table2[[#This Row],[50D EMA]])/Table2[[#This Row],[50D EMA]]</f>
        <v>-2.1935773764619942E-2</v>
      </c>
      <c r="U553" s="1">
        <f>(Table2[[#This Row],[Close Price]]-Table2[[#This Row],[200D EMA]])/Table2[[#This Row],[200D EMA]]</f>
        <v>-1.6378922536108557E-2</v>
      </c>
      <c r="V553">
        <v>0.60496943942984904</v>
      </c>
      <c r="W553">
        <v>181.64</v>
      </c>
      <c r="X553">
        <v>186.5</v>
      </c>
      <c r="Y553">
        <v>177.7</v>
      </c>
      <c r="Z553">
        <v>186.5</v>
      </c>
      <c r="AA553">
        <v>177.7</v>
      </c>
      <c r="AB553">
        <v>186.5</v>
      </c>
      <c r="AC553" s="1">
        <f>(Table2[[#This Row],[Close Price]]/Table2[[#This Row],[Day Low]])-1</f>
        <v>1.8057696542611801E-2</v>
      </c>
      <c r="AD553" s="1">
        <f>(Table2[[#This Row],[Day High]]/Table2[[#This Row],[Close Price]])-1</f>
        <v>8.5442353450140285E-3</v>
      </c>
      <c r="AE553" s="1">
        <f>(Table2[[#This Row],[Close Price]]/Table2[[#This Row],[Current Week Low]])-1</f>
        <v>4.0630275745638711E-2</v>
      </c>
      <c r="AF553" s="1">
        <f>(Table2[[#This Row],[Current Week High]]/Table2[[#This Row],[Close Price]])-1</f>
        <v>8.5442353450140285E-3</v>
      </c>
      <c r="AG553" s="1">
        <f>(Table2[[#This Row],[Close Price]]/Table2[[#This Row],[Current Month Low]])-1</f>
        <v>4.0630275745638711E-2</v>
      </c>
      <c r="AH553" s="1">
        <f>(Table2[[#This Row],[Current Month High]]/Table2[[#This Row],[Close Price]])-1</f>
        <v>8.5442353450140285E-3</v>
      </c>
      <c r="AI553">
        <v>43.278174345662897</v>
      </c>
      <c r="AJ553">
        <v>36.876387860843799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-2.89</v>
      </c>
      <c r="AM553" t="s">
        <v>3216</v>
      </c>
      <c r="AN553">
        <v>-0.03</v>
      </c>
      <c r="AO553" t="s">
        <v>3216</v>
      </c>
      <c r="AP553">
        <v>2.0834359782955999E-2</v>
      </c>
      <c r="AQ553">
        <f>(Table2[[#This Row],[Sharpe Ratio]]-AVERAGE(Table2[Sharpe Ratio]))/_xlfn.STDEV.P(Table2[Sharpe Ratio])</f>
        <v>-0.50653260234551367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423</v>
      </c>
      <c r="AT553">
        <f>_xlfn.RANK.AVG(Table2[[#This Row],[6M Return vs Nifty Z-Score]],Table2[6M Return vs Nifty Z-Score])</f>
        <v>610</v>
      </c>
      <c r="AU553">
        <f>_xlfn.RANK.AVG(Table2[[#This Row],[Sharpe Ratio Z-Score]],Table2[Sharpe Ratio Z-Score])</f>
        <v>470</v>
      </c>
      <c r="AV553">
        <f>(Table2[[#This Row],[Rank 1Y]]+Table2[[#This Row],[Rank 6M]]+Table2[[#This Row],[Rank Sharpe]])/3</f>
        <v>501</v>
      </c>
    </row>
    <row r="554" spans="1:48" hidden="1" x14ac:dyDescent="0.3">
      <c r="A554" t="s">
        <v>970</v>
      </c>
      <c r="B554" t="s">
        <v>971</v>
      </c>
      <c r="C554" t="s">
        <v>590</v>
      </c>
      <c r="D554" t="s">
        <v>590</v>
      </c>
      <c r="E554">
        <v>15216.725918544</v>
      </c>
      <c r="F554">
        <v>160.28</v>
      </c>
      <c r="G554">
        <v>-17.869327369714899</v>
      </c>
      <c r="H554">
        <f>(Table2[[#This Row],[1Y Return vs Nifty]]-AVERAGE(Table2[1Y Return vs Nifty]))/_xlfn.STDEV.P(Table2[1Y Return vs Nifty])</f>
        <v>-0.71700218330532794</v>
      </c>
      <c r="I554">
        <v>-5.1918720646786296</v>
      </c>
      <c r="J554">
        <f>(Table2[[#This Row],[1M Return vs Nifty]]-AVERAGE(Table2[1M Return vs Nifty]))/_xlfn.STDEV.P(Table2[1M Return vs Nifty])</f>
        <v>-0.40043585782898544</v>
      </c>
      <c r="K554">
        <v>-2.0998360560095501</v>
      </c>
      <c r="L554">
        <f>(Table2[[#This Row],[6M Return vs Nifty]]-AVERAGE(Table2[6M Return vs Nifty]))/_xlfn.STDEV.P(Table2[6M Return vs Nifty])</f>
        <v>-0.30779571810766598</v>
      </c>
      <c r="M554">
        <v>2.7394533656272202</v>
      </c>
      <c r="N554">
        <f>(Table2[[#This Row],[1W Return vs Nifty]]-AVERAGE(Table2[1W Return vs Nifty]))/_xlfn.STDEV.P(Table2[1W Return vs Nifty])</f>
        <v>0.29279244013183436</v>
      </c>
      <c r="O554">
        <v>158.13</v>
      </c>
      <c r="P554">
        <v>164.866451867107</v>
      </c>
      <c r="Q554">
        <v>158.220560888558</v>
      </c>
      <c r="R554">
        <v>59.422576263042799</v>
      </c>
      <c r="S554" s="1">
        <f>(Table2[[#This Row],[Close Price]]-Table2[[#This Row],[20D EMA]])/Table2[[#This Row],[20D EMA]]</f>
        <v>1.3596408018718812E-2</v>
      </c>
      <c r="T554" s="1">
        <f>(Table2[[#This Row],[Close Price]]-Table2[[#This Row],[50D EMA]])/Table2[[#This Row],[50D EMA]]</f>
        <v>-2.7819194354979978E-2</v>
      </c>
      <c r="U554" s="1">
        <f>(Table2[[#This Row],[Close Price]]-Table2[[#This Row],[200D EMA]])/Table2[[#This Row],[200D EMA]]</f>
        <v>1.3016254650320453E-2</v>
      </c>
      <c r="V554">
        <v>0.48319445515495801</v>
      </c>
      <c r="W554">
        <v>155</v>
      </c>
      <c r="X554">
        <v>160.87</v>
      </c>
      <c r="Y554">
        <v>147.29</v>
      </c>
      <c r="Z554">
        <v>160.87</v>
      </c>
      <c r="AA554">
        <v>147.29</v>
      </c>
      <c r="AB554">
        <v>160.87</v>
      </c>
      <c r="AC554" s="1">
        <f>(Table2[[#This Row],[Close Price]]/Table2[[#This Row],[Day Low]])-1</f>
        <v>3.4064516129032274E-2</v>
      </c>
      <c r="AD554" s="1">
        <f>(Table2[[#This Row],[Day High]]/Table2[[#This Row],[Close Price]])-1</f>
        <v>3.6810581482404903E-3</v>
      </c>
      <c r="AE554" s="1">
        <f>(Table2[[#This Row],[Close Price]]/Table2[[#This Row],[Current Week Low]])-1</f>
        <v>8.8193360038020252E-2</v>
      </c>
      <c r="AF554" s="1">
        <f>(Table2[[#This Row],[Current Week High]]/Table2[[#This Row],[Close Price]])-1</f>
        <v>3.6810581482404903E-3</v>
      </c>
      <c r="AG554" s="1">
        <f>(Table2[[#This Row],[Close Price]]/Table2[[#This Row],[Current Month Low]])-1</f>
        <v>8.8193360038020252E-2</v>
      </c>
      <c r="AH554" s="1">
        <f>(Table2[[#This Row],[Current Month High]]/Table2[[#This Row],[Close Price]])-1</f>
        <v>3.6810581482404903E-3</v>
      </c>
      <c r="AI554">
        <v>32.861242825056102</v>
      </c>
      <c r="AJ554">
        <v>30.680799021606099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0.08</v>
      </c>
      <c r="AM554" t="s">
        <v>3217</v>
      </c>
      <c r="AN554">
        <v>-0.12</v>
      </c>
      <c r="AO554" t="s">
        <v>3216</v>
      </c>
      <c r="AP554">
        <v>8.1064001633620007E-3</v>
      </c>
      <c r="AQ554">
        <f>(Table2[[#This Row],[Sharpe Ratio]]-AVERAGE(Table2[Sharpe Ratio]))/_xlfn.STDEV.P(Table2[Sharpe Ratio])</f>
        <v>-0.65837770211348179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581</v>
      </c>
      <c r="AT554">
        <f>_xlfn.RANK.AVG(Table2[[#This Row],[6M Return vs Nifty Z-Score]],Table2[6M Return vs Nifty Z-Score])</f>
        <v>419</v>
      </c>
      <c r="AU554">
        <f>_xlfn.RANK.AVG(Table2[[#This Row],[Sharpe Ratio Z-Score]],Table2[Sharpe Ratio Z-Score])</f>
        <v>506</v>
      </c>
      <c r="AV554">
        <f>(Table2[[#This Row],[Rank 1Y]]+Table2[[#This Row],[Rank 6M]]+Table2[[#This Row],[Rank Sharpe]])/3</f>
        <v>502</v>
      </c>
    </row>
    <row r="555" spans="1:48" hidden="1" x14ac:dyDescent="0.3">
      <c r="A555" t="s">
        <v>612</v>
      </c>
      <c r="B555" t="s">
        <v>613</v>
      </c>
      <c r="C555" t="s">
        <v>3157</v>
      </c>
      <c r="D555" t="s">
        <v>40</v>
      </c>
      <c r="E555">
        <v>31920.112000000001</v>
      </c>
      <c r="F555">
        <v>193.69</v>
      </c>
      <c r="G555">
        <v>11.092762512175</v>
      </c>
      <c r="H555">
        <f>(Table2[[#This Row],[1Y Return vs Nifty]]-AVERAGE(Table2[1Y Return vs Nifty]))/_xlfn.STDEV.P(Table2[1Y Return vs Nifty])</f>
        <v>-0.21961300300742523</v>
      </c>
      <c r="I555">
        <v>-11.867525110768399</v>
      </c>
      <c r="J555">
        <f>(Table2[[#This Row],[1M Return vs Nifty]]-AVERAGE(Table2[1M Return vs Nifty]))/_xlfn.STDEV.P(Table2[1M Return vs Nifty])</f>
        <v>-1.1207022625687222</v>
      </c>
      <c r="K555">
        <v>-24.0694918217891</v>
      </c>
      <c r="L555">
        <f>(Table2[[#This Row],[6M Return vs Nifty]]-AVERAGE(Table2[6M Return vs Nifty]))/_xlfn.STDEV.P(Table2[6M Return vs Nifty])</f>
        <v>-1.0295950218047762</v>
      </c>
      <c r="M555">
        <v>-4.11670635506393</v>
      </c>
      <c r="N555">
        <f>(Table2[[#This Row],[1W Return vs Nifty]]-AVERAGE(Table2[1W Return vs Nifty]))/_xlfn.STDEV.P(Table2[1W Return vs Nifty])</f>
        <v>-1.3462444129008522</v>
      </c>
      <c r="O555">
        <v>202.04</v>
      </c>
      <c r="P555">
        <v>218.912341432132</v>
      </c>
      <c r="Q555">
        <v>226.571174750936</v>
      </c>
      <c r="R555">
        <v>41.700953416720203</v>
      </c>
      <c r="S555" s="1">
        <f>(Table2[[#This Row],[Close Price]]-Table2[[#This Row],[20D EMA]])/Table2[[#This Row],[20D EMA]]</f>
        <v>-4.1328449811918404E-2</v>
      </c>
      <c r="T555" s="1">
        <f>(Table2[[#This Row],[Close Price]]-Table2[[#This Row],[50D EMA]])/Table2[[#This Row],[50D EMA]]</f>
        <v>-0.11521662628578444</v>
      </c>
      <c r="U555" s="1">
        <f>(Table2[[#This Row],[Close Price]]-Table2[[#This Row],[200D EMA]])/Table2[[#This Row],[200D EMA]]</f>
        <v>-0.14512514571671109</v>
      </c>
      <c r="V555">
        <v>0.749617491905888</v>
      </c>
      <c r="W555">
        <v>189.36</v>
      </c>
      <c r="X555">
        <v>195.22</v>
      </c>
      <c r="Y555">
        <v>187.51</v>
      </c>
      <c r="Z555">
        <v>199.5</v>
      </c>
      <c r="AA555">
        <v>187.51</v>
      </c>
      <c r="AB555">
        <v>200.62</v>
      </c>
      <c r="AC555" s="1">
        <f>(Table2[[#This Row],[Close Price]]/Table2[[#This Row],[Day Low]])-1</f>
        <v>2.286649767638349E-2</v>
      </c>
      <c r="AD555" s="1">
        <f>(Table2[[#This Row],[Day High]]/Table2[[#This Row],[Close Price]])-1</f>
        <v>7.8992204037380276E-3</v>
      </c>
      <c r="AE555" s="1">
        <f>(Table2[[#This Row],[Close Price]]/Table2[[#This Row],[Current Week Low]])-1</f>
        <v>3.2958242227081325E-2</v>
      </c>
      <c r="AF555" s="1">
        <f>(Table2[[#This Row],[Current Week High]]/Table2[[#This Row],[Close Price]])-1</f>
        <v>2.9996385977593132E-2</v>
      </c>
      <c r="AG555" s="1">
        <f>(Table2[[#This Row],[Close Price]]/Table2[[#This Row],[Current Month Low]])-1</f>
        <v>3.2958242227081325E-2</v>
      </c>
      <c r="AH555" s="1">
        <f>(Table2[[#This Row],[Current Month High]]/Table2[[#This Row],[Close Price]])-1</f>
        <v>3.5778821828695406E-2</v>
      </c>
      <c r="AI555">
        <v>67.639010790438306</v>
      </c>
      <c r="AJ555">
        <v>45.631578947368403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-6.64</v>
      </c>
      <c r="AM555" t="s">
        <v>3216</v>
      </c>
      <c r="AN555">
        <v>-0.28000000000000003</v>
      </c>
      <c r="AO555" t="s">
        <v>3216</v>
      </c>
      <c r="AP555">
        <v>2.1159705426811001E-2</v>
      </c>
      <c r="AQ555">
        <f>(Table2[[#This Row],[Sharpe Ratio]]-AVERAGE(Table2[Sharpe Ratio]))/_xlfn.STDEV.P(Table2[Sharpe Ratio])</f>
        <v>-0.50265121497261656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370</v>
      </c>
      <c r="AT555">
        <f>_xlfn.RANK.AVG(Table2[[#This Row],[6M Return vs Nifty Z-Score]],Table2[6M Return vs Nifty Z-Score])</f>
        <v>669</v>
      </c>
      <c r="AU555">
        <f>_xlfn.RANK.AVG(Table2[[#This Row],[Sharpe Ratio Z-Score]],Table2[Sharpe Ratio Z-Score])</f>
        <v>469</v>
      </c>
      <c r="AV555">
        <f>(Table2[[#This Row],[Rank 1Y]]+Table2[[#This Row],[Rank 6M]]+Table2[[#This Row],[Rank Sharpe]])/3</f>
        <v>502.66666666666669</v>
      </c>
    </row>
    <row r="556" spans="1:48" hidden="1" x14ac:dyDescent="0.3">
      <c r="A556" t="s">
        <v>1245</v>
      </c>
      <c r="B556" t="s">
        <v>1246</v>
      </c>
      <c r="C556" t="s">
        <v>3170</v>
      </c>
      <c r="D556" t="s">
        <v>136</v>
      </c>
      <c r="E556">
        <v>9493.1466063299995</v>
      </c>
      <c r="F556">
        <v>176.3</v>
      </c>
      <c r="G556">
        <v>-28.592014137250299</v>
      </c>
      <c r="H556">
        <f>(Table2[[#This Row],[1Y Return vs Nifty]]-AVERAGE(Table2[1Y Return vs Nifty]))/_xlfn.STDEV.P(Table2[1Y Return vs Nifty])</f>
        <v>-0.90115147652434258</v>
      </c>
      <c r="I556">
        <v>-8.8899082066507908</v>
      </c>
      <c r="J556">
        <f>(Table2[[#This Row],[1M Return vs Nifty]]-AVERAGE(Table2[1M Return vs Nifty]))/_xlfn.STDEV.P(Table2[1M Return vs Nifty])</f>
        <v>-0.79943370540826753</v>
      </c>
      <c r="K556">
        <v>-26.808782874248699</v>
      </c>
      <c r="L556">
        <f>(Table2[[#This Row],[6M Return vs Nifty]]-AVERAGE(Table2[6M Return vs Nifty]))/_xlfn.STDEV.P(Table2[6M Return vs Nifty])</f>
        <v>-1.1195927165965547</v>
      </c>
      <c r="M556">
        <v>1.4939828454692199</v>
      </c>
      <c r="N556">
        <f>(Table2[[#This Row],[1W Return vs Nifty]]-AVERAGE(Table2[1W Return vs Nifty]))/_xlfn.STDEV.P(Table2[1W Return vs Nifty])</f>
        <v>-4.9503437394502504E-3</v>
      </c>
      <c r="O556">
        <v>171.11</v>
      </c>
      <c r="P556">
        <v>180.83722049270199</v>
      </c>
      <c r="Q556">
        <v>191.89275959252299</v>
      </c>
      <c r="R556">
        <v>62.267080258904699</v>
      </c>
      <c r="S556" s="1">
        <f>(Table2[[#This Row],[Close Price]]-Table2[[#This Row],[20D EMA]])/Table2[[#This Row],[20D EMA]]</f>
        <v>3.0331365788089516E-2</v>
      </c>
      <c r="T556" s="1">
        <f>(Table2[[#This Row],[Close Price]]-Table2[[#This Row],[50D EMA]])/Table2[[#This Row],[50D EMA]]</f>
        <v>-2.5090080904473337E-2</v>
      </c>
      <c r="U556" s="1">
        <f>(Table2[[#This Row],[Close Price]]-Table2[[#This Row],[200D EMA]])/Table2[[#This Row],[200D EMA]]</f>
        <v>-8.1257675514352992E-2</v>
      </c>
      <c r="V556">
        <v>0.77875705173603604</v>
      </c>
      <c r="W556">
        <v>162.6</v>
      </c>
      <c r="X556">
        <v>179.4</v>
      </c>
      <c r="Y556">
        <v>160</v>
      </c>
      <c r="Z556">
        <v>179.4</v>
      </c>
      <c r="AA556">
        <v>160</v>
      </c>
      <c r="AB556">
        <v>179.4</v>
      </c>
      <c r="AC556" s="1">
        <f>(Table2[[#This Row],[Close Price]]/Table2[[#This Row],[Day Low]])-1</f>
        <v>8.4255842558425664E-2</v>
      </c>
      <c r="AD556" s="1">
        <f>(Table2[[#This Row],[Day High]]/Table2[[#This Row],[Close Price]])-1</f>
        <v>1.7583664208735028E-2</v>
      </c>
      <c r="AE556" s="1">
        <f>(Table2[[#This Row],[Close Price]]/Table2[[#This Row],[Current Week Low]])-1</f>
        <v>0.10187500000000016</v>
      </c>
      <c r="AF556" s="1">
        <f>(Table2[[#This Row],[Current Week High]]/Table2[[#This Row],[Close Price]])-1</f>
        <v>1.7583664208735028E-2</v>
      </c>
      <c r="AG556" s="1">
        <f>(Table2[[#This Row],[Close Price]]/Table2[[#This Row],[Current Month Low]])-1</f>
        <v>0.10187500000000016</v>
      </c>
      <c r="AH556" s="1">
        <f>(Table2[[#This Row],[Current Month High]]/Table2[[#This Row],[Close Price]])-1</f>
        <v>1.7583664208735028E-2</v>
      </c>
      <c r="AI556">
        <v>61.599546228020301</v>
      </c>
      <c r="AJ556">
        <v>12.9259543940558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2.19</v>
      </c>
      <c r="AM556" t="s">
        <v>3217</v>
      </c>
      <c r="AN556">
        <v>-0.08</v>
      </c>
      <c r="AO556" t="s">
        <v>3216</v>
      </c>
      <c r="AP556">
        <v>0.11533926098592399</v>
      </c>
      <c r="AQ556">
        <f>(Table2[[#This Row],[Sharpe Ratio]]-AVERAGE(Table2[Sharpe Ratio]))/_xlfn.STDEV.P(Table2[Sharpe Ratio])</f>
        <v>0.62091488968105146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631</v>
      </c>
      <c r="AT556">
        <f>_xlfn.RANK.AVG(Table2[[#This Row],[6M Return vs Nifty Z-Score]],Table2[6M Return vs Nifty Z-Score])</f>
        <v>691</v>
      </c>
      <c r="AU556">
        <f>_xlfn.RANK.AVG(Table2[[#This Row],[Sharpe Ratio Z-Score]],Table2[Sharpe Ratio Z-Score])</f>
        <v>186</v>
      </c>
      <c r="AV556">
        <f>(Table2[[#This Row],[Rank 1Y]]+Table2[[#This Row],[Rank 6M]]+Table2[[#This Row],[Rank Sharpe]])/3</f>
        <v>502.66666666666669</v>
      </c>
    </row>
    <row r="557" spans="1:48" hidden="1" x14ac:dyDescent="0.3">
      <c r="A557" t="s">
        <v>376</v>
      </c>
      <c r="B557" t="s">
        <v>377</v>
      </c>
      <c r="C557" t="s">
        <v>3157</v>
      </c>
      <c r="D557" t="s">
        <v>24</v>
      </c>
      <c r="E557">
        <v>65330.064885188003</v>
      </c>
      <c r="F557">
        <v>20.84</v>
      </c>
      <c r="G557">
        <v>-1.3396309368461401</v>
      </c>
      <c r="H557">
        <f>(Table2[[#This Row],[1Y Return vs Nifty]]-AVERAGE(Table2[1Y Return vs Nifty]))/_xlfn.STDEV.P(Table2[1Y Return vs Nifty])</f>
        <v>-0.43312445925825177</v>
      </c>
      <c r="I557">
        <v>-5.0379760570119698</v>
      </c>
      <c r="J557">
        <f>(Table2[[#This Row],[1M Return vs Nifty]]-AVERAGE(Table2[1M Return vs Nifty]))/_xlfn.STDEV.P(Table2[1M Return vs Nifty])</f>
        <v>-0.38383132140677106</v>
      </c>
      <c r="K557">
        <v>-22.622801669912398</v>
      </c>
      <c r="L557">
        <f>(Table2[[#This Row],[6M Return vs Nifty]]-AVERAGE(Table2[6M Return vs Nifty]))/_xlfn.STDEV.P(Table2[6M Return vs Nifty])</f>
        <v>-0.98206492140527102</v>
      </c>
      <c r="M557">
        <v>0.39112051061096997</v>
      </c>
      <c r="N557">
        <f>(Table2[[#This Row],[1W Return vs Nifty]]-AVERAGE(Table2[1W Return vs Nifty]))/_xlfn.STDEV.P(Table2[1W Return vs Nifty])</f>
        <v>-0.26860114598069745</v>
      </c>
      <c r="O557">
        <v>20.84</v>
      </c>
      <c r="P557">
        <v>21.805959650412301</v>
      </c>
      <c r="Q557">
        <v>22.6148969410863</v>
      </c>
      <c r="R557">
        <v>54.421521775958801</v>
      </c>
      <c r="S557" s="1">
        <f>(Table2[[#This Row],[Close Price]]-Table2[[#This Row],[20D EMA]])/Table2[[#This Row],[20D EMA]]</f>
        <v>0</v>
      </c>
      <c r="T557" s="1">
        <f>(Table2[[#This Row],[Close Price]]-Table2[[#This Row],[50D EMA]])/Table2[[#This Row],[50D EMA]]</f>
        <v>-4.429796559740206E-2</v>
      </c>
      <c r="U557" s="1">
        <f>(Table2[[#This Row],[Close Price]]-Table2[[#This Row],[200D EMA]])/Table2[[#This Row],[200D EMA]]</f>
        <v>-7.8483529936486357E-2</v>
      </c>
      <c r="V557">
        <v>0.88924332188048905</v>
      </c>
      <c r="W557">
        <v>20.61</v>
      </c>
      <c r="X557">
        <v>20.92</v>
      </c>
      <c r="Y557">
        <v>20.23</v>
      </c>
      <c r="Z557">
        <v>20.92</v>
      </c>
      <c r="AA557">
        <v>20.23</v>
      </c>
      <c r="AB557">
        <v>20.92</v>
      </c>
      <c r="AC557" s="1">
        <f>(Table2[[#This Row],[Close Price]]/Table2[[#This Row],[Day Low]])-1</f>
        <v>1.1159631246967505E-2</v>
      </c>
      <c r="AD557" s="1">
        <f>(Table2[[#This Row],[Day High]]/Table2[[#This Row],[Close Price]])-1</f>
        <v>3.8387715930903177E-3</v>
      </c>
      <c r="AE557" s="1">
        <f>(Table2[[#This Row],[Close Price]]/Table2[[#This Row],[Current Week Low]])-1</f>
        <v>3.0153237765694563E-2</v>
      </c>
      <c r="AF557" s="1">
        <f>(Table2[[#This Row],[Current Week High]]/Table2[[#This Row],[Close Price]])-1</f>
        <v>3.8387715930903177E-3</v>
      </c>
      <c r="AG557" s="1">
        <f>(Table2[[#This Row],[Close Price]]/Table2[[#This Row],[Current Month Low]])-1</f>
        <v>3.0153237765694563E-2</v>
      </c>
      <c r="AH557" s="1">
        <f>(Table2[[#This Row],[Current Month High]]/Table2[[#This Row],[Close Price]])-1</f>
        <v>3.8387715930903177E-3</v>
      </c>
      <c r="AI557">
        <v>57.629558541266803</v>
      </c>
      <c r="AJ557">
        <v>26.303030303030202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-0.86</v>
      </c>
      <c r="AM557" t="s">
        <v>3216</v>
      </c>
      <c r="AN557">
        <v>-0.17</v>
      </c>
      <c r="AO557" t="s">
        <v>3216</v>
      </c>
      <c r="AP557">
        <v>4.9135957692658001E-2</v>
      </c>
      <c r="AQ557">
        <f>(Table2[[#This Row],[Sharpe Ratio]]-AVERAGE(Table2[Sharpe Ratio]))/_xlfn.STDEV.P(Table2[Sharpe Ratio])</f>
        <v>-0.16889333520202623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466</v>
      </c>
      <c r="AT557">
        <f>_xlfn.RANK.AVG(Table2[[#This Row],[6M Return vs Nifty Z-Score]],Table2[6M Return vs Nifty Z-Score])</f>
        <v>658</v>
      </c>
      <c r="AU557">
        <f>_xlfn.RANK.AVG(Table2[[#This Row],[Sharpe Ratio Z-Score]],Table2[Sharpe Ratio Z-Score])</f>
        <v>389</v>
      </c>
      <c r="AV557">
        <f>(Table2[[#This Row],[Rank 1Y]]+Table2[[#This Row],[Rank 6M]]+Table2[[#This Row],[Rank Sharpe]])/3</f>
        <v>504.33333333333331</v>
      </c>
    </row>
    <row r="558" spans="1:48" x14ac:dyDescent="0.3">
      <c r="A558" t="s">
        <v>1409</v>
      </c>
      <c r="B558" t="s">
        <v>1410</v>
      </c>
      <c r="C558" t="s">
        <v>3168</v>
      </c>
      <c r="D558" t="s">
        <v>99</v>
      </c>
      <c r="E558">
        <v>7808.9956920449904</v>
      </c>
      <c r="F558">
        <v>1639.35</v>
      </c>
      <c r="G558">
        <v>-10.768169798744401</v>
      </c>
      <c r="H558">
        <f>(Table2[[#This Row],[1Y Return vs Nifty]]-AVERAGE(Table2[1Y Return vs Nifty]))/_xlfn.STDEV.P(Table2[1Y Return vs Nifty])</f>
        <v>-0.59504831333961594</v>
      </c>
      <c r="I558">
        <v>12.919404087888299</v>
      </c>
      <c r="J558">
        <f>(Table2[[#This Row],[1M Return vs Nifty]]-AVERAGE(Table2[1M Return vs Nifty]))/_xlfn.STDEV.P(Table2[1M Return vs Nifty])</f>
        <v>1.5536716533902988</v>
      </c>
      <c r="K558">
        <v>9.4271060591976497</v>
      </c>
      <c r="L558">
        <f>(Table2[[#This Row],[6M Return vs Nifty]]-AVERAGE(Table2[6M Return vs Nifty]))/_xlfn.STDEV.P(Table2[6M Return vs Nifty])</f>
        <v>7.0914757887733701E-2</v>
      </c>
      <c r="M558">
        <v>-4.6654187127232198</v>
      </c>
      <c r="N558">
        <f>(Table2[[#This Row],[1W Return vs Nifty]]-AVERAGE(Table2[1W Return vs Nifty]))/_xlfn.STDEV.P(Table2[1W Return vs Nifty])</f>
        <v>-1.4774198540452379</v>
      </c>
      <c r="O558">
        <v>1604.95</v>
      </c>
      <c r="P558">
        <v>1546.5883210791201</v>
      </c>
      <c r="Q558">
        <v>1465.5876401145599</v>
      </c>
      <c r="R558">
        <v>54.183591749839501</v>
      </c>
      <c r="S558" s="1">
        <f>(Table2[[#This Row],[Close Price]]-Table2[[#This Row],[20D EMA]])/Table2[[#This Row],[20D EMA]]</f>
        <v>2.1433689523038015E-2</v>
      </c>
      <c r="T558" s="1">
        <f>(Table2[[#This Row],[Close Price]]-Table2[[#This Row],[50D EMA]])/Table2[[#This Row],[50D EMA]]</f>
        <v>5.9978261607559591E-2</v>
      </c>
      <c r="U558" s="1">
        <f>(Table2[[#This Row],[Close Price]]-Table2[[#This Row],[200D EMA]])/Table2[[#This Row],[200D EMA]]</f>
        <v>0.11856156201744276</v>
      </c>
      <c r="V558">
        <v>0.44434448004710803</v>
      </c>
      <c r="W558">
        <v>1601</v>
      </c>
      <c r="X558">
        <v>1650.2</v>
      </c>
      <c r="Y558">
        <v>1596</v>
      </c>
      <c r="Z558">
        <v>1686.05</v>
      </c>
      <c r="AA558">
        <v>1596</v>
      </c>
      <c r="AB558">
        <v>1686.05</v>
      </c>
      <c r="AC558" s="1">
        <f>(Table2[[#This Row],[Close Price]]/Table2[[#This Row],[Day Low]])-1</f>
        <v>2.3953778888194721E-2</v>
      </c>
      <c r="AD558" s="1">
        <f>(Table2[[#This Row],[Day High]]/Table2[[#This Row],[Close Price]])-1</f>
        <v>6.6184768353312329E-3</v>
      </c>
      <c r="AE558" s="1">
        <f>(Table2[[#This Row],[Close Price]]/Table2[[#This Row],[Current Week Low]])-1</f>
        <v>2.7161654135338331E-2</v>
      </c>
      <c r="AF558" s="1">
        <f>(Table2[[#This Row],[Current Week High]]/Table2[[#This Row],[Close Price]])-1</f>
        <v>2.8486900295848994E-2</v>
      </c>
      <c r="AG558" s="1">
        <f>(Table2[[#This Row],[Close Price]]/Table2[[#This Row],[Current Month Low]])-1</f>
        <v>2.7161654135338331E-2</v>
      </c>
      <c r="AH558" s="1">
        <f>(Table2[[#This Row],[Current Month High]]/Table2[[#This Row],[Close Price]])-1</f>
        <v>2.8486900295848994E-2</v>
      </c>
      <c r="AI558">
        <v>4.9379327172354799</v>
      </c>
      <c r="AJ558">
        <v>31.1479999999999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-0.89</v>
      </c>
      <c r="AM558" t="s">
        <v>3216</v>
      </c>
      <c r="AN558">
        <v>0.17</v>
      </c>
      <c r="AO558" t="s">
        <v>3217</v>
      </c>
      <c r="AP558">
        <v>-8.4186157884815996E-2</v>
      </c>
      <c r="AQ558">
        <f>(Table2[[#This Row],[Sharpe Ratio]]-AVERAGE(Table2[Sharpe Ratio]))/_xlfn.STDEV.P(Table2[Sharpe Ratio])</f>
        <v>-1.7594318461801024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-2.207313602286924</v>
      </c>
      <c r="AS558">
        <f>_xlfn.RANK.AVG(Table2[[#This Row],[1Y Return vs Nifty Z-Score]],Table2[1Y Return vs Nifty Z-Score])</f>
        <v>525</v>
      </c>
      <c r="AT558">
        <f>_xlfn.RANK.AVG(Table2[[#This Row],[6M Return vs Nifty Z-Score]],Table2[6M Return vs Nifty Z-Score])</f>
        <v>282</v>
      </c>
      <c r="AU558">
        <f>_xlfn.RANK.AVG(Table2[[#This Row],[Sharpe Ratio Z-Score]],Table2[Sharpe Ratio Z-Score])</f>
        <v>708</v>
      </c>
      <c r="AV558">
        <f>(Table2[[#This Row],[Rank 1Y]]+Table2[[#This Row],[Rank 6M]]+Table2[[#This Row],[Rank Sharpe]])/3</f>
        <v>505</v>
      </c>
    </row>
    <row r="559" spans="1:48" hidden="1" x14ac:dyDescent="0.3">
      <c r="A559" t="s">
        <v>19</v>
      </c>
      <c r="B559" t="s">
        <v>20</v>
      </c>
      <c r="C559" t="s">
        <v>3156</v>
      </c>
      <c r="D559" t="s">
        <v>21</v>
      </c>
      <c r="E559">
        <v>1497761.5993888699</v>
      </c>
      <c r="F559">
        <v>4139.6499999999996</v>
      </c>
      <c r="G559">
        <v>-3.66425614837119</v>
      </c>
      <c r="H559">
        <f>(Table2[[#This Row],[1Y Return vs Nifty]]-AVERAGE(Table2[1Y Return vs Nifty]))/_xlfn.STDEV.P(Table2[1Y Return vs Nifty])</f>
        <v>-0.47304711101354813</v>
      </c>
      <c r="I559">
        <v>-5.0254029154572502</v>
      </c>
      <c r="J559">
        <f>(Table2[[#This Row],[1M Return vs Nifty]]-AVERAGE(Table2[1M Return vs Nifty]))/_xlfn.STDEV.P(Table2[1M Return vs Nifty])</f>
        <v>-0.38247474828929812</v>
      </c>
      <c r="K559">
        <v>-3.5207934168728698</v>
      </c>
      <c r="L559">
        <f>(Table2[[#This Row],[6M Return vs Nifty]]-AVERAGE(Table2[6M Return vs Nifty]))/_xlfn.STDEV.P(Table2[6M Return vs Nifty])</f>
        <v>-0.3544803837478076</v>
      </c>
      <c r="M559">
        <v>-3.2489158454490101</v>
      </c>
      <c r="N559">
        <f>(Table2[[#This Row],[1W Return vs Nifty]]-AVERAGE(Table2[1W Return vs Nifty]))/_xlfn.STDEV.P(Table2[1W Return vs Nifty])</f>
        <v>-1.1387899946966791</v>
      </c>
      <c r="O559">
        <v>4088</v>
      </c>
      <c r="P559">
        <v>4176.8563697650197</v>
      </c>
      <c r="Q559">
        <v>4054.19171282657</v>
      </c>
      <c r="R559">
        <v>62.806958816388899</v>
      </c>
      <c r="S559" s="1">
        <f>(Table2[[#This Row],[Close Price]]-Table2[[#This Row],[20D EMA]])/Table2[[#This Row],[20D EMA]]</f>
        <v>1.2634540117416741E-2</v>
      </c>
      <c r="T559" s="1">
        <f>(Table2[[#This Row],[Close Price]]-Table2[[#This Row],[50D EMA]])/Table2[[#This Row],[50D EMA]]</f>
        <v>-8.9077445981493603E-3</v>
      </c>
      <c r="U559" s="1">
        <f>(Table2[[#This Row],[Close Price]]-Table2[[#This Row],[200D EMA]])/Table2[[#This Row],[200D EMA]]</f>
        <v>2.107899508132742E-2</v>
      </c>
      <c r="V559">
        <v>0.92859507693198096</v>
      </c>
      <c r="W559">
        <v>3975.25</v>
      </c>
      <c r="X559">
        <v>4149.8</v>
      </c>
      <c r="Y559">
        <v>3913.25</v>
      </c>
      <c r="Z559">
        <v>4149.8</v>
      </c>
      <c r="AA559">
        <v>3913.25</v>
      </c>
      <c r="AB559">
        <v>4149.8</v>
      </c>
      <c r="AC559" s="1">
        <f>(Table2[[#This Row],[Close Price]]/Table2[[#This Row],[Day Low]])-1</f>
        <v>4.1355889566693893E-2</v>
      </c>
      <c r="AD559" s="1">
        <f>(Table2[[#This Row],[Day High]]/Table2[[#This Row],[Close Price]])-1</f>
        <v>2.4518981073280433E-3</v>
      </c>
      <c r="AE559" s="1">
        <f>(Table2[[#This Row],[Close Price]]/Table2[[#This Row],[Current Week Low]])-1</f>
        <v>5.7854724333993301E-2</v>
      </c>
      <c r="AF559" s="1">
        <f>(Table2[[#This Row],[Current Week High]]/Table2[[#This Row],[Close Price]])-1</f>
        <v>2.4518981073280433E-3</v>
      </c>
      <c r="AG559" s="1">
        <f>(Table2[[#This Row],[Close Price]]/Table2[[#This Row],[Current Month Low]])-1</f>
        <v>5.7854724333993301E-2</v>
      </c>
      <c r="AH559" s="1">
        <f>(Table2[[#This Row],[Current Month High]]/Table2[[#This Row],[Close Price]])-1</f>
        <v>2.4518981073280433E-3</v>
      </c>
      <c r="AI559">
        <v>10.9332914618385</v>
      </c>
      <c r="AJ559">
        <v>24.600057188435802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1.47</v>
      </c>
      <c r="AM559" t="s">
        <v>3217</v>
      </c>
      <c r="AN559">
        <v>-0.09</v>
      </c>
      <c r="AO559" t="s">
        <v>3216</v>
      </c>
      <c r="AP559">
        <v>-1.2332319329363E-2</v>
      </c>
      <c r="AQ559">
        <f>(Table2[[#This Row],[Sharpe Ratio]]-AVERAGE(Table2[Sharpe Ratio]))/_xlfn.STDEV.P(Table2[Sharpe Ratio])</f>
        <v>-0.90221249521925539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478</v>
      </c>
      <c r="AT559">
        <f>_xlfn.RANK.AVG(Table2[[#This Row],[6M Return vs Nifty Z-Score]],Table2[6M Return vs Nifty Z-Score])</f>
        <v>441</v>
      </c>
      <c r="AU559">
        <f>_xlfn.RANK.AVG(Table2[[#This Row],[Sharpe Ratio Z-Score]],Table2[Sharpe Ratio Z-Score])</f>
        <v>603</v>
      </c>
      <c r="AV559">
        <f>(Table2[[#This Row],[Rank 1Y]]+Table2[[#This Row],[Rank 6M]]+Table2[[#This Row],[Rank Sharpe]])/3</f>
        <v>507.33333333333331</v>
      </c>
    </row>
    <row r="560" spans="1:48" hidden="1" x14ac:dyDescent="0.3">
      <c r="A560" t="s">
        <v>2211</v>
      </c>
      <c r="B560" t="s">
        <v>2212</v>
      </c>
      <c r="C560" t="s">
        <v>3163</v>
      </c>
      <c r="D560" t="s">
        <v>264</v>
      </c>
      <c r="E560">
        <v>2672.156082</v>
      </c>
      <c r="F560">
        <v>275.7</v>
      </c>
      <c r="G560">
        <v>-19.041295000445501</v>
      </c>
      <c r="H560">
        <f>(Table2[[#This Row],[1Y Return vs Nifty]]-AVERAGE(Table2[1Y Return vs Nifty]))/_xlfn.STDEV.P(Table2[1Y Return vs Nifty])</f>
        <v>-0.73712932266446907</v>
      </c>
      <c r="I560">
        <v>-6.2480271747210896</v>
      </c>
      <c r="J560">
        <f>(Table2[[#This Row],[1M Return vs Nifty]]-AVERAGE(Table2[1M Return vs Nifty]))/_xlfn.STDEV.P(Table2[1M Return vs Nifty])</f>
        <v>-0.51438921021349382</v>
      </c>
      <c r="K560">
        <v>-20.160346844587799</v>
      </c>
      <c r="L560">
        <f>(Table2[[#This Row],[6M Return vs Nifty]]-AVERAGE(Table2[6M Return vs Nifty]))/_xlfn.STDEV.P(Table2[6M Return vs Nifty])</f>
        <v>-0.90116250776466211</v>
      </c>
      <c r="M560">
        <v>5.4314905613280802</v>
      </c>
      <c r="N560">
        <f>(Table2[[#This Row],[1W Return vs Nifty]]-AVERAGE(Table2[1W Return vs Nifty]))/_xlfn.STDEV.P(Table2[1W Return vs Nifty])</f>
        <v>0.93635215187140852</v>
      </c>
      <c r="O560">
        <v>270.39999999999998</v>
      </c>
      <c r="P560">
        <v>286.62230284337198</v>
      </c>
      <c r="Q560">
        <v>299.564730129113</v>
      </c>
      <c r="R560">
        <v>60.9622536648398</v>
      </c>
      <c r="S560" s="1">
        <f>(Table2[[#This Row],[Close Price]]-Table2[[#This Row],[20D EMA]])/Table2[[#This Row],[20D EMA]]</f>
        <v>1.9600591715976376E-2</v>
      </c>
      <c r="T560" s="1">
        <f>(Table2[[#This Row],[Close Price]]-Table2[[#This Row],[50D EMA]])/Table2[[#This Row],[50D EMA]]</f>
        <v>-3.8106953768146268E-2</v>
      </c>
      <c r="U560" s="1">
        <f>(Table2[[#This Row],[Close Price]]-Table2[[#This Row],[200D EMA]])/Table2[[#This Row],[200D EMA]]</f>
        <v>-7.9664685888847023E-2</v>
      </c>
      <c r="V560">
        <v>1.1715937235052201</v>
      </c>
      <c r="W560">
        <v>265.2</v>
      </c>
      <c r="X560">
        <v>277.2</v>
      </c>
      <c r="Y560">
        <v>258.3</v>
      </c>
      <c r="Z560">
        <v>279.75</v>
      </c>
      <c r="AA560">
        <v>258.3</v>
      </c>
      <c r="AB560">
        <v>280</v>
      </c>
      <c r="AC560" s="1">
        <f>(Table2[[#This Row],[Close Price]]/Table2[[#This Row],[Day Low]])-1</f>
        <v>3.9592760180995556E-2</v>
      </c>
      <c r="AD560" s="1">
        <f>(Table2[[#This Row],[Day High]]/Table2[[#This Row],[Close Price]])-1</f>
        <v>5.4406964091404664E-3</v>
      </c>
      <c r="AE560" s="1">
        <f>(Table2[[#This Row],[Close Price]]/Table2[[#This Row],[Current Week Low]])-1</f>
        <v>6.7363530778164815E-2</v>
      </c>
      <c r="AF560" s="1">
        <f>(Table2[[#This Row],[Current Week High]]/Table2[[#This Row],[Close Price]])-1</f>
        <v>1.4689880304679104E-2</v>
      </c>
      <c r="AG560" s="1">
        <f>(Table2[[#This Row],[Close Price]]/Table2[[#This Row],[Current Month Low]])-1</f>
        <v>6.7363530778164815E-2</v>
      </c>
      <c r="AH560" s="1">
        <f>(Table2[[#This Row],[Current Month High]]/Table2[[#This Row],[Close Price]])-1</f>
        <v>1.5596663039535663E-2</v>
      </c>
      <c r="AI560">
        <v>45.647442872687698</v>
      </c>
      <c r="AJ560">
        <v>13.6438582028029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2.61</v>
      </c>
      <c r="AM560" t="s">
        <v>3217</v>
      </c>
      <c r="AN560">
        <v>-0.08</v>
      </c>
      <c r="AO560" t="s">
        <v>3216</v>
      </c>
      <c r="AP560">
        <v>7.5518453532884E-2</v>
      </c>
      <c r="AQ560">
        <f>(Table2[[#This Row],[Sharpe Ratio]]-AVERAGE(Table2[Sharpe Ratio]))/_xlfn.STDEV.P(Table2[Sharpe Ratio])</f>
        <v>0.14585096260514324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586</v>
      </c>
      <c r="AT560">
        <f>_xlfn.RANK.AVG(Table2[[#This Row],[6M Return vs Nifty Z-Score]],Table2[6M Return vs Nifty Z-Score])</f>
        <v>633</v>
      </c>
      <c r="AU560">
        <f>_xlfn.RANK.AVG(Table2[[#This Row],[Sharpe Ratio Z-Score]],Table2[Sharpe Ratio Z-Score])</f>
        <v>305</v>
      </c>
      <c r="AV560">
        <f>(Table2[[#This Row],[Rank 1Y]]+Table2[[#This Row],[Rank 6M]]+Table2[[#This Row],[Rank Sharpe]])/3</f>
        <v>508</v>
      </c>
    </row>
    <row r="561" spans="1:48" x14ac:dyDescent="0.3">
      <c r="A561" t="s">
        <v>502</v>
      </c>
      <c r="B561" t="s">
        <v>503</v>
      </c>
      <c r="C561" t="s">
        <v>3167</v>
      </c>
      <c r="D561" t="s">
        <v>472</v>
      </c>
      <c r="E561">
        <v>42783.186786240003</v>
      </c>
      <c r="F561">
        <v>1541.6</v>
      </c>
      <c r="G561">
        <v>-29.399172267061399</v>
      </c>
      <c r="H561">
        <f>(Table2[[#This Row],[1Y Return vs Nifty]]-AVERAGE(Table2[1Y Return vs Nifty]))/_xlfn.STDEV.P(Table2[1Y Return vs Nifty])</f>
        <v>-0.91501344995909029</v>
      </c>
      <c r="I561">
        <v>-3.63966503964369</v>
      </c>
      <c r="J561">
        <f>(Table2[[#This Row],[1M Return vs Nifty]]-AVERAGE(Table2[1M Return vs Nifty]))/_xlfn.STDEV.P(Table2[1M Return vs Nifty])</f>
        <v>-0.23296122042425352</v>
      </c>
      <c r="K561">
        <v>-10.1611625086502</v>
      </c>
      <c r="L561">
        <f>(Table2[[#This Row],[6M Return vs Nifty]]-AVERAGE(Table2[6M Return vs Nifty]))/_xlfn.STDEV.P(Table2[6M Return vs Nifty])</f>
        <v>-0.5726455583793737</v>
      </c>
      <c r="M561">
        <v>2.4207906053115602</v>
      </c>
      <c r="N561">
        <f>(Table2[[#This Row],[1W Return vs Nifty]]-AVERAGE(Table2[1W Return vs Nifty]))/_xlfn.STDEV.P(Table2[1W Return vs Nifty])</f>
        <v>0.21661276679805194</v>
      </c>
      <c r="O561">
        <v>1520.18</v>
      </c>
      <c r="P561">
        <v>1510.2034324009701</v>
      </c>
      <c r="Q561">
        <v>1508.4884036354699</v>
      </c>
      <c r="R561">
        <v>57.246283333219999</v>
      </c>
      <c r="S561" s="1">
        <f>(Table2[[#This Row],[Close Price]]-Table2[[#This Row],[20D EMA]])/Table2[[#This Row],[20D EMA]]</f>
        <v>1.4090436658816617E-2</v>
      </c>
      <c r="T561" s="1">
        <f>(Table2[[#This Row],[Close Price]]-Table2[[#This Row],[50D EMA]])/Table2[[#This Row],[50D EMA]]</f>
        <v>2.0789628023235616E-2</v>
      </c>
      <c r="U561" s="1">
        <f>(Table2[[#This Row],[Close Price]]-Table2[[#This Row],[200D EMA]])/Table2[[#This Row],[200D EMA]]</f>
        <v>2.1950182901460003E-2</v>
      </c>
      <c r="V561">
        <v>1.0272859897000499</v>
      </c>
      <c r="W561">
        <v>1525.25</v>
      </c>
      <c r="X561">
        <v>1548.9</v>
      </c>
      <c r="Y561">
        <v>1499</v>
      </c>
      <c r="Z561">
        <v>1548.9</v>
      </c>
      <c r="AA561">
        <v>1499</v>
      </c>
      <c r="AB561">
        <v>1548.9</v>
      </c>
      <c r="AC561" s="1">
        <f>(Table2[[#This Row],[Close Price]]/Table2[[#This Row],[Day Low]])-1</f>
        <v>1.0719554171447321E-2</v>
      </c>
      <c r="AD561" s="1">
        <f>(Table2[[#This Row],[Day High]]/Table2[[#This Row],[Close Price]])-1</f>
        <v>4.7353399065905855E-3</v>
      </c>
      <c r="AE561" s="1">
        <f>(Table2[[#This Row],[Close Price]]/Table2[[#This Row],[Current Week Low]])-1</f>
        <v>2.8418945963975872E-2</v>
      </c>
      <c r="AF561" s="1">
        <f>(Table2[[#This Row],[Current Week High]]/Table2[[#This Row],[Close Price]])-1</f>
        <v>4.7353399065905855E-3</v>
      </c>
      <c r="AG561" s="1">
        <f>(Table2[[#This Row],[Close Price]]/Table2[[#This Row],[Current Month Low]])-1</f>
        <v>2.8418945963975872E-2</v>
      </c>
      <c r="AH561" s="1">
        <f>(Table2[[#This Row],[Current Month High]]/Table2[[#This Row],[Close Price]])-1</f>
        <v>4.7353399065905855E-3</v>
      </c>
      <c r="AI561">
        <v>15.0752464971458</v>
      </c>
      <c r="AJ561">
        <v>18.130268199233701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0.17</v>
      </c>
      <c r="AM561" t="s">
        <v>3217</v>
      </c>
      <c r="AN561">
        <v>0.09</v>
      </c>
      <c r="AO561" t="s">
        <v>3217</v>
      </c>
      <c r="AP561">
        <v>5.7541303436270001E-2</v>
      </c>
      <c r="AQ561">
        <f>(Table2[[#This Row],[Sharpe Ratio]]-AVERAGE(Table2[Sharpe Ratio]))/_xlfn.STDEV.P(Table2[Sharpe Ratio])</f>
        <v>-6.8617202878490269E-2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-1.5726246648431559</v>
      </c>
      <c r="AS561">
        <f>_xlfn.RANK.AVG(Table2[[#This Row],[1Y Return vs Nifty Z-Score]],Table2[1Y Return vs Nifty Z-Score])</f>
        <v>637</v>
      </c>
      <c r="AT561">
        <f>_xlfn.RANK.AVG(Table2[[#This Row],[6M Return vs Nifty Z-Score]],Table2[6M Return vs Nifty Z-Score])</f>
        <v>521</v>
      </c>
      <c r="AU561">
        <f>_xlfn.RANK.AVG(Table2[[#This Row],[Sharpe Ratio Z-Score]],Table2[Sharpe Ratio Z-Score])</f>
        <v>367</v>
      </c>
      <c r="AV561">
        <f>(Table2[[#This Row],[Rank 1Y]]+Table2[[#This Row],[Rank 6M]]+Table2[[#This Row],[Rank Sharpe]])/3</f>
        <v>508.33333333333331</v>
      </c>
    </row>
    <row r="562" spans="1:48" hidden="1" x14ac:dyDescent="0.3">
      <c r="A562" t="s">
        <v>604</v>
      </c>
      <c r="B562" t="s">
        <v>605</v>
      </c>
      <c r="C562" t="s">
        <v>3165</v>
      </c>
      <c r="D562" t="s">
        <v>75</v>
      </c>
      <c r="E562">
        <v>32070.960260059899</v>
      </c>
      <c r="F562">
        <v>4150.6000000000004</v>
      </c>
      <c r="G562">
        <v>-4.9719372846407204</v>
      </c>
      <c r="H562">
        <f>(Table2[[#This Row],[1Y Return vs Nifty]]-AVERAGE(Table2[1Y Return vs Nifty]))/_xlfn.STDEV.P(Table2[1Y Return vs Nifty])</f>
        <v>-0.49550496716663067</v>
      </c>
      <c r="I562">
        <v>-7.2647529271476898</v>
      </c>
      <c r="J562">
        <f>(Table2[[#This Row],[1M Return vs Nifty]]-AVERAGE(Table2[1M Return vs Nifty]))/_xlfn.STDEV.P(Table2[1M Return vs Nifty])</f>
        <v>-0.62408835084447067</v>
      </c>
      <c r="K562">
        <v>-5.0133792385507396</v>
      </c>
      <c r="L562">
        <f>(Table2[[#This Row],[6M Return vs Nifty]]-AVERAGE(Table2[6M Return vs Nifty]))/_xlfn.STDEV.P(Table2[6M Return vs Nifty])</f>
        <v>-0.40351835768244554</v>
      </c>
      <c r="M562">
        <v>-5.1529677386736301</v>
      </c>
      <c r="N562">
        <f>(Table2[[#This Row],[1W Return vs Nifty]]-AVERAGE(Table2[1W Return vs Nifty]))/_xlfn.STDEV.P(Table2[1W Return vs Nifty])</f>
        <v>-1.5939735595811928</v>
      </c>
      <c r="O562">
        <v>4289.67</v>
      </c>
      <c r="P562">
        <v>4369.3193512361704</v>
      </c>
      <c r="Q562">
        <v>4199.9907676475304</v>
      </c>
      <c r="R562">
        <v>36.147825862977797</v>
      </c>
      <c r="S562" s="1">
        <f>(Table2[[#This Row],[Close Price]]-Table2[[#This Row],[20D EMA]])/Table2[[#This Row],[20D EMA]]</f>
        <v>-3.241974324365271E-2</v>
      </c>
      <c r="T562" s="1">
        <f>(Table2[[#This Row],[Close Price]]-Table2[[#This Row],[50D EMA]])/Table2[[#This Row],[50D EMA]]</f>
        <v>-5.0057991566647524E-2</v>
      </c>
      <c r="U562" s="1">
        <f>(Table2[[#This Row],[Close Price]]-Table2[[#This Row],[200D EMA]])/Table2[[#This Row],[200D EMA]]</f>
        <v>-1.1759732432744013E-2</v>
      </c>
      <c r="V562">
        <v>0.86701140917063402</v>
      </c>
      <c r="W562">
        <v>4104.8</v>
      </c>
      <c r="X562">
        <v>4167.8999999999996</v>
      </c>
      <c r="Y562">
        <v>4086</v>
      </c>
      <c r="Z562">
        <v>4335.95</v>
      </c>
      <c r="AA562">
        <v>4086</v>
      </c>
      <c r="AB562">
        <v>4350</v>
      </c>
      <c r="AC562" s="1">
        <f>(Table2[[#This Row],[Close Price]]/Table2[[#This Row],[Day Low]])-1</f>
        <v>1.1157669070356757E-2</v>
      </c>
      <c r="AD562" s="1">
        <f>(Table2[[#This Row],[Day High]]/Table2[[#This Row],[Close Price]])-1</f>
        <v>4.1680720859633702E-3</v>
      </c>
      <c r="AE562" s="1">
        <f>(Table2[[#This Row],[Close Price]]/Table2[[#This Row],[Current Week Low]])-1</f>
        <v>1.5810083210964443E-2</v>
      </c>
      <c r="AF562" s="1">
        <f>(Table2[[#This Row],[Current Week High]]/Table2[[#This Row],[Close Price]])-1</f>
        <v>4.4656194285163542E-2</v>
      </c>
      <c r="AG562" s="1">
        <f>(Table2[[#This Row],[Close Price]]/Table2[[#This Row],[Current Month Low]])-1</f>
        <v>1.5810083210964443E-2</v>
      </c>
      <c r="AH562" s="1">
        <f>(Table2[[#This Row],[Current Month High]]/Table2[[#This Row],[Close Price]])-1</f>
        <v>4.804124704861934E-2</v>
      </c>
      <c r="AI562">
        <v>17.946802871873899</v>
      </c>
      <c r="AJ562">
        <v>28.4538252042585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-1.37</v>
      </c>
      <c r="AM562" t="s">
        <v>3216</v>
      </c>
      <c r="AN562">
        <v>0</v>
      </c>
      <c r="AO562" t="s">
        <v>3218</v>
      </c>
      <c r="AP562">
        <v>-6.1468323033469999E-3</v>
      </c>
      <c r="AQ562">
        <f>(Table2[[#This Row],[Sharpe Ratio]]-AVERAGE(Table2[Sharpe Ratio]))/_xlfn.STDEV.P(Table2[Sharpe Ratio])</f>
        <v>-0.8284193718396865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489</v>
      </c>
      <c r="AT562">
        <f>_xlfn.RANK.AVG(Table2[[#This Row],[6M Return vs Nifty Z-Score]],Table2[6M Return vs Nifty Z-Score])</f>
        <v>457</v>
      </c>
      <c r="AU562">
        <f>_xlfn.RANK.AVG(Table2[[#This Row],[Sharpe Ratio Z-Score]],Table2[Sharpe Ratio Z-Score])</f>
        <v>581</v>
      </c>
      <c r="AV562">
        <f>(Table2[[#This Row],[Rank 1Y]]+Table2[[#This Row],[Rank 6M]]+Table2[[#This Row],[Rank Sharpe]])/3</f>
        <v>509</v>
      </c>
    </row>
    <row r="563" spans="1:48" hidden="1" x14ac:dyDescent="0.3">
      <c r="A563" t="s">
        <v>1668</v>
      </c>
      <c r="B563" t="s">
        <v>1669</v>
      </c>
      <c r="C563" t="s">
        <v>3162</v>
      </c>
      <c r="D563" t="s">
        <v>953</v>
      </c>
      <c r="E563">
        <v>5531.8035028479999</v>
      </c>
      <c r="F563">
        <v>186.88</v>
      </c>
      <c r="G563">
        <v>0.826471640607646</v>
      </c>
      <c r="H563">
        <f>(Table2[[#This Row],[1Y Return vs Nifty]]-AVERAGE(Table2[1Y Return vs Nifty]))/_xlfn.STDEV.P(Table2[1Y Return vs Nifty])</f>
        <v>-0.3959242437408414</v>
      </c>
      <c r="I563">
        <v>-8.7284213574827803</v>
      </c>
      <c r="J563">
        <f>(Table2[[#This Row],[1M Return vs Nifty]]-AVERAGE(Table2[1M Return vs Nifty]))/_xlfn.STDEV.P(Table2[1M Return vs Nifty])</f>
        <v>-0.78201015875898183</v>
      </c>
      <c r="K563">
        <v>-26.606314052567299</v>
      </c>
      <c r="L563">
        <f>(Table2[[#This Row],[6M Return vs Nifty]]-AVERAGE(Table2[6M Return vs Nifty]))/_xlfn.STDEV.P(Table2[6M Return vs Nifty])</f>
        <v>-1.1129407300534773</v>
      </c>
      <c r="M563">
        <v>-1.93803819482621</v>
      </c>
      <c r="N563">
        <f>(Table2[[#This Row],[1W Return vs Nifty]]-AVERAGE(Table2[1W Return vs Nifty]))/_xlfn.STDEV.P(Table2[1W Return vs Nifty])</f>
        <v>-0.82541095063743641</v>
      </c>
      <c r="O563">
        <v>185.56</v>
      </c>
      <c r="P563">
        <v>195.76658200642001</v>
      </c>
      <c r="Q563">
        <v>197.133825333906</v>
      </c>
      <c r="R563">
        <v>56.462721938972102</v>
      </c>
      <c r="S563" s="1">
        <f>(Table2[[#This Row],[Close Price]]-Table2[[#This Row],[20D EMA]])/Table2[[#This Row],[20D EMA]]</f>
        <v>7.1136020694114741E-3</v>
      </c>
      <c r="T563" s="1">
        <f>(Table2[[#This Row],[Close Price]]-Table2[[#This Row],[50D EMA]])/Table2[[#This Row],[50D EMA]]</f>
        <v>-4.5393763916910933E-2</v>
      </c>
      <c r="U563" s="1">
        <f>(Table2[[#This Row],[Close Price]]-Table2[[#This Row],[200D EMA]])/Table2[[#This Row],[200D EMA]]</f>
        <v>-5.2014540460207884E-2</v>
      </c>
      <c r="V563">
        <v>0.607403538570921</v>
      </c>
      <c r="W563">
        <v>182</v>
      </c>
      <c r="X563">
        <v>187.75</v>
      </c>
      <c r="Y563">
        <v>176.8</v>
      </c>
      <c r="Z563">
        <v>187.75</v>
      </c>
      <c r="AA563">
        <v>176.8</v>
      </c>
      <c r="AB563">
        <v>188.2</v>
      </c>
      <c r="AC563" s="1">
        <f>(Table2[[#This Row],[Close Price]]/Table2[[#This Row],[Day Low]])-1</f>
        <v>2.6813186813186896E-2</v>
      </c>
      <c r="AD563" s="1">
        <f>(Table2[[#This Row],[Day High]]/Table2[[#This Row],[Close Price]])-1</f>
        <v>4.6553938356164171E-3</v>
      </c>
      <c r="AE563" s="1">
        <f>(Table2[[#This Row],[Close Price]]/Table2[[#This Row],[Current Week Low]])-1</f>
        <v>5.7013574660633282E-2</v>
      </c>
      <c r="AF563" s="1">
        <f>(Table2[[#This Row],[Current Week High]]/Table2[[#This Row],[Close Price]])-1</f>
        <v>4.6553938356164171E-3</v>
      </c>
      <c r="AG563" s="1">
        <f>(Table2[[#This Row],[Close Price]]/Table2[[#This Row],[Current Month Low]])-1</f>
        <v>5.7013574660633282E-2</v>
      </c>
      <c r="AH563" s="1">
        <f>(Table2[[#This Row],[Current Month High]]/Table2[[#This Row],[Close Price]])-1</f>
        <v>7.0633561643835829E-3</v>
      </c>
      <c r="AI563">
        <v>36.237157534246499</v>
      </c>
      <c r="AJ563">
        <v>30.914185639229402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3.49</v>
      </c>
      <c r="AM563" t="s">
        <v>3217</v>
      </c>
      <c r="AN563">
        <v>-0.01</v>
      </c>
      <c r="AO563" t="s">
        <v>3216</v>
      </c>
      <c r="AP563">
        <v>4.7503386714870997E-2</v>
      </c>
      <c r="AQ563">
        <f>(Table2[[#This Row],[Sharpe Ratio]]-AVERAGE(Table2[Sharpe Ratio]))/_xlfn.STDEV.P(Table2[Sharpe Ratio])</f>
        <v>-0.18836997642413789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450</v>
      </c>
      <c r="AT563">
        <f>_xlfn.RANK.AVG(Table2[[#This Row],[6M Return vs Nifty Z-Score]],Table2[6M Return vs Nifty Z-Score])</f>
        <v>689</v>
      </c>
      <c r="AU563">
        <f>_xlfn.RANK.AVG(Table2[[#This Row],[Sharpe Ratio Z-Score]],Table2[Sharpe Ratio Z-Score])</f>
        <v>395</v>
      </c>
      <c r="AV563">
        <f>(Table2[[#This Row],[Rank 1Y]]+Table2[[#This Row],[Rank 6M]]+Table2[[#This Row],[Rank Sharpe]])/3</f>
        <v>511.33333333333331</v>
      </c>
    </row>
    <row r="564" spans="1:48" hidden="1" x14ac:dyDescent="0.3">
      <c r="A564" t="s">
        <v>933</v>
      </c>
      <c r="B564" t="s">
        <v>934</v>
      </c>
      <c r="C564" t="s">
        <v>3171</v>
      </c>
      <c r="D564" t="s">
        <v>475</v>
      </c>
      <c r="E564">
        <v>16413.045197115</v>
      </c>
      <c r="F564">
        <v>1544.55</v>
      </c>
      <c r="G564">
        <v>-14.799095400717601</v>
      </c>
      <c r="H564">
        <f>(Table2[[#This Row],[1Y Return vs Nifty]]-AVERAGE(Table2[1Y Return vs Nifty]))/_xlfn.STDEV.P(Table2[1Y Return vs Nifty])</f>
        <v>-0.66427462916087088</v>
      </c>
      <c r="I564">
        <v>-1.9544431618898901</v>
      </c>
      <c r="J564">
        <f>(Table2[[#This Row],[1M Return vs Nifty]]-AVERAGE(Table2[1M Return vs Nifty]))/_xlfn.STDEV.P(Table2[1M Return vs Nifty])</f>
        <v>-5.1135008861407233E-2</v>
      </c>
      <c r="K564">
        <v>9.3648817897172396</v>
      </c>
      <c r="L564">
        <f>(Table2[[#This Row],[6M Return vs Nifty]]-AVERAGE(Table2[6M Return vs Nifty]))/_xlfn.STDEV.P(Table2[6M Return vs Nifty])</f>
        <v>6.8870418419566912E-2</v>
      </c>
      <c r="M564">
        <v>2.7507296770204799</v>
      </c>
      <c r="N564">
        <f>(Table2[[#This Row],[1W Return vs Nifty]]-AVERAGE(Table2[1W Return vs Nifty]))/_xlfn.STDEV.P(Table2[1W Return vs Nifty])</f>
        <v>0.29548816057779298</v>
      </c>
      <c r="O564">
        <v>1530.19</v>
      </c>
      <c r="P564">
        <v>1535.8776314791301</v>
      </c>
      <c r="Q564">
        <v>1478.6172226907399</v>
      </c>
      <c r="R564">
        <v>56.867584937654399</v>
      </c>
      <c r="S564" s="1">
        <f>(Table2[[#This Row],[Close Price]]-Table2[[#This Row],[20D EMA]])/Table2[[#This Row],[20D EMA]]</f>
        <v>9.3844555251307998E-3</v>
      </c>
      <c r="T564" s="1">
        <f>(Table2[[#This Row],[Close Price]]-Table2[[#This Row],[50D EMA]])/Table2[[#This Row],[50D EMA]]</f>
        <v>5.6465230973628761E-3</v>
      </c>
      <c r="U564" s="1">
        <f>(Table2[[#This Row],[Close Price]]-Table2[[#This Row],[200D EMA]])/Table2[[#This Row],[200D EMA]]</f>
        <v>4.459083547618746E-2</v>
      </c>
      <c r="V564">
        <v>0.66038731263147199</v>
      </c>
      <c r="W564">
        <v>1506.95</v>
      </c>
      <c r="X564">
        <v>1547.9</v>
      </c>
      <c r="Y564">
        <v>1492.45</v>
      </c>
      <c r="Z564">
        <v>1547.9</v>
      </c>
      <c r="AA564">
        <v>1492.45</v>
      </c>
      <c r="AB564">
        <v>1553.15</v>
      </c>
      <c r="AC564" s="1">
        <f>(Table2[[#This Row],[Close Price]]/Table2[[#This Row],[Day Low]])-1</f>
        <v>2.4951060088257648E-2</v>
      </c>
      <c r="AD564" s="1">
        <f>(Table2[[#This Row],[Day High]]/Table2[[#This Row],[Close Price]])-1</f>
        <v>2.1689165129001875E-3</v>
      </c>
      <c r="AE564" s="1">
        <f>(Table2[[#This Row],[Close Price]]/Table2[[#This Row],[Current Week Low]])-1</f>
        <v>3.4909042178967509E-2</v>
      </c>
      <c r="AF564" s="1">
        <f>(Table2[[#This Row],[Current Week High]]/Table2[[#This Row],[Close Price]])-1</f>
        <v>2.1689165129001875E-3</v>
      </c>
      <c r="AG564" s="1">
        <f>(Table2[[#This Row],[Close Price]]/Table2[[#This Row],[Current Month Low]])-1</f>
        <v>3.4909042178967509E-2</v>
      </c>
      <c r="AH564" s="1">
        <f>(Table2[[#This Row],[Current Month High]]/Table2[[#This Row],[Close Price]])-1</f>
        <v>5.5679647793855924E-3</v>
      </c>
      <c r="AI564">
        <v>9.4169822925771207</v>
      </c>
      <c r="AJ564">
        <v>24.259855189058701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-2.91</v>
      </c>
      <c r="AM564" t="s">
        <v>3216</v>
      </c>
      <c r="AN564">
        <v>0.02</v>
      </c>
      <c r="AO564" t="s">
        <v>3217</v>
      </c>
      <c r="AP564">
        <v>-6.9855820167265006E-2</v>
      </c>
      <c r="AQ564">
        <f>(Table2[[#This Row],[Sharpe Ratio]]-AVERAGE(Table2[Sharpe Ratio]))/_xlfn.STDEV.P(Table2[Sharpe Ratio])</f>
        <v>-1.5884703075309392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559</v>
      </c>
      <c r="AT564">
        <f>_xlfn.RANK.AVG(Table2[[#This Row],[6M Return vs Nifty Z-Score]],Table2[6M Return vs Nifty Z-Score])</f>
        <v>284</v>
      </c>
      <c r="AU564">
        <f>_xlfn.RANK.AVG(Table2[[#This Row],[Sharpe Ratio Z-Score]],Table2[Sharpe Ratio Z-Score])</f>
        <v>698</v>
      </c>
      <c r="AV564">
        <f>(Table2[[#This Row],[Rank 1Y]]+Table2[[#This Row],[Rank 6M]]+Table2[[#This Row],[Rank Sharpe]])/3</f>
        <v>513.66666666666663</v>
      </c>
    </row>
    <row r="565" spans="1:48" hidden="1" x14ac:dyDescent="0.3">
      <c r="A565" t="s">
        <v>552</v>
      </c>
      <c r="B565" t="s">
        <v>553</v>
      </c>
      <c r="C565" t="s">
        <v>3157</v>
      </c>
      <c r="D565" t="s">
        <v>54</v>
      </c>
      <c r="E565">
        <v>36805.436344711998</v>
      </c>
      <c r="F565">
        <v>147.56</v>
      </c>
      <c r="G565">
        <v>-22.5428265112992</v>
      </c>
      <c r="H565">
        <f>(Table2[[#This Row],[1Y Return vs Nifty]]-AVERAGE(Table2[1Y Return vs Nifty]))/_xlfn.STDEV.P(Table2[1Y Return vs Nifty])</f>
        <v>-0.79726392949268154</v>
      </c>
      <c r="I565">
        <v>-15.3648502191859</v>
      </c>
      <c r="J565">
        <f>(Table2[[#This Row],[1M Return vs Nifty]]-AVERAGE(Table2[1M Return vs Nifty]))/_xlfn.STDEV.P(Table2[1M Return vs Nifty])</f>
        <v>-1.4980444888129965</v>
      </c>
      <c r="K565">
        <v>-18.512650850607699</v>
      </c>
      <c r="L565">
        <f>(Table2[[#This Row],[6M Return vs Nifty]]-AVERAGE(Table2[6M Return vs Nifty]))/_xlfn.STDEV.P(Table2[6M Return vs Nifty])</f>
        <v>-0.84702848610138937</v>
      </c>
      <c r="M565">
        <v>0.41905276064930802</v>
      </c>
      <c r="N565">
        <f>(Table2[[#This Row],[1W Return vs Nifty]]-AVERAGE(Table2[1W Return vs Nifty]))/_xlfn.STDEV.P(Table2[1W Return vs Nifty])</f>
        <v>-0.2619236488006369</v>
      </c>
      <c r="O565">
        <v>152.97999999999999</v>
      </c>
      <c r="P565">
        <v>162.17544662389901</v>
      </c>
      <c r="Q565">
        <v>162.690481143879</v>
      </c>
      <c r="R565">
        <v>44.790485586987103</v>
      </c>
      <c r="S565" s="1">
        <f>(Table2[[#This Row],[Close Price]]-Table2[[#This Row],[20D EMA]])/Table2[[#This Row],[20D EMA]]</f>
        <v>-3.5429467904301133E-2</v>
      </c>
      <c r="T565" s="1">
        <f>(Table2[[#This Row],[Close Price]]-Table2[[#This Row],[50D EMA]])/Table2[[#This Row],[50D EMA]]</f>
        <v>-9.0121204708587477E-2</v>
      </c>
      <c r="U565" s="1">
        <f>(Table2[[#This Row],[Close Price]]-Table2[[#This Row],[200D EMA]])/Table2[[#This Row],[200D EMA]]</f>
        <v>-9.3001637449814989E-2</v>
      </c>
      <c r="V565">
        <v>1.3885118204708899</v>
      </c>
      <c r="W565">
        <v>145.81</v>
      </c>
      <c r="X565">
        <v>148.75</v>
      </c>
      <c r="Y565">
        <v>141.16</v>
      </c>
      <c r="Z565">
        <v>148.94999999999999</v>
      </c>
      <c r="AA565">
        <v>141.16</v>
      </c>
      <c r="AB565">
        <v>149.5</v>
      </c>
      <c r="AC565" s="1">
        <f>(Table2[[#This Row],[Close Price]]/Table2[[#This Row],[Day Low]])-1</f>
        <v>1.2001920307249225E-2</v>
      </c>
      <c r="AD565" s="1">
        <f>(Table2[[#This Row],[Day High]]/Table2[[#This Row],[Close Price]])-1</f>
        <v>8.0645161290322509E-3</v>
      </c>
      <c r="AE565" s="1">
        <f>(Table2[[#This Row],[Close Price]]/Table2[[#This Row],[Current Week Low]])-1</f>
        <v>4.5338622839331322E-2</v>
      </c>
      <c r="AF565" s="1">
        <f>(Table2[[#This Row],[Current Week High]]/Table2[[#This Row],[Close Price]])-1</f>
        <v>9.4198969910543884E-3</v>
      </c>
      <c r="AG565" s="1">
        <f>(Table2[[#This Row],[Close Price]]/Table2[[#This Row],[Current Month Low]])-1</f>
        <v>4.5338622839331322E-2</v>
      </c>
      <c r="AH565" s="1">
        <f>(Table2[[#This Row],[Current Month High]]/Table2[[#This Row],[Close Price]])-1</f>
        <v>1.3147194361615488E-2</v>
      </c>
      <c r="AI565">
        <v>31.6413662239089</v>
      </c>
      <c r="AJ565">
        <v>7.1916315560075397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-6.5</v>
      </c>
      <c r="AM565" t="s">
        <v>3216</v>
      </c>
      <c r="AN565">
        <v>-0.15</v>
      </c>
      <c r="AO565" t="s">
        <v>3216</v>
      </c>
      <c r="AP565">
        <v>6.8779648617025999E-2</v>
      </c>
      <c r="AQ565">
        <f>(Table2[[#This Row],[Sharpe Ratio]]-AVERAGE(Table2[Sharpe Ratio]))/_xlfn.STDEV.P(Table2[Sharpe Ratio])</f>
        <v>6.5456733259059527E-2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599</v>
      </c>
      <c r="AT565">
        <f>_xlfn.RANK.AVG(Table2[[#This Row],[6M Return vs Nifty Z-Score]],Table2[6M Return vs Nifty Z-Score])</f>
        <v>618</v>
      </c>
      <c r="AU565">
        <f>_xlfn.RANK.AVG(Table2[[#This Row],[Sharpe Ratio Z-Score]],Table2[Sharpe Ratio Z-Score])</f>
        <v>330</v>
      </c>
      <c r="AV565">
        <f>(Table2[[#This Row],[Rank 1Y]]+Table2[[#This Row],[Rank 6M]]+Table2[[#This Row],[Rank Sharpe]])/3</f>
        <v>515.66666666666663</v>
      </c>
    </row>
    <row r="566" spans="1:48" hidden="1" x14ac:dyDescent="0.3">
      <c r="A566" t="s">
        <v>145</v>
      </c>
      <c r="B566" t="s">
        <v>146</v>
      </c>
      <c r="C566" t="s">
        <v>3164</v>
      </c>
      <c r="D566" t="s">
        <v>117</v>
      </c>
      <c r="E566">
        <v>191772.01153284099</v>
      </c>
      <c r="F566">
        <v>153.62</v>
      </c>
      <c r="G566">
        <v>2.5299164006396802</v>
      </c>
      <c r="H566">
        <f>(Table2[[#This Row],[1Y Return vs Nifty]]-AVERAGE(Table2[1Y Return vs Nifty]))/_xlfn.STDEV.P(Table2[1Y Return vs Nifty])</f>
        <v>-0.36666962170457407</v>
      </c>
      <c r="I566">
        <v>-6.9053229902983997</v>
      </c>
      <c r="J566">
        <f>(Table2[[#This Row],[1M Return vs Nifty]]-AVERAGE(Table2[1M Return vs Nifty]))/_xlfn.STDEV.P(Table2[1M Return vs Nifty])</f>
        <v>-0.58530782906137568</v>
      </c>
      <c r="K566">
        <v>-17.4371194983718</v>
      </c>
      <c r="L566">
        <f>(Table2[[#This Row],[6M Return vs Nifty]]-AVERAGE(Table2[6M Return vs Nifty]))/_xlfn.STDEV.P(Table2[6M Return vs Nifty])</f>
        <v>-0.81169257599771383</v>
      </c>
      <c r="M566">
        <v>1.49641843767919</v>
      </c>
      <c r="N566">
        <f>(Table2[[#This Row],[1W Return vs Nifty]]-AVERAGE(Table2[1W Return vs Nifty]))/_xlfn.STDEV.P(Table2[1W Return vs Nifty])</f>
        <v>-4.3680898898129849E-3</v>
      </c>
      <c r="O566">
        <v>152.22999999999999</v>
      </c>
      <c r="P566">
        <v>154.832599299306</v>
      </c>
      <c r="Q566">
        <v>153.42580900215799</v>
      </c>
      <c r="R566">
        <v>58.2341179599714</v>
      </c>
      <c r="S566" s="1">
        <f>(Table2[[#This Row],[Close Price]]-Table2[[#This Row],[20D EMA]])/Table2[[#This Row],[20D EMA]]</f>
        <v>9.1309203179400569E-3</v>
      </c>
      <c r="T566" s="1">
        <f>(Table2[[#This Row],[Close Price]]-Table2[[#This Row],[50D EMA]])/Table2[[#This Row],[50D EMA]]</f>
        <v>-7.8316795351470129E-3</v>
      </c>
      <c r="U566" s="1">
        <f>(Table2[[#This Row],[Close Price]]-Table2[[#This Row],[200D EMA]])/Table2[[#This Row],[200D EMA]]</f>
        <v>1.2656996831561947E-3</v>
      </c>
      <c r="V566">
        <v>0.706398417146192</v>
      </c>
      <c r="W566">
        <v>149.59</v>
      </c>
      <c r="X566">
        <v>154.94999999999999</v>
      </c>
      <c r="Y566">
        <v>145.1</v>
      </c>
      <c r="Z566">
        <v>154.94999999999999</v>
      </c>
      <c r="AA566">
        <v>145.1</v>
      </c>
      <c r="AB566">
        <v>154.94999999999999</v>
      </c>
      <c r="AC566" s="1">
        <f>(Table2[[#This Row],[Close Price]]/Table2[[#This Row],[Day Low]])-1</f>
        <v>2.6940303496223006E-2</v>
      </c>
      <c r="AD566" s="1">
        <f>(Table2[[#This Row],[Day High]]/Table2[[#This Row],[Close Price]])-1</f>
        <v>8.6577268584817624E-3</v>
      </c>
      <c r="AE566" s="1">
        <f>(Table2[[#This Row],[Close Price]]/Table2[[#This Row],[Current Week Low]])-1</f>
        <v>5.87181254307374E-2</v>
      </c>
      <c r="AF566" s="1">
        <f>(Table2[[#This Row],[Current Week High]]/Table2[[#This Row],[Close Price]])-1</f>
        <v>8.6577268584817624E-3</v>
      </c>
      <c r="AG566" s="1">
        <f>(Table2[[#This Row],[Close Price]]/Table2[[#This Row],[Current Month Low]])-1</f>
        <v>5.87181254307374E-2</v>
      </c>
      <c r="AH566" s="1">
        <f>(Table2[[#This Row],[Current Month High]]/Table2[[#This Row],[Close Price]])-1</f>
        <v>8.6577268584817624E-3</v>
      </c>
      <c r="AI566">
        <v>20.1666449681031</v>
      </c>
      <c r="AJ566">
        <v>30.740425531914799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-0.91</v>
      </c>
      <c r="AM566" t="s">
        <v>3216</v>
      </c>
      <c r="AN566">
        <v>-0.05</v>
      </c>
      <c r="AO566" t="s">
        <v>3216</v>
      </c>
      <c r="AP566">
        <v>4.743953821099E-3</v>
      </c>
      <c r="AQ566">
        <f>(Table2[[#This Row],[Sharpe Ratio]]-AVERAGE(Table2[Sharpe Ratio]))/_xlfn.STDEV.P(Table2[Sharpe Ratio])</f>
        <v>-0.69849183003068294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441</v>
      </c>
      <c r="AT566">
        <f>_xlfn.RANK.AVG(Table2[[#This Row],[6M Return vs Nifty Z-Score]],Table2[6M Return vs Nifty Z-Score])</f>
        <v>605</v>
      </c>
      <c r="AU566">
        <f>_xlfn.RANK.AVG(Table2[[#This Row],[Sharpe Ratio Z-Score]],Table2[Sharpe Ratio Z-Score])</f>
        <v>513</v>
      </c>
      <c r="AV566">
        <f>(Table2[[#This Row],[Rank 1Y]]+Table2[[#This Row],[Rank 6M]]+Table2[[#This Row],[Rank Sharpe]])/3</f>
        <v>519.66666666666663</v>
      </c>
    </row>
    <row r="567" spans="1:48" hidden="1" x14ac:dyDescent="0.3">
      <c r="A567" t="s">
        <v>1258</v>
      </c>
      <c r="B567" t="s">
        <v>1259</v>
      </c>
      <c r="C567" t="s">
        <v>3169</v>
      </c>
      <c r="D567" t="s">
        <v>276</v>
      </c>
      <c r="E567">
        <v>9405.8613714170006</v>
      </c>
      <c r="F567">
        <v>118.79</v>
      </c>
      <c r="G567">
        <v>-22.5642262101182</v>
      </c>
      <c r="H567">
        <f>(Table2[[#This Row],[1Y Return vs Nifty]]-AVERAGE(Table2[1Y Return vs Nifty]))/_xlfn.STDEV.P(Table2[1Y Return vs Nifty])</f>
        <v>-0.79763144367061589</v>
      </c>
      <c r="I567">
        <v>1.1794056710612899</v>
      </c>
      <c r="J567">
        <f>(Table2[[#This Row],[1M Return vs Nifty]]-AVERAGE(Table2[1M Return vs Nifty]))/_xlfn.STDEV.P(Table2[1M Return vs Nifty])</f>
        <v>0.28699011782259759</v>
      </c>
      <c r="K567">
        <v>-33.553700349895799</v>
      </c>
      <c r="L567">
        <f>(Table2[[#This Row],[6M Return vs Nifty]]-AVERAGE(Table2[6M Return vs Nifty]))/_xlfn.STDEV.P(Table2[6M Return vs Nifty])</f>
        <v>-1.3411927630114739</v>
      </c>
      <c r="M567">
        <v>-0.27908619983539701</v>
      </c>
      <c r="N567">
        <f>(Table2[[#This Row],[1W Return vs Nifty]]-AVERAGE(Table2[1W Return vs Nifty]))/_xlfn.STDEV.P(Table2[1W Return vs Nifty])</f>
        <v>-0.42882108576072731</v>
      </c>
      <c r="O567">
        <v>118.91</v>
      </c>
      <c r="P567">
        <v>123.34985465199701</v>
      </c>
      <c r="Q567">
        <v>128.911443333645</v>
      </c>
      <c r="R567">
        <v>53.202563055707301</v>
      </c>
      <c r="S567" s="1">
        <f>(Table2[[#This Row],[Close Price]]-Table2[[#This Row],[20D EMA]])/Table2[[#This Row],[20D EMA]]</f>
        <v>-1.0091665965855719E-3</v>
      </c>
      <c r="T567" s="1">
        <f>(Table2[[#This Row],[Close Price]]-Table2[[#This Row],[50D EMA]])/Table2[[#This Row],[50D EMA]]</f>
        <v>-3.6966842521716559E-2</v>
      </c>
      <c r="U567" s="1">
        <f>(Table2[[#This Row],[Close Price]]-Table2[[#This Row],[200D EMA]])/Table2[[#This Row],[200D EMA]]</f>
        <v>-7.851470026170565E-2</v>
      </c>
      <c r="V567">
        <v>0.46163559941794502</v>
      </c>
      <c r="W567">
        <v>116.7</v>
      </c>
      <c r="X567">
        <v>119.39</v>
      </c>
      <c r="Y567">
        <v>115.4</v>
      </c>
      <c r="Z567">
        <v>120.4</v>
      </c>
      <c r="AA567">
        <v>115.4</v>
      </c>
      <c r="AB567">
        <v>120.41</v>
      </c>
      <c r="AC567" s="1">
        <f>(Table2[[#This Row],[Close Price]]/Table2[[#This Row],[Day Low]])-1</f>
        <v>1.7909168808911691E-2</v>
      </c>
      <c r="AD567" s="1">
        <f>(Table2[[#This Row],[Day High]]/Table2[[#This Row],[Close Price]])-1</f>
        <v>5.0509302129808642E-3</v>
      </c>
      <c r="AE567" s="1">
        <f>(Table2[[#This Row],[Close Price]]/Table2[[#This Row],[Current Week Low]])-1</f>
        <v>2.9376083188908053E-2</v>
      </c>
      <c r="AF567" s="1">
        <f>(Table2[[#This Row],[Current Week High]]/Table2[[#This Row],[Close Price]])-1</f>
        <v>1.3553329404832004E-2</v>
      </c>
      <c r="AG567" s="1">
        <f>(Table2[[#This Row],[Close Price]]/Table2[[#This Row],[Current Month Low]])-1</f>
        <v>2.9376083188908053E-2</v>
      </c>
      <c r="AH567" s="1">
        <f>(Table2[[#This Row],[Current Month High]]/Table2[[#This Row],[Close Price]])-1</f>
        <v>1.3637511575048222E-2</v>
      </c>
      <c r="AI567">
        <v>33.007828941830098</v>
      </c>
      <c r="AJ567">
        <v>7.9909090909090903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-1.49</v>
      </c>
      <c r="AM567" t="s">
        <v>3216</v>
      </c>
      <c r="AN567">
        <v>-7.0000000000000007E-2</v>
      </c>
      <c r="AO567" t="s">
        <v>3216</v>
      </c>
      <c r="AP567">
        <v>9.4284082941624006E-2</v>
      </c>
      <c r="AQ567">
        <f>(Table2[[#This Row],[Sharpe Ratio]]-AVERAGE(Table2[Sharpe Ratio]))/_xlfn.STDEV.P(Table2[Sharpe Ratio])</f>
        <v>0.36972571982799313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600</v>
      </c>
      <c r="AT567">
        <f>_xlfn.RANK.AVG(Table2[[#This Row],[6M Return vs Nifty Z-Score]],Table2[6M Return vs Nifty Z-Score])</f>
        <v>715</v>
      </c>
      <c r="AU567">
        <f>_xlfn.RANK.AVG(Table2[[#This Row],[Sharpe Ratio Z-Score]],Table2[Sharpe Ratio Z-Score])</f>
        <v>247</v>
      </c>
      <c r="AV567">
        <f>(Table2[[#This Row],[Rank 1Y]]+Table2[[#This Row],[Rank 6M]]+Table2[[#This Row],[Rank Sharpe]])/3</f>
        <v>520.66666666666663</v>
      </c>
    </row>
    <row r="568" spans="1:48" hidden="1" x14ac:dyDescent="0.3">
      <c r="A568" t="s">
        <v>645</v>
      </c>
      <c r="B568" t="s">
        <v>646</v>
      </c>
      <c r="C568" t="s">
        <v>3157</v>
      </c>
      <c r="D568" t="s">
        <v>54</v>
      </c>
      <c r="E568">
        <v>29316.846178200001</v>
      </c>
      <c r="F568">
        <v>379.4</v>
      </c>
      <c r="G568">
        <v>-17.5904992474285</v>
      </c>
      <c r="H568">
        <f>(Table2[[#This Row],[1Y Return vs Nifty]]-AVERAGE(Table2[1Y Return vs Nifty]))/_xlfn.STDEV.P(Table2[1Y Return vs Nifty])</f>
        <v>-0.71221364450327296</v>
      </c>
      <c r="I568">
        <v>-5.1731857776660002</v>
      </c>
      <c r="J568">
        <f>(Table2[[#This Row],[1M Return vs Nifty]]-AVERAGE(Table2[1M Return vs Nifty]))/_xlfn.STDEV.P(Table2[1M Return vs Nifty])</f>
        <v>-0.39841970979498825</v>
      </c>
      <c r="K568">
        <v>-29.7483456167372</v>
      </c>
      <c r="L568">
        <f>(Table2[[#This Row],[6M Return vs Nifty]]-AVERAGE(Table2[6M Return vs Nifty]))/_xlfn.STDEV.P(Table2[6M Return vs Nifty])</f>
        <v>-1.2161702125447202</v>
      </c>
      <c r="M568">
        <v>9.48609334303484</v>
      </c>
      <c r="N568">
        <f>(Table2[[#This Row],[1W Return vs Nifty]]-AVERAGE(Table2[1W Return vs Nifty]))/_xlfn.STDEV.P(Table2[1W Return vs Nifty])</f>
        <v>1.9056474504582237</v>
      </c>
      <c r="O568">
        <v>369</v>
      </c>
      <c r="P568">
        <v>378.53355147387902</v>
      </c>
      <c r="Q568">
        <v>404.04179911377599</v>
      </c>
      <c r="R568">
        <v>58.3593212873986</v>
      </c>
      <c r="S568" s="1">
        <f>(Table2[[#This Row],[Close Price]]-Table2[[#This Row],[20D EMA]])/Table2[[#This Row],[20D EMA]]</f>
        <v>2.8184281842818366E-2</v>
      </c>
      <c r="T568" s="1">
        <f>(Table2[[#This Row],[Close Price]]-Table2[[#This Row],[50D EMA]])/Table2[[#This Row],[50D EMA]]</f>
        <v>2.2889609725407706E-3</v>
      </c>
      <c r="U568" s="1">
        <f>(Table2[[#This Row],[Close Price]]-Table2[[#This Row],[200D EMA]])/Table2[[#This Row],[200D EMA]]</f>
        <v>-6.0988242225990634E-2</v>
      </c>
      <c r="V568">
        <v>2.76172147053189</v>
      </c>
      <c r="W568">
        <v>362.2</v>
      </c>
      <c r="X568">
        <v>382</v>
      </c>
      <c r="Y568">
        <v>361.05</v>
      </c>
      <c r="Z568">
        <v>382</v>
      </c>
      <c r="AA568">
        <v>361.05</v>
      </c>
      <c r="AB568">
        <v>383.7</v>
      </c>
      <c r="AC568" s="1">
        <f>(Table2[[#This Row],[Close Price]]/Table2[[#This Row],[Day Low]])-1</f>
        <v>4.748757592490338E-2</v>
      </c>
      <c r="AD568" s="1">
        <f>(Table2[[#This Row],[Day High]]/Table2[[#This Row],[Close Price]])-1</f>
        <v>6.8529256721139298E-3</v>
      </c>
      <c r="AE568" s="1">
        <f>(Table2[[#This Row],[Close Price]]/Table2[[#This Row],[Current Week Low]])-1</f>
        <v>5.0823985597562515E-2</v>
      </c>
      <c r="AF568" s="1">
        <f>(Table2[[#This Row],[Current Week High]]/Table2[[#This Row],[Close Price]])-1</f>
        <v>6.8529256721139298E-3</v>
      </c>
      <c r="AG568" s="1">
        <f>(Table2[[#This Row],[Close Price]]/Table2[[#This Row],[Current Month Low]])-1</f>
        <v>5.0823985597562515E-2</v>
      </c>
      <c r="AH568" s="1">
        <f>(Table2[[#This Row],[Current Month High]]/Table2[[#This Row],[Close Price]])-1</f>
        <v>1.1333684765419072E-2</v>
      </c>
      <c r="AI568">
        <v>36.979441222983603</v>
      </c>
      <c r="AJ568">
        <v>40.492501388631702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0.72</v>
      </c>
      <c r="AM568" t="s">
        <v>3217</v>
      </c>
      <c r="AN568">
        <v>-0.09</v>
      </c>
      <c r="AO568" t="s">
        <v>3216</v>
      </c>
      <c r="AP568">
        <v>8.1218501928023004E-2</v>
      </c>
      <c r="AQ568">
        <f>(Table2[[#This Row],[Sharpe Ratio]]-AVERAGE(Table2[Sharpe Ratio]))/_xlfn.STDEV.P(Table2[Sharpe Ratio])</f>
        <v>0.21385278246554737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579</v>
      </c>
      <c r="AT568">
        <f>_xlfn.RANK.AVG(Table2[[#This Row],[6M Return vs Nifty Z-Score]],Table2[6M Return vs Nifty Z-Score])</f>
        <v>701</v>
      </c>
      <c r="AU568">
        <f>_xlfn.RANK.AVG(Table2[[#This Row],[Sharpe Ratio Z-Score]],Table2[Sharpe Ratio Z-Score])</f>
        <v>290</v>
      </c>
      <c r="AV568">
        <f>(Table2[[#This Row],[Rank 1Y]]+Table2[[#This Row],[Rank 6M]]+Table2[[#This Row],[Rank Sharpe]])/3</f>
        <v>523.33333333333337</v>
      </c>
    </row>
    <row r="569" spans="1:48" hidden="1" x14ac:dyDescent="0.3">
      <c r="A569" t="s">
        <v>812</v>
      </c>
      <c r="B569" t="s">
        <v>813</v>
      </c>
      <c r="C569" t="s">
        <v>3171</v>
      </c>
      <c r="D569" t="s">
        <v>475</v>
      </c>
      <c r="E569">
        <v>19438.860984479899</v>
      </c>
      <c r="F569">
        <v>1875.15</v>
      </c>
      <c r="G569">
        <v>-19.152841552440599</v>
      </c>
      <c r="H569">
        <f>(Table2[[#This Row],[1Y Return vs Nifty]]-AVERAGE(Table2[1Y Return vs Nifty]))/_xlfn.STDEV.P(Table2[1Y Return vs Nifty])</f>
        <v>-0.73904500099735737</v>
      </c>
      <c r="I569">
        <v>-4.8270584434135904</v>
      </c>
      <c r="J569">
        <f>(Table2[[#This Row],[1M Return vs Nifty]]-AVERAGE(Table2[1M Return vs Nifty]))/_xlfn.STDEV.P(Table2[1M Return vs Nifty])</f>
        <v>-0.36107446598095255</v>
      </c>
      <c r="K569">
        <v>6.6470246637419699</v>
      </c>
      <c r="L569">
        <f>(Table2[[#This Row],[6M Return vs Nifty]]-AVERAGE(Table2[6M Return vs Nifty]))/_xlfn.STDEV.P(Table2[6M Return vs Nifty])</f>
        <v>-2.0423078119092674E-2</v>
      </c>
      <c r="M569">
        <v>-0.85096662421853198</v>
      </c>
      <c r="N569">
        <f>(Table2[[#This Row],[1W Return vs Nifty]]-AVERAGE(Table2[1W Return vs Nifty]))/_xlfn.STDEV.P(Table2[1W Return vs Nifty])</f>
        <v>-0.56553509612182795</v>
      </c>
      <c r="O569">
        <v>1932.18</v>
      </c>
      <c r="P569">
        <v>1955.5865103883</v>
      </c>
      <c r="Q569">
        <v>1880.3500438089</v>
      </c>
      <c r="R569">
        <v>37.279686228155597</v>
      </c>
      <c r="S569" s="1">
        <f>(Table2[[#This Row],[Close Price]]-Table2[[#This Row],[20D EMA]])/Table2[[#This Row],[20D EMA]]</f>
        <v>-2.9515883613327937E-2</v>
      </c>
      <c r="T569" s="1">
        <f>(Table2[[#This Row],[Close Price]]-Table2[[#This Row],[50D EMA]])/Table2[[#This Row],[50D EMA]]</f>
        <v>-4.113165536835723E-2</v>
      </c>
      <c r="U569" s="1">
        <f>(Table2[[#This Row],[Close Price]]-Table2[[#This Row],[200D EMA]])/Table2[[#This Row],[200D EMA]]</f>
        <v>-2.7654658376088746E-3</v>
      </c>
      <c r="V569">
        <v>0.44365869621285398</v>
      </c>
      <c r="W569">
        <v>1871.5</v>
      </c>
      <c r="X569">
        <v>1898</v>
      </c>
      <c r="Y569">
        <v>1843.2</v>
      </c>
      <c r="Z569">
        <v>1930.7</v>
      </c>
      <c r="AA569">
        <v>1843.2</v>
      </c>
      <c r="AB569">
        <v>1973.5</v>
      </c>
      <c r="AC569" s="1">
        <f>(Table2[[#This Row],[Close Price]]/Table2[[#This Row],[Day Low]])-1</f>
        <v>1.9503072401816368E-3</v>
      </c>
      <c r="AD569" s="1">
        <f>(Table2[[#This Row],[Day High]]/Table2[[#This Row],[Close Price]])-1</f>
        <v>1.2185691811321675E-2</v>
      </c>
      <c r="AE569" s="1">
        <f>(Table2[[#This Row],[Close Price]]/Table2[[#This Row],[Current Week Low]])-1</f>
        <v>1.7333984375E-2</v>
      </c>
      <c r="AF569" s="1">
        <f>(Table2[[#This Row],[Current Week High]]/Table2[[#This Row],[Close Price]])-1</f>
        <v>2.9624296722928767E-2</v>
      </c>
      <c r="AG569" s="1">
        <f>(Table2[[#This Row],[Close Price]]/Table2[[#This Row],[Current Month Low]])-1</f>
        <v>1.7333984375E-2</v>
      </c>
      <c r="AH569" s="1">
        <f>(Table2[[#This Row],[Current Month High]]/Table2[[#This Row],[Close Price]])-1</f>
        <v>5.2449137402341028E-2</v>
      </c>
      <c r="AI569">
        <v>24.2567261285763</v>
      </c>
      <c r="AJ569">
        <v>28.241690603200599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-3.67</v>
      </c>
      <c r="AM569" t="s">
        <v>3216</v>
      </c>
      <c r="AN569">
        <v>-0.02</v>
      </c>
      <c r="AO569" t="s">
        <v>3216</v>
      </c>
      <c r="AP569">
        <v>-4.5174222240712998E-2</v>
      </c>
      <c r="AQ569">
        <f>(Table2[[#This Row],[Sharpe Ratio]]-AVERAGE(Table2[Sharpe Ratio]))/_xlfn.STDEV.P(Table2[Sharpe Ratio])</f>
        <v>-1.2940177941979567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587</v>
      </c>
      <c r="AT569">
        <f>_xlfn.RANK.AVG(Table2[[#This Row],[6M Return vs Nifty Z-Score]],Table2[6M Return vs Nifty Z-Score])</f>
        <v>315</v>
      </c>
      <c r="AU569">
        <f>_xlfn.RANK.AVG(Table2[[#This Row],[Sharpe Ratio Z-Score]],Table2[Sharpe Ratio Z-Score])</f>
        <v>668</v>
      </c>
      <c r="AV569">
        <f>(Table2[[#This Row],[Rank 1Y]]+Table2[[#This Row],[Rank 6M]]+Table2[[#This Row],[Rank Sharpe]])/3</f>
        <v>523.33333333333337</v>
      </c>
    </row>
    <row r="570" spans="1:48" hidden="1" x14ac:dyDescent="0.3">
      <c r="A570" t="s">
        <v>441</v>
      </c>
      <c r="B570" t="s">
        <v>442</v>
      </c>
      <c r="C570" t="s">
        <v>3157</v>
      </c>
      <c r="D570" t="s">
        <v>32</v>
      </c>
      <c r="E570">
        <v>51791.1496436159</v>
      </c>
      <c r="F570">
        <v>113.76</v>
      </c>
      <c r="G570">
        <v>-13.384757729840899</v>
      </c>
      <c r="H570">
        <f>(Table2[[#This Row],[1Y Return vs Nifty]]-AVERAGE(Table2[1Y Return vs Nifty]))/_xlfn.STDEV.P(Table2[1Y Return vs Nifty])</f>
        <v>-0.63998507486245348</v>
      </c>
      <c r="I570">
        <v>3.2572208655765902</v>
      </c>
      <c r="J570">
        <f>(Table2[[#This Row],[1M Return vs Nifty]]-AVERAGE(Table2[1M Return vs Nifty]))/_xlfn.STDEV.P(Table2[1M Return vs Nifty])</f>
        <v>0.51117499824321</v>
      </c>
      <c r="K570">
        <v>-31.231354329518599</v>
      </c>
      <c r="L570">
        <f>(Table2[[#This Row],[6M Return vs Nifty]]-AVERAGE(Table2[6M Return vs Nifty]))/_xlfn.STDEV.P(Table2[6M Return vs Nifty])</f>
        <v>-1.2648935365546345</v>
      </c>
      <c r="M570">
        <v>7.08973736161788</v>
      </c>
      <c r="N570">
        <f>(Table2[[#This Row],[1W Return vs Nifty]]-AVERAGE(Table2[1W Return vs Nifty]))/_xlfn.STDEV.P(Table2[1W Return vs Nifty])</f>
        <v>1.3327734325624203</v>
      </c>
      <c r="O570">
        <v>106.65</v>
      </c>
      <c r="P570">
        <v>109.30850070546801</v>
      </c>
      <c r="Q570">
        <v>116.106939793892</v>
      </c>
      <c r="R570">
        <v>75.130652563607597</v>
      </c>
      <c r="S570" s="1">
        <f>(Table2[[#This Row],[Close Price]]-Table2[[#This Row],[20D EMA]])/Table2[[#This Row],[20D EMA]]</f>
        <v>6.6666666666666652E-2</v>
      </c>
      <c r="T570" s="1">
        <f>(Table2[[#This Row],[Close Price]]-Table2[[#This Row],[50D EMA]])/Table2[[#This Row],[50D EMA]]</f>
        <v>4.0724182161518921E-2</v>
      </c>
      <c r="U570" s="1">
        <f>(Table2[[#This Row],[Close Price]]-Table2[[#This Row],[200D EMA]])/Table2[[#This Row],[200D EMA]]</f>
        <v>-2.0213604785882539E-2</v>
      </c>
      <c r="V570">
        <v>1.34353371868729</v>
      </c>
      <c r="W570">
        <v>110.85</v>
      </c>
      <c r="X570">
        <v>114.39</v>
      </c>
      <c r="Y570">
        <v>106.86</v>
      </c>
      <c r="Z570">
        <v>114.39</v>
      </c>
      <c r="AA570">
        <v>106.86</v>
      </c>
      <c r="AB570">
        <v>114.39</v>
      </c>
      <c r="AC570" s="1">
        <f>(Table2[[#This Row],[Close Price]]/Table2[[#This Row],[Day Low]])-1</f>
        <v>2.6251691474966199E-2</v>
      </c>
      <c r="AD570" s="1">
        <f>(Table2[[#This Row],[Day High]]/Table2[[#This Row],[Close Price]])-1</f>
        <v>5.5379746835442223E-3</v>
      </c>
      <c r="AE570" s="1">
        <f>(Table2[[#This Row],[Close Price]]/Table2[[#This Row],[Current Week Low]])-1</f>
        <v>6.4570466030320128E-2</v>
      </c>
      <c r="AF570" s="1">
        <f>(Table2[[#This Row],[Current Week High]]/Table2[[#This Row],[Close Price]])-1</f>
        <v>5.5379746835442223E-3</v>
      </c>
      <c r="AG570" s="1">
        <f>(Table2[[#This Row],[Close Price]]/Table2[[#This Row],[Current Month Low]])-1</f>
        <v>6.4570466030320128E-2</v>
      </c>
      <c r="AH570" s="1">
        <f>(Table2[[#This Row],[Current Month High]]/Table2[[#This Row],[Close Price]])-1</f>
        <v>5.5379746835442223E-3</v>
      </c>
      <c r="AI570">
        <v>38.8449367088607</v>
      </c>
      <c r="AJ570">
        <v>18.5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9.27</v>
      </c>
      <c r="AM570" t="s">
        <v>3217</v>
      </c>
      <c r="AN570">
        <v>-7.0000000000000007E-2</v>
      </c>
      <c r="AO570" t="s">
        <v>3216</v>
      </c>
      <c r="AP570">
        <v>7.0337215897064001E-2</v>
      </c>
      <c r="AQ570">
        <f>(Table2[[#This Row],[Sharpe Ratio]]-AVERAGE(Table2[Sharpe Ratio]))/_xlfn.STDEV.P(Table2[Sharpe Ratio])</f>
        <v>8.4038577176021728E-2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547</v>
      </c>
      <c r="AT570">
        <f>_xlfn.RANK.AVG(Table2[[#This Row],[6M Return vs Nifty Z-Score]],Table2[6M Return vs Nifty Z-Score])</f>
        <v>705</v>
      </c>
      <c r="AU570">
        <f>_xlfn.RANK.AVG(Table2[[#This Row],[Sharpe Ratio Z-Score]],Table2[Sharpe Ratio Z-Score])</f>
        <v>324</v>
      </c>
      <c r="AV570">
        <f>(Table2[[#This Row],[Rank 1Y]]+Table2[[#This Row],[Rank 6M]]+Table2[[#This Row],[Rank Sharpe]])/3</f>
        <v>525.33333333333337</v>
      </c>
    </row>
    <row r="571" spans="1:48" hidden="1" x14ac:dyDescent="0.3">
      <c r="A571" t="s">
        <v>1147</v>
      </c>
      <c r="B571" t="s">
        <v>1148</v>
      </c>
      <c r="C571" t="s">
        <v>3156</v>
      </c>
      <c r="D571" t="s">
        <v>257</v>
      </c>
      <c r="E571">
        <v>10833.089569874999</v>
      </c>
      <c r="F571">
        <v>1991.25</v>
      </c>
      <c r="G571">
        <v>-31.434881751556802</v>
      </c>
      <c r="H571">
        <f>(Table2[[#This Row],[1Y Return vs Nifty]]-AVERAGE(Table2[1Y Return vs Nifty]))/_xlfn.STDEV.P(Table2[1Y Return vs Nifty])</f>
        <v>-0.94997432039168206</v>
      </c>
      <c r="I571">
        <v>-9.7792706599948893</v>
      </c>
      <c r="J571">
        <f>(Table2[[#This Row],[1M Return vs Nifty]]-AVERAGE(Table2[1M Return vs Nifty]))/_xlfn.STDEV.P(Table2[1M Return vs Nifty])</f>
        <v>-0.89539104356799715</v>
      </c>
      <c r="K571">
        <v>-6.1675768129400703</v>
      </c>
      <c r="L571">
        <f>(Table2[[#This Row],[6M Return vs Nifty]]-AVERAGE(Table2[6M Return vs Nifty]))/_xlfn.STDEV.P(Table2[6M Return vs Nifty])</f>
        <v>-0.44143879732905883</v>
      </c>
      <c r="M571">
        <v>1.45958022024963</v>
      </c>
      <c r="N571">
        <f>(Table2[[#This Row],[1W Return vs Nifty]]-AVERAGE(Table2[1W Return vs Nifty]))/_xlfn.STDEV.P(Table2[1W Return vs Nifty])</f>
        <v>-1.3174651934285504E-2</v>
      </c>
      <c r="O571">
        <v>2003.55</v>
      </c>
      <c r="P571">
        <v>2065.9563740751601</v>
      </c>
      <c r="Q571">
        <v>2035.55513419674</v>
      </c>
      <c r="R571">
        <v>51.943007082520403</v>
      </c>
      <c r="S571" s="1">
        <f>(Table2[[#This Row],[Close Price]]-Table2[[#This Row],[20D EMA]])/Table2[[#This Row],[20D EMA]]</f>
        <v>-6.1391030920116569E-3</v>
      </c>
      <c r="T571" s="1">
        <f>(Table2[[#This Row],[Close Price]]-Table2[[#This Row],[50D EMA]])/Table2[[#This Row],[50D EMA]]</f>
        <v>-3.6160673580826648E-2</v>
      </c>
      <c r="U571" s="1">
        <f>(Table2[[#This Row],[Close Price]]-Table2[[#This Row],[200D EMA]])/Table2[[#This Row],[200D EMA]]</f>
        <v>-2.17656272003772E-2</v>
      </c>
      <c r="V571">
        <v>0.63311920003481303</v>
      </c>
      <c r="W571">
        <v>1900.1</v>
      </c>
      <c r="X571">
        <v>2026</v>
      </c>
      <c r="Y571">
        <v>1890.05</v>
      </c>
      <c r="Z571">
        <v>2026</v>
      </c>
      <c r="AA571">
        <v>1890.05</v>
      </c>
      <c r="AB571">
        <v>2026</v>
      </c>
      <c r="AC571" s="1">
        <f>(Table2[[#This Row],[Close Price]]/Table2[[#This Row],[Day Low]])-1</f>
        <v>4.7971159412662612E-2</v>
      </c>
      <c r="AD571" s="1">
        <f>(Table2[[#This Row],[Day High]]/Table2[[#This Row],[Close Price]])-1</f>
        <v>1.745134965473949E-2</v>
      </c>
      <c r="AE571" s="1">
        <f>(Table2[[#This Row],[Close Price]]/Table2[[#This Row],[Current Week Low]])-1</f>
        <v>5.3543557048755241E-2</v>
      </c>
      <c r="AF571" s="1">
        <f>(Table2[[#This Row],[Current Week High]]/Table2[[#This Row],[Close Price]])-1</f>
        <v>1.745134965473949E-2</v>
      </c>
      <c r="AG571" s="1">
        <f>(Table2[[#This Row],[Close Price]]/Table2[[#This Row],[Current Month Low]])-1</f>
        <v>5.3543557048755241E-2</v>
      </c>
      <c r="AH571" s="1">
        <f>(Table2[[#This Row],[Current Month High]]/Table2[[#This Row],[Close Price]])-1</f>
        <v>1.745134965473949E-2</v>
      </c>
      <c r="AI571">
        <v>37.996233521657203</v>
      </c>
      <c r="AJ571">
        <v>24.453125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-5.51</v>
      </c>
      <c r="AM571" t="s">
        <v>3216</v>
      </c>
      <c r="AN571">
        <v>-0.1</v>
      </c>
      <c r="AO571" t="s">
        <v>3216</v>
      </c>
      <c r="AP571">
        <v>2.5357879034318999E-2</v>
      </c>
      <c r="AQ571">
        <f>(Table2[[#This Row],[Sharpe Ratio]]-AVERAGE(Table2[Sharpe Ratio]))/_xlfn.STDEV.P(Table2[Sharpe Ratio])</f>
        <v>-0.45256682522534325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649</v>
      </c>
      <c r="AT571">
        <f>_xlfn.RANK.AVG(Table2[[#This Row],[6M Return vs Nifty Z-Score]],Table2[6M Return vs Nifty Z-Score])</f>
        <v>468</v>
      </c>
      <c r="AU571">
        <f>_xlfn.RANK.AVG(Table2[[#This Row],[Sharpe Ratio Z-Score]],Table2[Sharpe Ratio Z-Score])</f>
        <v>460</v>
      </c>
      <c r="AV571">
        <f>(Table2[[#This Row],[Rank 1Y]]+Table2[[#This Row],[Rank 6M]]+Table2[[#This Row],[Rank Sharpe]])/3</f>
        <v>525.66666666666663</v>
      </c>
    </row>
    <row r="572" spans="1:48" hidden="1" x14ac:dyDescent="0.3">
      <c r="A572" t="s">
        <v>1264</v>
      </c>
      <c r="B572" t="s">
        <v>1265</v>
      </c>
      <c r="C572" t="s">
        <v>3159</v>
      </c>
      <c r="D572" t="s">
        <v>986</v>
      </c>
      <c r="E572">
        <v>9331.2991648320003</v>
      </c>
      <c r="F572">
        <v>43.84</v>
      </c>
      <c r="G572">
        <v>-43.256704162795003</v>
      </c>
      <c r="H572">
        <f>(Table2[[#This Row],[1Y Return vs Nifty]]-AVERAGE(Table2[1Y Return vs Nifty]))/_xlfn.STDEV.P(Table2[1Y Return vs Nifty])</f>
        <v>-1.1529999508877038</v>
      </c>
      <c r="I572">
        <v>-13.2199477323424</v>
      </c>
      <c r="J572">
        <f>(Table2[[#This Row],[1M Return vs Nifty]]-AVERAGE(Table2[1M Return vs Nifty]))/_xlfn.STDEV.P(Table2[1M Return vs Nifty])</f>
        <v>-1.2666212569509081</v>
      </c>
      <c r="K572">
        <v>-7.3788933605671998</v>
      </c>
      <c r="L572">
        <f>(Table2[[#This Row],[6M Return vs Nifty]]-AVERAGE(Table2[6M Return vs Nifty]))/_xlfn.STDEV.P(Table2[6M Return vs Nifty])</f>
        <v>-0.4812358451278651</v>
      </c>
      <c r="M572">
        <v>3.6326244229052702</v>
      </c>
      <c r="N572">
        <f>(Table2[[#This Row],[1W Return vs Nifty]]-AVERAGE(Table2[1W Return vs Nifty]))/_xlfn.STDEV.P(Table2[1W Return vs Nifty])</f>
        <v>0.50631434431427025</v>
      </c>
      <c r="O572">
        <v>43.78</v>
      </c>
      <c r="P572">
        <v>45.589173014171401</v>
      </c>
      <c r="Q572">
        <v>46.530104761772101</v>
      </c>
      <c r="R572">
        <v>55.486453893695803</v>
      </c>
      <c r="S572" s="1">
        <f>(Table2[[#This Row],[Close Price]]-Table2[[#This Row],[20D EMA]])/Table2[[#This Row],[20D EMA]]</f>
        <v>1.3704888076747892E-3</v>
      </c>
      <c r="T572" s="1">
        <f>(Table2[[#This Row],[Close Price]]-Table2[[#This Row],[50D EMA]])/Table2[[#This Row],[50D EMA]]</f>
        <v>-3.8368167231892243E-2</v>
      </c>
      <c r="U572" s="1">
        <f>(Table2[[#This Row],[Close Price]]-Table2[[#This Row],[200D EMA]])/Table2[[#This Row],[200D EMA]]</f>
        <v>-5.781428551569083E-2</v>
      </c>
      <c r="V572">
        <v>0.49693761964674799</v>
      </c>
      <c r="W572">
        <v>43.11</v>
      </c>
      <c r="X572">
        <v>43.97</v>
      </c>
      <c r="Y572">
        <v>41.21</v>
      </c>
      <c r="Z572">
        <v>43.97</v>
      </c>
      <c r="AA572">
        <v>41.21</v>
      </c>
      <c r="AB572">
        <v>43.97</v>
      </c>
      <c r="AC572" s="1">
        <f>(Table2[[#This Row],[Close Price]]/Table2[[#This Row],[Day Low]])-1</f>
        <v>1.6933426119229988E-2</v>
      </c>
      <c r="AD572" s="1">
        <f>(Table2[[#This Row],[Day High]]/Table2[[#This Row],[Close Price]])-1</f>
        <v>2.9653284671531388E-3</v>
      </c>
      <c r="AE572" s="1">
        <f>(Table2[[#This Row],[Close Price]]/Table2[[#This Row],[Current Week Low]])-1</f>
        <v>6.3819461295802071E-2</v>
      </c>
      <c r="AF572" s="1">
        <f>(Table2[[#This Row],[Current Week High]]/Table2[[#This Row],[Close Price]])-1</f>
        <v>2.9653284671531388E-3</v>
      </c>
      <c r="AG572" s="1">
        <f>(Table2[[#This Row],[Close Price]]/Table2[[#This Row],[Current Month Low]])-1</f>
        <v>6.3819461295802071E-2</v>
      </c>
      <c r="AH572" s="1">
        <f>(Table2[[#This Row],[Current Month High]]/Table2[[#This Row],[Close Price]])-1</f>
        <v>2.9653284671531388E-3</v>
      </c>
      <c r="AI572">
        <v>28.877737226277301</v>
      </c>
      <c r="AJ572">
        <v>19.945280437756502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2.89</v>
      </c>
      <c r="AM572" t="s">
        <v>3217</v>
      </c>
      <c r="AN572">
        <v>-0.04</v>
      </c>
      <c r="AO572" t="s">
        <v>3216</v>
      </c>
      <c r="AP572">
        <v>4.6333418202132E-2</v>
      </c>
      <c r="AQ572">
        <f>(Table2[[#This Row],[Sharpe Ratio]]-AVERAGE(Table2[Sharpe Ratio]))/_xlfn.STDEV.P(Table2[Sharpe Ratio])</f>
        <v>-0.20232775055698049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696</v>
      </c>
      <c r="AT572">
        <f>_xlfn.RANK.AVG(Table2[[#This Row],[6M Return vs Nifty Z-Score]],Table2[6M Return vs Nifty Z-Score])</f>
        <v>483</v>
      </c>
      <c r="AU572">
        <f>_xlfn.RANK.AVG(Table2[[#This Row],[Sharpe Ratio Z-Score]],Table2[Sharpe Ratio Z-Score])</f>
        <v>398</v>
      </c>
      <c r="AV572">
        <f>(Table2[[#This Row],[Rank 1Y]]+Table2[[#This Row],[Rank 6M]]+Table2[[#This Row],[Rank Sharpe]])/3</f>
        <v>525.66666666666663</v>
      </c>
    </row>
    <row r="573" spans="1:48" hidden="1" x14ac:dyDescent="0.3">
      <c r="A573" t="s">
        <v>1558</v>
      </c>
      <c r="B573" t="s">
        <v>1559</v>
      </c>
      <c r="C573" t="s">
        <v>3169</v>
      </c>
      <c r="D573" t="s">
        <v>467</v>
      </c>
      <c r="E573">
        <v>6417.8875687199998</v>
      </c>
      <c r="F573">
        <v>1188.3</v>
      </c>
      <c r="G573">
        <v>-30.638246819834201</v>
      </c>
      <c r="H573">
        <f>(Table2[[#This Row],[1Y Return vs Nifty]]-AVERAGE(Table2[1Y Return vs Nifty]))/_xlfn.STDEV.P(Table2[1Y Return vs Nifty])</f>
        <v>-0.93629307027119457</v>
      </c>
      <c r="I573">
        <v>-9.4683922536007099</v>
      </c>
      <c r="J573">
        <f>(Table2[[#This Row],[1M Return vs Nifty]]-AVERAGE(Table2[1M Return vs Nifty]))/_xlfn.STDEV.P(Table2[1M Return vs Nifty])</f>
        <v>-0.86184896603059258</v>
      </c>
      <c r="K573">
        <v>9.7341692844443806</v>
      </c>
      <c r="L573">
        <f>(Table2[[#This Row],[6M Return vs Nifty]]-AVERAGE(Table2[6M Return vs Nifty]))/_xlfn.STDEV.P(Table2[6M Return vs Nifty])</f>
        <v>8.1003128162488211E-2</v>
      </c>
      <c r="M573">
        <v>3.5779819240204902</v>
      </c>
      <c r="N573">
        <f>(Table2[[#This Row],[1W Return vs Nifty]]-AVERAGE(Table2[1W Return vs Nifty]))/_xlfn.STDEV.P(Table2[1W Return vs Nifty])</f>
        <v>0.49325148214907505</v>
      </c>
      <c r="O573">
        <v>1194.3499999999999</v>
      </c>
      <c r="P573">
        <v>1205.51174290326</v>
      </c>
      <c r="Q573">
        <v>1162.17614476888</v>
      </c>
      <c r="R573">
        <v>52.685514034637002</v>
      </c>
      <c r="S573" s="1">
        <f>(Table2[[#This Row],[Close Price]]-Table2[[#This Row],[20D EMA]])/Table2[[#This Row],[20D EMA]]</f>
        <v>-5.0655168083057357E-3</v>
      </c>
      <c r="T573" s="1">
        <f>(Table2[[#This Row],[Close Price]]-Table2[[#This Row],[50D EMA]])/Table2[[#This Row],[50D EMA]]</f>
        <v>-1.4277540641627149E-2</v>
      </c>
      <c r="U573" s="1">
        <f>(Table2[[#This Row],[Close Price]]-Table2[[#This Row],[200D EMA]])/Table2[[#This Row],[200D EMA]]</f>
        <v>2.2478395679266967E-2</v>
      </c>
      <c r="V573">
        <v>1.0389465225928201</v>
      </c>
      <c r="W573">
        <v>1144</v>
      </c>
      <c r="X573">
        <v>1217.75</v>
      </c>
      <c r="Y573">
        <v>1138.25</v>
      </c>
      <c r="Z573">
        <v>1217.75</v>
      </c>
      <c r="AA573">
        <v>1138.25</v>
      </c>
      <c r="AB573">
        <v>1217.75</v>
      </c>
      <c r="AC573" s="1">
        <f>(Table2[[#This Row],[Close Price]]/Table2[[#This Row],[Day Low]])-1</f>
        <v>3.8723776223776207E-2</v>
      </c>
      <c r="AD573" s="1">
        <f>(Table2[[#This Row],[Day High]]/Table2[[#This Row],[Close Price]])-1</f>
        <v>2.4783303879491791E-2</v>
      </c>
      <c r="AE573" s="1">
        <f>(Table2[[#This Row],[Close Price]]/Table2[[#This Row],[Current Week Low]])-1</f>
        <v>4.3971008126509892E-2</v>
      </c>
      <c r="AF573" s="1">
        <f>(Table2[[#This Row],[Current Week High]]/Table2[[#This Row],[Close Price]])-1</f>
        <v>2.4783303879491791E-2</v>
      </c>
      <c r="AG573" s="1">
        <f>(Table2[[#This Row],[Close Price]]/Table2[[#This Row],[Current Month Low]])-1</f>
        <v>4.3971008126509892E-2</v>
      </c>
      <c r="AH573" s="1">
        <f>(Table2[[#This Row],[Current Month High]]/Table2[[#This Row],[Close Price]])-1</f>
        <v>2.4783303879491791E-2</v>
      </c>
      <c r="AI573">
        <v>18.471766388959001</v>
      </c>
      <c r="AJ573">
        <v>27.3224043715847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-1.74</v>
      </c>
      <c r="AM573" t="s">
        <v>3216</v>
      </c>
      <c r="AN573">
        <v>0.05</v>
      </c>
      <c r="AO573" t="s">
        <v>3217</v>
      </c>
      <c r="AP573">
        <v>-4.0631138610530998E-2</v>
      </c>
      <c r="AQ573">
        <f>(Table2[[#This Row],[Sharpe Ratio]]-AVERAGE(Table2[Sharpe Ratio]))/_xlfn.STDEV.P(Table2[Sharpe Ratio])</f>
        <v>-1.2398186132061164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643</v>
      </c>
      <c r="AT573">
        <f>_xlfn.RANK.AVG(Table2[[#This Row],[6M Return vs Nifty Z-Score]],Table2[6M Return vs Nifty Z-Score])</f>
        <v>277</v>
      </c>
      <c r="AU573">
        <f>_xlfn.RANK.AVG(Table2[[#This Row],[Sharpe Ratio Z-Score]],Table2[Sharpe Ratio Z-Score])</f>
        <v>657</v>
      </c>
      <c r="AV573">
        <f>(Table2[[#This Row],[Rank 1Y]]+Table2[[#This Row],[Rank 6M]]+Table2[[#This Row],[Rank Sharpe]])/3</f>
        <v>525.66666666666663</v>
      </c>
    </row>
    <row r="574" spans="1:48" hidden="1" x14ac:dyDescent="0.3">
      <c r="A574" t="s">
        <v>1457</v>
      </c>
      <c r="B574" t="s">
        <v>1458</v>
      </c>
      <c r="C574" t="s">
        <v>3168</v>
      </c>
      <c r="D574" t="s">
        <v>1459</v>
      </c>
      <c r="E574">
        <v>7282.4123793600002</v>
      </c>
      <c r="F574">
        <v>273.14999999999998</v>
      </c>
      <c r="G574">
        <v>-44.238279749249799</v>
      </c>
      <c r="H574">
        <f>(Table2[[#This Row],[1Y Return vs Nifty]]-AVERAGE(Table2[1Y Return vs Nifty]))/_xlfn.STDEV.P(Table2[1Y Return vs Nifty])</f>
        <v>-1.1698573350867796</v>
      </c>
      <c r="I574">
        <v>-1.1533100856930801E-3</v>
      </c>
      <c r="J574">
        <f>(Table2[[#This Row],[1M Return vs Nifty]]-AVERAGE(Table2[1M Return vs Nifty]))/_xlfn.STDEV.P(Table2[1M Return vs Nifty])</f>
        <v>0.15961426903848308</v>
      </c>
      <c r="K574">
        <v>-16.6592824922053</v>
      </c>
      <c r="L574">
        <f>(Table2[[#This Row],[6M Return vs Nifty]]-AVERAGE(Table2[6M Return vs Nifty]))/_xlfn.STDEV.P(Table2[6M Return vs Nifty])</f>
        <v>-0.78613722750129633</v>
      </c>
      <c r="M574">
        <v>-3.07347462361771</v>
      </c>
      <c r="N574">
        <f>(Table2[[#This Row],[1W Return vs Nifty]]-AVERAGE(Table2[1W Return vs Nifty]))/_xlfn.STDEV.P(Table2[1W Return vs Nifty])</f>
        <v>-1.0968489315013781</v>
      </c>
      <c r="O574">
        <v>270.12</v>
      </c>
      <c r="P574">
        <v>273.99669881056099</v>
      </c>
      <c r="Q574">
        <v>280.766119331916</v>
      </c>
      <c r="R574">
        <v>58.397645521786401</v>
      </c>
      <c r="S574" s="1">
        <f>(Table2[[#This Row],[Close Price]]-Table2[[#This Row],[20D EMA]])/Table2[[#This Row],[20D EMA]]</f>
        <v>1.1217236783651609E-2</v>
      </c>
      <c r="T574" s="1">
        <f>(Table2[[#This Row],[Close Price]]-Table2[[#This Row],[50D EMA]])/Table2[[#This Row],[50D EMA]]</f>
        <v>-3.0901788752805701E-3</v>
      </c>
      <c r="U574" s="1">
        <f>(Table2[[#This Row],[Close Price]]-Table2[[#This Row],[200D EMA]])/Table2[[#This Row],[200D EMA]]</f>
        <v>-2.7126205077872674E-2</v>
      </c>
      <c r="V574">
        <v>0.47704021697115601</v>
      </c>
      <c r="W574">
        <v>264.95</v>
      </c>
      <c r="X574">
        <v>284.5</v>
      </c>
      <c r="Y574">
        <v>260.8</v>
      </c>
      <c r="Z574">
        <v>284.5</v>
      </c>
      <c r="AA574">
        <v>260.8</v>
      </c>
      <c r="AB574">
        <v>284.5</v>
      </c>
      <c r="AC574" s="1">
        <f>(Table2[[#This Row],[Close Price]]/Table2[[#This Row],[Day Low]])-1</f>
        <v>3.0949235704849976E-2</v>
      </c>
      <c r="AD574" s="1">
        <f>(Table2[[#This Row],[Day High]]/Table2[[#This Row],[Close Price]])-1</f>
        <v>4.1552260662639728E-2</v>
      </c>
      <c r="AE574" s="1">
        <f>(Table2[[#This Row],[Close Price]]/Table2[[#This Row],[Current Week Low]])-1</f>
        <v>4.7354294478527459E-2</v>
      </c>
      <c r="AF574" s="1">
        <f>(Table2[[#This Row],[Current Week High]]/Table2[[#This Row],[Close Price]])-1</f>
        <v>4.1552260662639728E-2</v>
      </c>
      <c r="AG574" s="1">
        <f>(Table2[[#This Row],[Close Price]]/Table2[[#This Row],[Current Month Low]])-1</f>
        <v>4.7354294478527459E-2</v>
      </c>
      <c r="AH574" s="1">
        <f>(Table2[[#This Row],[Current Month High]]/Table2[[#This Row],[Close Price]])-1</f>
        <v>4.1552260662639728E-2</v>
      </c>
      <c r="AI574">
        <v>31.704191835987501</v>
      </c>
      <c r="AJ574">
        <v>9.2381523695260697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-2.08</v>
      </c>
      <c r="AM574" t="s">
        <v>3216</v>
      </c>
      <c r="AN574">
        <v>-0.01</v>
      </c>
      <c r="AO574" t="s">
        <v>3216</v>
      </c>
      <c r="AP574">
        <v>8.2227546742315999E-2</v>
      </c>
      <c r="AQ574">
        <f>(Table2[[#This Row],[Sharpe Ratio]]-AVERAGE(Table2[Sharpe Ratio]))/_xlfn.STDEV.P(Table2[Sharpe Ratio])</f>
        <v>0.22589073002949148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700</v>
      </c>
      <c r="AT574">
        <f>_xlfn.RANK.AVG(Table2[[#This Row],[6M Return vs Nifty Z-Score]],Table2[6M Return vs Nifty Z-Score])</f>
        <v>595</v>
      </c>
      <c r="AU574">
        <f>_xlfn.RANK.AVG(Table2[[#This Row],[Sharpe Ratio Z-Score]],Table2[Sharpe Ratio Z-Score])</f>
        <v>284</v>
      </c>
      <c r="AV574">
        <f>(Table2[[#This Row],[Rank 1Y]]+Table2[[#This Row],[Rank 6M]]+Table2[[#This Row],[Rank Sharpe]])/3</f>
        <v>526.33333333333337</v>
      </c>
    </row>
    <row r="575" spans="1:48" x14ac:dyDescent="0.3">
      <c r="A575" t="s">
        <v>921</v>
      </c>
      <c r="B575" t="s">
        <v>922</v>
      </c>
      <c r="C575" t="s">
        <v>3157</v>
      </c>
      <c r="D575" t="s">
        <v>573</v>
      </c>
      <c r="E575">
        <v>17036.245006199999</v>
      </c>
      <c r="F575">
        <v>340.9</v>
      </c>
      <c r="G575">
        <v>-8.1307423795889093</v>
      </c>
      <c r="H575">
        <f>(Table2[[#This Row],[1Y Return vs Nifty]]-AVERAGE(Table2[1Y Return vs Nifty]))/_xlfn.STDEV.P(Table2[1Y Return vs Nifty])</f>
        <v>-0.54975365858718894</v>
      </c>
      <c r="I575">
        <v>-1.5728962040471</v>
      </c>
      <c r="J575">
        <f>(Table2[[#This Row],[1M Return vs Nifty]]-AVERAGE(Table2[1M Return vs Nifty]))/_xlfn.STDEV.P(Table2[1M Return vs Nifty])</f>
        <v>-9.9681816360495373E-3</v>
      </c>
      <c r="K575">
        <v>-3.5703702605176901</v>
      </c>
      <c r="L575">
        <f>(Table2[[#This Row],[6M Return vs Nifty]]-AVERAGE(Table2[6M Return vs Nifty]))/_xlfn.STDEV.P(Table2[6M Return vs Nifty])</f>
        <v>-0.35610919994792628</v>
      </c>
      <c r="M575">
        <v>-9.18885834195E-2</v>
      </c>
      <c r="N575">
        <f>(Table2[[#This Row],[1W Return vs Nifty]]-AVERAGE(Table2[1W Return vs Nifty]))/_xlfn.STDEV.P(Table2[1W Return vs Nifty])</f>
        <v>-0.38406953319995907</v>
      </c>
      <c r="O575">
        <v>353</v>
      </c>
      <c r="P575">
        <v>348.62268639341698</v>
      </c>
      <c r="Q575">
        <v>330.58032707994801</v>
      </c>
      <c r="R575">
        <v>36.193053630809203</v>
      </c>
      <c r="S575" s="1">
        <f>(Table2[[#This Row],[Close Price]]-Table2[[#This Row],[20D EMA]])/Table2[[#This Row],[20D EMA]]</f>
        <v>-3.4277620396600629E-2</v>
      </c>
      <c r="T575" s="1">
        <f>(Table2[[#This Row],[Close Price]]-Table2[[#This Row],[50D EMA]])/Table2[[#This Row],[50D EMA]]</f>
        <v>-2.2151990374780252E-2</v>
      </c>
      <c r="U575" s="1">
        <f>(Table2[[#This Row],[Close Price]]-Table2[[#This Row],[200D EMA]])/Table2[[#This Row],[200D EMA]]</f>
        <v>3.1216839220914217E-2</v>
      </c>
      <c r="V575">
        <v>0.62288047506481803</v>
      </c>
      <c r="W575">
        <v>338.9</v>
      </c>
      <c r="X575">
        <v>354.75</v>
      </c>
      <c r="Y575">
        <v>338.9</v>
      </c>
      <c r="Z575">
        <v>359.45</v>
      </c>
      <c r="AA575">
        <v>338.9</v>
      </c>
      <c r="AB575">
        <v>359.45</v>
      </c>
      <c r="AC575" s="1">
        <f>(Table2[[#This Row],[Close Price]]/Table2[[#This Row],[Day Low]])-1</f>
        <v>5.9014458542343551E-3</v>
      </c>
      <c r="AD575" s="1">
        <f>(Table2[[#This Row],[Day High]]/Table2[[#This Row],[Close Price]])-1</f>
        <v>4.0627750073335411E-2</v>
      </c>
      <c r="AE575" s="1">
        <f>(Table2[[#This Row],[Close Price]]/Table2[[#This Row],[Current Week Low]])-1</f>
        <v>5.9014458542343551E-3</v>
      </c>
      <c r="AF575" s="1">
        <f>(Table2[[#This Row],[Current Week High]]/Table2[[#This Row],[Close Price]])-1</f>
        <v>5.4414784394250626E-2</v>
      </c>
      <c r="AG575" s="1">
        <f>(Table2[[#This Row],[Close Price]]/Table2[[#This Row],[Current Month Low]])-1</f>
        <v>5.9014458542343551E-3</v>
      </c>
      <c r="AH575" s="1">
        <f>(Table2[[#This Row],[Current Month High]]/Table2[[#This Row],[Close Price]])-1</f>
        <v>5.4414784394250626E-2</v>
      </c>
      <c r="AI575">
        <v>17.820475212672299</v>
      </c>
      <c r="AJ575">
        <v>22.120723625290999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-6.09</v>
      </c>
      <c r="AM575" t="s">
        <v>3216</v>
      </c>
      <c r="AN575">
        <v>0.06</v>
      </c>
      <c r="AO575" t="s">
        <v>3217</v>
      </c>
      <c r="AP575">
        <v>-2.6268441790545001E-2</v>
      </c>
      <c r="AQ575">
        <f>(Table2[[#This Row],[Sharpe Ratio]]-AVERAGE(Table2[Sharpe Ratio]))/_xlfn.STDEV.P(Table2[Sharpe Ratio])</f>
        <v>-1.068471029088198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-2.3683716024593218</v>
      </c>
      <c r="AS575">
        <f>_xlfn.RANK.AVG(Table2[[#This Row],[1Y Return vs Nifty Z-Score]],Table2[1Y Return vs Nifty Z-Score])</f>
        <v>510</v>
      </c>
      <c r="AT575">
        <f>_xlfn.RANK.AVG(Table2[[#This Row],[6M Return vs Nifty Z-Score]],Table2[6M Return vs Nifty Z-Score])</f>
        <v>444</v>
      </c>
      <c r="AU575">
        <f>_xlfn.RANK.AVG(Table2[[#This Row],[Sharpe Ratio Z-Score]],Table2[Sharpe Ratio Z-Score])</f>
        <v>628</v>
      </c>
      <c r="AV575">
        <f>(Table2[[#This Row],[Rank 1Y]]+Table2[[#This Row],[Rank 6M]]+Table2[[#This Row],[Rank Sharpe]])/3</f>
        <v>527.33333333333337</v>
      </c>
    </row>
    <row r="576" spans="1:48" hidden="1" x14ac:dyDescent="0.3">
      <c r="A576" t="s">
        <v>60</v>
      </c>
      <c r="B576" t="s">
        <v>61</v>
      </c>
      <c r="C576" t="s">
        <v>3163</v>
      </c>
      <c r="D576" t="s">
        <v>62</v>
      </c>
      <c r="E576">
        <v>356980.54258394998</v>
      </c>
      <c r="F576">
        <v>11354.25</v>
      </c>
      <c r="G576">
        <v>-15.732231948525399</v>
      </c>
      <c r="H576">
        <f>(Table2[[#This Row],[1Y Return vs Nifty]]-AVERAGE(Table2[1Y Return vs Nifty]))/_xlfn.STDEV.P(Table2[1Y Return vs Nifty])</f>
        <v>-0.6803001309293174</v>
      </c>
      <c r="I576">
        <v>-9.1887373194277604</v>
      </c>
      <c r="J576">
        <f>(Table2[[#This Row],[1M Return vs Nifty]]-AVERAGE(Table2[1M Return vs Nifty]))/_xlfn.STDEV.P(Table2[1M Return vs Nifty])</f>
        <v>-0.83167573015182528</v>
      </c>
      <c r="K576">
        <v>-17.8185884270023</v>
      </c>
      <c r="L576">
        <f>(Table2[[#This Row],[6M Return vs Nifty]]-AVERAGE(Table2[6M Return vs Nifty]))/_xlfn.STDEV.P(Table2[6M Return vs Nifty])</f>
        <v>-0.82422549913511045</v>
      </c>
      <c r="M576">
        <v>-1.293237903838</v>
      </c>
      <c r="N576">
        <f>(Table2[[#This Row],[1W Return vs Nifty]]-AVERAGE(Table2[1W Return vs Nifty]))/_xlfn.STDEV.P(Table2[1W Return vs Nifty])</f>
        <v>-0.67126468175947951</v>
      </c>
      <c r="O576">
        <v>11675.12</v>
      </c>
      <c r="P576">
        <v>12075.4055553375</v>
      </c>
      <c r="Q576">
        <v>11920.4658272327</v>
      </c>
      <c r="R576">
        <v>42.501644431383703</v>
      </c>
      <c r="S576" s="1">
        <f>(Table2[[#This Row],[Close Price]]-Table2[[#This Row],[20D EMA]])/Table2[[#This Row],[20D EMA]]</f>
        <v>-2.74832292944313E-2</v>
      </c>
      <c r="T576" s="1">
        <f>(Table2[[#This Row],[Close Price]]-Table2[[#This Row],[50D EMA]])/Table2[[#This Row],[50D EMA]]</f>
        <v>-5.9721021545213374E-2</v>
      </c>
      <c r="U576" s="1">
        <f>(Table2[[#This Row],[Close Price]]-Table2[[#This Row],[200D EMA]])/Table2[[#This Row],[200D EMA]]</f>
        <v>-4.7499471534003378E-2</v>
      </c>
      <c r="V576">
        <v>1.3303725546113301</v>
      </c>
      <c r="W576">
        <v>11172.6</v>
      </c>
      <c r="X576">
        <v>11430</v>
      </c>
      <c r="Y576">
        <v>10860</v>
      </c>
      <c r="Z576">
        <v>11430</v>
      </c>
      <c r="AA576">
        <v>10860</v>
      </c>
      <c r="AB576">
        <v>11430</v>
      </c>
      <c r="AC576" s="1">
        <f>(Table2[[#This Row],[Close Price]]/Table2[[#This Row],[Day Low]])-1</f>
        <v>1.625852532087424E-2</v>
      </c>
      <c r="AD576" s="1">
        <f>(Table2[[#This Row],[Day High]]/Table2[[#This Row],[Close Price]])-1</f>
        <v>6.6715106678116864E-3</v>
      </c>
      <c r="AE576" s="1">
        <f>(Table2[[#This Row],[Close Price]]/Table2[[#This Row],[Current Week Low]])-1</f>
        <v>4.5511049723756969E-2</v>
      </c>
      <c r="AF576" s="1">
        <f>(Table2[[#This Row],[Current Week High]]/Table2[[#This Row],[Close Price]])-1</f>
        <v>6.6715106678116864E-3</v>
      </c>
      <c r="AG576" s="1">
        <f>(Table2[[#This Row],[Close Price]]/Table2[[#This Row],[Current Month Low]])-1</f>
        <v>4.5511049723756969E-2</v>
      </c>
      <c r="AH576" s="1">
        <f>(Table2[[#This Row],[Current Month High]]/Table2[[#This Row],[Close Price]])-1</f>
        <v>6.6715106678116864E-3</v>
      </c>
      <c r="AI576">
        <v>20.483519387013601</v>
      </c>
      <c r="AJ576">
        <v>16.601541439669699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-6.75</v>
      </c>
      <c r="AM576" t="s">
        <v>3216</v>
      </c>
      <c r="AN576">
        <v>-0.02</v>
      </c>
      <c r="AO576" t="s">
        <v>3216</v>
      </c>
      <c r="AP576">
        <v>4.3802541353005001E-2</v>
      </c>
      <c r="AQ576">
        <f>(Table2[[#This Row],[Sharpe Ratio]]-AVERAGE(Table2[Sharpe Ratio]))/_xlfn.STDEV.P(Table2[Sharpe Ratio])</f>
        <v>-0.23252121904226067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567</v>
      </c>
      <c r="AT576">
        <f>_xlfn.RANK.AVG(Table2[[#This Row],[6M Return vs Nifty Z-Score]],Table2[6M Return vs Nifty Z-Score])</f>
        <v>609</v>
      </c>
      <c r="AU576">
        <f>_xlfn.RANK.AVG(Table2[[#This Row],[Sharpe Ratio Z-Score]],Table2[Sharpe Ratio Z-Score])</f>
        <v>408</v>
      </c>
      <c r="AV576">
        <f>(Table2[[#This Row],[Rank 1Y]]+Table2[[#This Row],[Rank 6M]]+Table2[[#This Row],[Rank Sharpe]])/3</f>
        <v>528</v>
      </c>
    </row>
    <row r="577" spans="1:48" hidden="1" x14ac:dyDescent="0.3">
      <c r="A577" t="s">
        <v>438</v>
      </c>
      <c r="B577" t="s">
        <v>439</v>
      </c>
      <c r="C577" t="s">
        <v>3169</v>
      </c>
      <c r="D577" t="s">
        <v>440</v>
      </c>
      <c r="E577">
        <v>51874.314512516998</v>
      </c>
      <c r="F577">
        <v>181.49</v>
      </c>
      <c r="G577">
        <v>-2.9607253615020799</v>
      </c>
      <c r="H577">
        <f>(Table2[[#This Row],[1Y Return vs Nifty]]-AVERAGE(Table2[1Y Return vs Nifty]))/_xlfn.STDEV.P(Table2[1Y Return vs Nifty])</f>
        <v>-0.46096481298801867</v>
      </c>
      <c r="I577">
        <v>-2.2837509016502602</v>
      </c>
      <c r="J577">
        <f>(Table2[[#This Row],[1M Return vs Nifty]]-AVERAGE(Table2[1M Return vs Nifty]))/_xlfn.STDEV.P(Table2[1M Return vs Nifty])</f>
        <v>-8.6665510541554178E-2</v>
      </c>
      <c r="K577">
        <v>-1.5780582037072599</v>
      </c>
      <c r="L577">
        <f>(Table2[[#This Row],[6M Return vs Nifty]]-AVERAGE(Table2[6M Return vs Nifty]))/_xlfn.STDEV.P(Table2[6M Return vs Nifty])</f>
        <v>-0.29065303301093381</v>
      </c>
      <c r="M577">
        <v>1.8069984638771299</v>
      </c>
      <c r="N577">
        <f>(Table2[[#This Row],[1W Return vs Nifty]]-AVERAGE(Table2[1W Return vs Nifty]))/_xlfn.STDEV.P(Table2[1W Return vs Nifty])</f>
        <v>6.9879321123383867E-2</v>
      </c>
      <c r="O577">
        <v>184.55</v>
      </c>
      <c r="P577">
        <v>189.71400777995001</v>
      </c>
      <c r="Q577">
        <v>181.23634682877599</v>
      </c>
      <c r="R577">
        <v>43.328745512464302</v>
      </c>
      <c r="S577" s="1">
        <f>(Table2[[#This Row],[Close Price]]-Table2[[#This Row],[20D EMA]])/Table2[[#This Row],[20D EMA]]</f>
        <v>-1.6580872392305619E-2</v>
      </c>
      <c r="T577" s="1">
        <f>(Table2[[#This Row],[Close Price]]-Table2[[#This Row],[50D EMA]])/Table2[[#This Row],[50D EMA]]</f>
        <v>-4.3349502106818899E-2</v>
      </c>
      <c r="U577" s="1">
        <f>(Table2[[#This Row],[Close Price]]-Table2[[#This Row],[200D EMA]])/Table2[[#This Row],[200D EMA]]</f>
        <v>1.399571198947507E-3</v>
      </c>
      <c r="V577">
        <v>0.34693401874841401</v>
      </c>
      <c r="W577">
        <v>180.61</v>
      </c>
      <c r="X577">
        <v>183.83</v>
      </c>
      <c r="Y577">
        <v>179.55</v>
      </c>
      <c r="Z577">
        <v>185.99</v>
      </c>
      <c r="AA577">
        <v>179.55</v>
      </c>
      <c r="AB577">
        <v>185.99</v>
      </c>
      <c r="AC577" s="1">
        <f>(Table2[[#This Row],[Close Price]]/Table2[[#This Row],[Day Low]])-1</f>
        <v>4.8723769447982512E-3</v>
      </c>
      <c r="AD577" s="1">
        <f>(Table2[[#This Row],[Day High]]/Table2[[#This Row],[Close Price]])-1</f>
        <v>1.2893272356603758E-2</v>
      </c>
      <c r="AE577" s="1">
        <f>(Table2[[#This Row],[Close Price]]/Table2[[#This Row],[Current Week Low]])-1</f>
        <v>1.080478975215815E-2</v>
      </c>
      <c r="AF577" s="1">
        <f>(Table2[[#This Row],[Current Week High]]/Table2[[#This Row],[Close Price]])-1</f>
        <v>2.479475453193003E-2</v>
      </c>
      <c r="AG577" s="1">
        <f>(Table2[[#This Row],[Close Price]]/Table2[[#This Row],[Current Month Low]])-1</f>
        <v>1.080478975215815E-2</v>
      </c>
      <c r="AH577" s="1">
        <f>(Table2[[#This Row],[Current Month High]]/Table2[[#This Row],[Close Price]])-1</f>
        <v>2.479475453193003E-2</v>
      </c>
      <c r="AI577">
        <v>26.618546476389799</v>
      </c>
      <c r="AJ577">
        <v>29.821173104434902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-0.27</v>
      </c>
      <c r="AM577" t="s">
        <v>3216</v>
      </c>
      <c r="AN577">
        <v>-7.0000000000000007E-2</v>
      </c>
      <c r="AO577" t="s">
        <v>3216</v>
      </c>
      <c r="AP577">
        <v>-7.8239882987235998E-2</v>
      </c>
      <c r="AQ577">
        <f>(Table2[[#This Row],[Sharpe Ratio]]-AVERAGE(Table2[Sharpe Ratio]))/_xlfn.STDEV.P(Table2[Sharpe Ratio])</f>
        <v>-1.6884925336699643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475</v>
      </c>
      <c r="AT577">
        <f>_xlfn.RANK.AVG(Table2[[#This Row],[6M Return vs Nifty Z-Score]],Table2[6M Return vs Nifty Z-Score])</f>
        <v>414</v>
      </c>
      <c r="AU577">
        <f>_xlfn.RANK.AVG(Table2[[#This Row],[Sharpe Ratio Z-Score]],Table2[Sharpe Ratio Z-Score])</f>
        <v>702</v>
      </c>
      <c r="AV577">
        <f>(Table2[[#This Row],[Rank 1Y]]+Table2[[#This Row],[Rank 6M]]+Table2[[#This Row],[Rank Sharpe]])/3</f>
        <v>530.33333333333337</v>
      </c>
    </row>
    <row r="578" spans="1:48" x14ac:dyDescent="0.3">
      <c r="A578" t="s">
        <v>726</v>
      </c>
      <c r="B578" t="s">
        <v>727</v>
      </c>
      <c r="C578" t="s">
        <v>3157</v>
      </c>
      <c r="D578" t="s">
        <v>405</v>
      </c>
      <c r="E578">
        <v>24570.899434949999</v>
      </c>
      <c r="F578">
        <v>1094.25</v>
      </c>
      <c r="G578">
        <v>-17.227780990242501</v>
      </c>
      <c r="H578">
        <f>(Table2[[#This Row],[1Y Return vs Nifty]]-AVERAGE(Table2[1Y Return vs Nifty]))/_xlfn.STDEV.P(Table2[1Y Return vs Nifty])</f>
        <v>-0.70598439318347639</v>
      </c>
      <c r="I578">
        <v>5.15286602894908</v>
      </c>
      <c r="J578">
        <f>(Table2[[#This Row],[1M Return vs Nifty]]-AVERAGE(Table2[1M Return vs Nifty]))/_xlfn.STDEV.P(Table2[1M Return vs Nifty])</f>
        <v>0.71570472995003276</v>
      </c>
      <c r="K578">
        <v>5.8947115290849901</v>
      </c>
      <c r="L578">
        <f>(Table2[[#This Row],[6M Return vs Nifty]]-AVERAGE(Table2[6M Return vs Nifty]))/_xlfn.STDEV.P(Table2[6M Return vs Nifty])</f>
        <v>-4.5139855775819436E-2</v>
      </c>
      <c r="M578">
        <v>-1.88181169506215</v>
      </c>
      <c r="N578">
        <f>(Table2[[#This Row],[1W Return vs Nifty]]-AVERAGE(Table2[1W Return vs Nifty]))/_xlfn.STDEV.P(Table2[1W Return vs Nifty])</f>
        <v>-0.81196941645727327</v>
      </c>
      <c r="O578">
        <v>1064.72</v>
      </c>
      <c r="P578">
        <v>1050.39973189133</v>
      </c>
      <c r="Q578">
        <v>980.17551677873303</v>
      </c>
      <c r="R578">
        <v>64.352267235603904</v>
      </c>
      <c r="S578" s="1">
        <f>(Table2[[#This Row],[Close Price]]-Table2[[#This Row],[20D EMA]])/Table2[[#This Row],[20D EMA]]</f>
        <v>2.7734991359230569E-2</v>
      </c>
      <c r="T578" s="1">
        <f>(Table2[[#This Row],[Close Price]]-Table2[[#This Row],[50D EMA]])/Table2[[#This Row],[50D EMA]]</f>
        <v>4.1746267423082843E-2</v>
      </c>
      <c r="U578" s="1">
        <f>(Table2[[#This Row],[Close Price]]-Table2[[#This Row],[200D EMA]])/Table2[[#This Row],[200D EMA]]</f>
        <v>0.11638169008359184</v>
      </c>
      <c r="V578">
        <v>0.71539383026936798</v>
      </c>
      <c r="W578">
        <v>1071.7</v>
      </c>
      <c r="X578">
        <v>1103.5999999999999</v>
      </c>
      <c r="Y578">
        <v>1030.0999999999999</v>
      </c>
      <c r="Z578">
        <v>1103.5999999999999</v>
      </c>
      <c r="AA578">
        <v>1030.0999999999999</v>
      </c>
      <c r="AB578">
        <v>1103.5999999999999</v>
      </c>
      <c r="AC578" s="1">
        <f>(Table2[[#This Row],[Close Price]]/Table2[[#This Row],[Day Low]])-1</f>
        <v>2.1041336194830507E-2</v>
      </c>
      <c r="AD578" s="1">
        <f>(Table2[[#This Row],[Day High]]/Table2[[#This Row],[Close Price]])-1</f>
        <v>8.5446652958647284E-3</v>
      </c>
      <c r="AE578" s="1">
        <f>(Table2[[#This Row],[Close Price]]/Table2[[#This Row],[Current Week Low]])-1</f>
        <v>6.227550723230757E-2</v>
      </c>
      <c r="AF578" s="1">
        <f>(Table2[[#This Row],[Current Week High]]/Table2[[#This Row],[Close Price]])-1</f>
        <v>8.5446652958647284E-3</v>
      </c>
      <c r="AG578" s="1">
        <f>(Table2[[#This Row],[Close Price]]/Table2[[#This Row],[Current Month Low]])-1</f>
        <v>6.227550723230757E-2</v>
      </c>
      <c r="AH578" s="1">
        <f>(Table2[[#This Row],[Current Month High]]/Table2[[#This Row],[Close Price]])-1</f>
        <v>8.5446652958647284E-3</v>
      </c>
      <c r="AI578">
        <v>4.5282156728352696</v>
      </c>
      <c r="AJ578">
        <v>48.554167797990701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6.07</v>
      </c>
      <c r="AM578" t="s">
        <v>3217</v>
      </c>
      <c r="AN578">
        <v>0.04</v>
      </c>
      <c r="AO578" t="s">
        <v>3217</v>
      </c>
      <c r="AP578">
        <v>-5.7197787721213998E-2</v>
      </c>
      <c r="AQ578">
        <f>(Table2[[#This Row],[Sharpe Ratio]]-AVERAGE(Table2[Sharpe Ratio]))/_xlfn.STDEV.P(Table2[Sharpe Ratio])</f>
        <v>-1.4374594419183639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-2.2848483773849004</v>
      </c>
      <c r="AS578">
        <f>_xlfn.RANK.AVG(Table2[[#This Row],[1Y Return vs Nifty Z-Score]],Table2[1Y Return vs Nifty Z-Score])</f>
        <v>576</v>
      </c>
      <c r="AT578">
        <f>_xlfn.RANK.AVG(Table2[[#This Row],[6M Return vs Nifty Z-Score]],Table2[6M Return vs Nifty Z-Score])</f>
        <v>331</v>
      </c>
      <c r="AU578">
        <f>_xlfn.RANK.AVG(Table2[[#This Row],[Sharpe Ratio Z-Score]],Table2[Sharpe Ratio Z-Score])</f>
        <v>685</v>
      </c>
      <c r="AV578">
        <f>(Table2[[#This Row],[Rank 1Y]]+Table2[[#This Row],[Rank 6M]]+Table2[[#This Row],[Rank Sharpe]])/3</f>
        <v>530.66666666666663</v>
      </c>
    </row>
    <row r="579" spans="1:48" hidden="1" x14ac:dyDescent="0.3">
      <c r="A579" t="s">
        <v>436</v>
      </c>
      <c r="B579" t="s">
        <v>437</v>
      </c>
      <c r="C579" t="s">
        <v>3159</v>
      </c>
      <c r="D579" t="s">
        <v>237</v>
      </c>
      <c r="E579">
        <v>52226.627056224999</v>
      </c>
      <c r="F579">
        <v>1975.25</v>
      </c>
      <c r="G579">
        <v>-1.8379534461190701</v>
      </c>
      <c r="H579">
        <f>(Table2[[#This Row],[1Y Return vs Nifty]]-AVERAGE(Table2[1Y Return vs Nifty]))/_xlfn.STDEV.P(Table2[1Y Return vs Nifty])</f>
        <v>-0.44168255107490079</v>
      </c>
      <c r="I579">
        <v>-5.19935596602605</v>
      </c>
      <c r="J579">
        <f>(Table2[[#This Row],[1M Return vs Nifty]]-AVERAGE(Table2[1M Return vs Nifty]))/_xlfn.STDEV.P(Table2[1M Return vs Nifty])</f>
        <v>-0.40124332979910093</v>
      </c>
      <c r="K579">
        <v>-9.5719732056044808</v>
      </c>
      <c r="L579">
        <f>(Table2[[#This Row],[6M Return vs Nifty]]-AVERAGE(Table2[6M Return vs Nifty]))/_xlfn.STDEV.P(Table2[6M Return vs Nifty])</f>
        <v>-0.55328811221735397</v>
      </c>
      <c r="M579">
        <v>0.59938631465012304</v>
      </c>
      <c r="N579">
        <f>(Table2[[#This Row],[1W Return vs Nifty]]-AVERAGE(Table2[1W Return vs Nifty]))/_xlfn.STDEV.P(Table2[1W Return vs Nifty])</f>
        <v>-0.21881302231483796</v>
      </c>
      <c r="O579">
        <v>1981.58</v>
      </c>
      <c r="P579">
        <v>2016.6278689375499</v>
      </c>
      <c r="Q579">
        <v>1934.2544204103799</v>
      </c>
      <c r="R579">
        <v>53.851068322304897</v>
      </c>
      <c r="S579" s="1">
        <f>(Table2[[#This Row],[Close Price]]-Table2[[#This Row],[20D EMA]])/Table2[[#This Row],[20D EMA]]</f>
        <v>-3.1944206138535551E-3</v>
      </c>
      <c r="T579" s="1">
        <f>(Table2[[#This Row],[Close Price]]-Table2[[#This Row],[50D EMA]])/Table2[[#This Row],[50D EMA]]</f>
        <v>-2.0518346282375657E-2</v>
      </c>
      <c r="U579" s="1">
        <f>(Table2[[#This Row],[Close Price]]-Table2[[#This Row],[200D EMA]])/Table2[[#This Row],[200D EMA]]</f>
        <v>2.1194512550692421E-2</v>
      </c>
      <c r="V579">
        <v>0.92688334933848304</v>
      </c>
      <c r="W579">
        <v>1941.85</v>
      </c>
      <c r="X579">
        <v>1986.15</v>
      </c>
      <c r="Y579">
        <v>1903.3</v>
      </c>
      <c r="Z579">
        <v>1986.15</v>
      </c>
      <c r="AA579">
        <v>1903.3</v>
      </c>
      <c r="AB579">
        <v>1986.15</v>
      </c>
      <c r="AC579" s="1">
        <f>(Table2[[#This Row],[Close Price]]/Table2[[#This Row],[Day Low]])-1</f>
        <v>1.7200092695110358E-2</v>
      </c>
      <c r="AD579" s="1">
        <f>(Table2[[#This Row],[Day High]]/Table2[[#This Row],[Close Price]])-1</f>
        <v>5.5182888241995798E-3</v>
      </c>
      <c r="AE579" s="1">
        <f>(Table2[[#This Row],[Close Price]]/Table2[[#This Row],[Current Week Low]])-1</f>
        <v>3.780276362107915E-2</v>
      </c>
      <c r="AF579" s="1">
        <f>(Table2[[#This Row],[Current Week High]]/Table2[[#This Row],[Close Price]])-1</f>
        <v>5.5182888241995798E-3</v>
      </c>
      <c r="AG579" s="1">
        <f>(Table2[[#This Row],[Close Price]]/Table2[[#This Row],[Current Month Low]])-1</f>
        <v>3.780276362107915E-2</v>
      </c>
      <c r="AH579" s="1">
        <f>(Table2[[#This Row],[Current Month High]]/Table2[[#This Row],[Close Price]])-1</f>
        <v>5.5182888241995798E-3</v>
      </c>
      <c r="AI579">
        <v>11.6263764080496</v>
      </c>
      <c r="AJ579">
        <v>27.682611506140901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0.4</v>
      </c>
      <c r="AM579" t="s">
        <v>3217</v>
      </c>
      <c r="AN579">
        <v>0.04</v>
      </c>
      <c r="AO579" t="s">
        <v>3217</v>
      </c>
      <c r="AP579">
        <v>-1.6876599649449001E-2</v>
      </c>
      <c r="AQ579">
        <f>(Table2[[#This Row],[Sharpe Ratio]]-AVERAGE(Table2[Sharpe Ratio]))/_xlfn.STDEV.P(Table2[Sharpe Ratio])</f>
        <v>-0.95642595277256304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470</v>
      </c>
      <c r="AT579">
        <f>_xlfn.RANK.AVG(Table2[[#This Row],[6M Return vs Nifty Z-Score]],Table2[6M Return vs Nifty Z-Score])</f>
        <v>513</v>
      </c>
      <c r="AU579">
        <f>_xlfn.RANK.AVG(Table2[[#This Row],[Sharpe Ratio Z-Score]],Table2[Sharpe Ratio Z-Score])</f>
        <v>610</v>
      </c>
      <c r="AV579">
        <f>(Table2[[#This Row],[Rank 1Y]]+Table2[[#This Row],[Rank 6M]]+Table2[[#This Row],[Rank Sharpe]])/3</f>
        <v>531</v>
      </c>
    </row>
    <row r="580" spans="1:48" hidden="1" x14ac:dyDescent="0.3">
      <c r="A580" t="s">
        <v>1363</v>
      </c>
      <c r="B580" t="s">
        <v>1364</v>
      </c>
      <c r="C580" t="s">
        <v>3171</v>
      </c>
      <c r="D580" t="s">
        <v>396</v>
      </c>
      <c r="E580">
        <v>8384.3657087299998</v>
      </c>
      <c r="F580">
        <v>210.41</v>
      </c>
      <c r="G580">
        <v>-16.541508431856101</v>
      </c>
      <c r="H580">
        <f>(Table2[[#This Row],[1Y Return vs Nifty]]-AVERAGE(Table2[1Y Return vs Nifty]))/_xlfn.STDEV.P(Table2[1Y Return vs Nifty])</f>
        <v>-0.69419848454674493</v>
      </c>
      <c r="I580">
        <v>-3.57991677180555</v>
      </c>
      <c r="J580">
        <f>(Table2[[#This Row],[1M Return vs Nifty]]-AVERAGE(Table2[1M Return vs Nifty]))/_xlfn.STDEV.P(Table2[1M Return vs Nifty])</f>
        <v>-0.22651470953339597</v>
      </c>
      <c r="K580">
        <v>-20.799565503637801</v>
      </c>
      <c r="L580">
        <f>(Table2[[#This Row],[6M Return vs Nifty]]-AVERAGE(Table2[6M Return vs Nifty]))/_xlfn.STDEV.P(Table2[6M Return vs Nifty])</f>
        <v>-0.92216363713743821</v>
      </c>
      <c r="M580">
        <v>3.6378714992253702E-2</v>
      </c>
      <c r="N580">
        <f>(Table2[[#This Row],[1W Return vs Nifty]]-AVERAGE(Table2[1W Return vs Nifty]))/_xlfn.STDEV.P(Table2[1W Return vs Nifty])</f>
        <v>-0.3534058909132517</v>
      </c>
      <c r="O580">
        <v>207.94</v>
      </c>
      <c r="P580">
        <v>215.21066668349999</v>
      </c>
      <c r="Q580">
        <v>221.17716183616699</v>
      </c>
      <c r="R580">
        <v>57.368607172098997</v>
      </c>
      <c r="S580" s="1">
        <f>(Table2[[#This Row],[Close Price]]-Table2[[#This Row],[20D EMA]])/Table2[[#This Row],[20D EMA]]</f>
        <v>1.1878426469173795E-2</v>
      </c>
      <c r="T580" s="1">
        <f>(Table2[[#This Row],[Close Price]]-Table2[[#This Row],[50D EMA]])/Table2[[#This Row],[50D EMA]]</f>
        <v>-2.2306825016996521E-2</v>
      </c>
      <c r="U580" s="1">
        <f>(Table2[[#This Row],[Close Price]]-Table2[[#This Row],[200D EMA]])/Table2[[#This Row],[200D EMA]]</f>
        <v>-4.8681164668088896E-2</v>
      </c>
      <c r="V580">
        <v>0.69683371912121495</v>
      </c>
      <c r="W580">
        <v>203.6</v>
      </c>
      <c r="X580">
        <v>211.24</v>
      </c>
      <c r="Y580">
        <v>199.45</v>
      </c>
      <c r="Z580">
        <v>211.24</v>
      </c>
      <c r="AA580">
        <v>199.45</v>
      </c>
      <c r="AB580">
        <v>211.72</v>
      </c>
      <c r="AC580" s="1">
        <f>(Table2[[#This Row],[Close Price]]/Table2[[#This Row],[Day Low]])-1</f>
        <v>3.3447937131630745E-2</v>
      </c>
      <c r="AD580" s="1">
        <f>(Table2[[#This Row],[Day High]]/Table2[[#This Row],[Close Price]])-1</f>
        <v>3.9446794353881209E-3</v>
      </c>
      <c r="AE580" s="1">
        <f>(Table2[[#This Row],[Close Price]]/Table2[[#This Row],[Current Week Low]])-1</f>
        <v>5.4951115567811515E-2</v>
      </c>
      <c r="AF580" s="1">
        <f>(Table2[[#This Row],[Current Week High]]/Table2[[#This Row],[Close Price]])-1</f>
        <v>3.9446794353881209E-3</v>
      </c>
      <c r="AG580" s="1">
        <f>(Table2[[#This Row],[Close Price]]/Table2[[#This Row],[Current Month Low]])-1</f>
        <v>5.4951115567811515E-2</v>
      </c>
      <c r="AH580" s="1">
        <f>(Table2[[#This Row],[Current Month High]]/Table2[[#This Row],[Close Price]])-1</f>
        <v>6.2259398317570103E-3</v>
      </c>
      <c r="AI580">
        <v>53.153367235397504</v>
      </c>
      <c r="AJ580">
        <v>17.4818537130095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-0.14000000000000001</v>
      </c>
      <c r="AM580" t="s">
        <v>3216</v>
      </c>
      <c r="AN580">
        <v>-0.04</v>
      </c>
      <c r="AO580" t="s">
        <v>3216</v>
      </c>
      <c r="AP580">
        <v>5.3563612465157999E-2</v>
      </c>
      <c r="AQ580">
        <f>(Table2[[#This Row],[Sharpe Ratio]]-AVERAGE(Table2[Sharpe Ratio]))/_xlfn.STDEV.P(Table2[Sharpe Ratio])</f>
        <v>-0.11607122539320927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571</v>
      </c>
      <c r="AT580">
        <f>_xlfn.RANK.AVG(Table2[[#This Row],[6M Return vs Nifty Z-Score]],Table2[6M Return vs Nifty Z-Score])</f>
        <v>643</v>
      </c>
      <c r="AU580">
        <f>_xlfn.RANK.AVG(Table2[[#This Row],[Sharpe Ratio Z-Score]],Table2[Sharpe Ratio Z-Score])</f>
        <v>381</v>
      </c>
      <c r="AV580">
        <f>(Table2[[#This Row],[Rank 1Y]]+Table2[[#This Row],[Rank 6M]]+Table2[[#This Row],[Rank Sharpe]])/3</f>
        <v>531.66666666666663</v>
      </c>
    </row>
    <row r="581" spans="1:48" hidden="1" x14ac:dyDescent="0.3">
      <c r="A581" t="s">
        <v>728</v>
      </c>
      <c r="B581" t="s">
        <v>729</v>
      </c>
      <c r="C581" t="s">
        <v>3167</v>
      </c>
      <c r="D581" t="s">
        <v>264</v>
      </c>
      <c r="E581">
        <v>24547.731199999998</v>
      </c>
      <c r="F581">
        <v>2217.1</v>
      </c>
      <c r="G581">
        <v>-21.714857125155199</v>
      </c>
      <c r="H581">
        <f>(Table2[[#This Row],[1Y Return vs Nifty]]-AVERAGE(Table2[1Y Return vs Nifty]))/_xlfn.STDEV.P(Table2[1Y Return vs Nifty])</f>
        <v>-0.78304454767440201</v>
      </c>
      <c r="I581">
        <v>-8.4762500098371394</v>
      </c>
      <c r="J581">
        <f>(Table2[[#This Row],[1M Return vs Nifty]]-AVERAGE(Table2[1M Return vs Nifty]))/_xlfn.STDEV.P(Table2[1M Return vs Nifty])</f>
        <v>-0.75480225135380452</v>
      </c>
      <c r="K581">
        <v>-8.1924287358081997</v>
      </c>
      <c r="L581">
        <f>(Table2[[#This Row],[6M Return vs Nifty]]-AVERAGE(Table2[6M Return vs Nifty]))/_xlfn.STDEV.P(Table2[6M Return vs Nifty])</f>
        <v>-0.50796404121988448</v>
      </c>
      <c r="M581">
        <v>1.8553684755593201</v>
      </c>
      <c r="N581">
        <f>(Table2[[#This Row],[1W Return vs Nifty]]-AVERAGE(Table2[1W Return vs Nifty]))/_xlfn.STDEV.P(Table2[1W Return vs Nifty])</f>
        <v>8.1442679469525076E-2</v>
      </c>
      <c r="O581">
        <v>2264.9499999999998</v>
      </c>
      <c r="P581">
        <v>2350.3390148596</v>
      </c>
      <c r="Q581">
        <v>2355.6838708155601</v>
      </c>
      <c r="R581">
        <v>46.675950047578603</v>
      </c>
      <c r="S581" s="1">
        <f>(Table2[[#This Row],[Close Price]]-Table2[[#This Row],[20D EMA]])/Table2[[#This Row],[20D EMA]]</f>
        <v>-2.1126294178679401E-2</v>
      </c>
      <c r="T581" s="1">
        <f>(Table2[[#This Row],[Close Price]]-Table2[[#This Row],[50D EMA]])/Table2[[#This Row],[50D EMA]]</f>
        <v>-5.6689275043821381E-2</v>
      </c>
      <c r="U581" s="1">
        <f>(Table2[[#This Row],[Close Price]]-Table2[[#This Row],[200D EMA]])/Table2[[#This Row],[200D EMA]]</f>
        <v>-5.8829570695995446E-2</v>
      </c>
      <c r="V581">
        <v>1.65385374544024</v>
      </c>
      <c r="W581">
        <v>2167.5500000000002</v>
      </c>
      <c r="X581">
        <v>2240</v>
      </c>
      <c r="Y581">
        <v>2151</v>
      </c>
      <c r="Z581">
        <v>2259</v>
      </c>
      <c r="AA581">
        <v>2151</v>
      </c>
      <c r="AB581">
        <v>2304.75</v>
      </c>
      <c r="AC581" s="1">
        <f>(Table2[[#This Row],[Close Price]]/Table2[[#This Row],[Day Low]])-1</f>
        <v>2.2859910959377894E-2</v>
      </c>
      <c r="AD581" s="1">
        <f>(Table2[[#This Row],[Day High]]/Table2[[#This Row],[Close Price]])-1</f>
        <v>1.0328807902214576E-2</v>
      </c>
      <c r="AE581" s="1">
        <f>(Table2[[#This Row],[Close Price]]/Table2[[#This Row],[Current Week Low]])-1</f>
        <v>3.0729893072989345E-2</v>
      </c>
      <c r="AF581" s="1">
        <f>(Table2[[#This Row],[Current Week High]]/Table2[[#This Row],[Close Price]])-1</f>
        <v>1.8898561183528173E-2</v>
      </c>
      <c r="AG581" s="1">
        <f>(Table2[[#This Row],[Close Price]]/Table2[[#This Row],[Current Month Low]])-1</f>
        <v>3.0729893072989345E-2</v>
      </c>
      <c r="AH581" s="1">
        <f>(Table2[[#This Row],[Current Month High]]/Table2[[#This Row],[Close Price]])-1</f>
        <v>3.9533625005637951E-2</v>
      </c>
      <c r="AI581">
        <v>33.5077353299355</v>
      </c>
      <c r="AJ581">
        <v>18.232721843003301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-7.67</v>
      </c>
      <c r="AM581" t="s">
        <v>3216</v>
      </c>
      <c r="AN581">
        <v>-0.06</v>
      </c>
      <c r="AO581" t="s">
        <v>3216</v>
      </c>
      <c r="AP581">
        <v>8.6227055097150007E-3</v>
      </c>
      <c r="AQ581">
        <f>(Table2[[#This Row],[Sharpe Ratio]]-AVERAGE(Table2[Sharpe Ratio]))/_xlfn.STDEV.P(Table2[Sharpe Ratio])</f>
        <v>-0.6522181573654755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595</v>
      </c>
      <c r="AT581">
        <f>_xlfn.RANK.AVG(Table2[[#This Row],[6M Return vs Nifty Z-Score]],Table2[6M Return vs Nifty Z-Score])</f>
        <v>498</v>
      </c>
      <c r="AU581">
        <f>_xlfn.RANK.AVG(Table2[[#This Row],[Sharpe Ratio Z-Score]],Table2[Sharpe Ratio Z-Score])</f>
        <v>503</v>
      </c>
      <c r="AV581">
        <f>(Table2[[#This Row],[Rank 1Y]]+Table2[[#This Row],[Rank 6M]]+Table2[[#This Row],[Rank Sharpe]])/3</f>
        <v>532</v>
      </c>
    </row>
    <row r="582" spans="1:48" hidden="1" x14ac:dyDescent="0.3">
      <c r="A582" t="s">
        <v>1256</v>
      </c>
      <c r="B582" t="s">
        <v>1257</v>
      </c>
      <c r="C582" t="s">
        <v>3165</v>
      </c>
      <c r="D582" t="s">
        <v>75</v>
      </c>
      <c r="E582">
        <v>9411.8402290100003</v>
      </c>
      <c r="F582">
        <v>799.85</v>
      </c>
      <c r="G582">
        <v>-25.424982424616498</v>
      </c>
      <c r="H582">
        <f>(Table2[[#This Row],[1Y Return vs Nifty]]-AVERAGE(Table2[1Y Return vs Nifty]))/_xlfn.STDEV.P(Table2[1Y Return vs Nifty])</f>
        <v>-0.84676150280530527</v>
      </c>
      <c r="I582">
        <v>3.2206264031219898</v>
      </c>
      <c r="J582">
        <f>(Table2[[#This Row],[1M Return vs Nifty]]-AVERAGE(Table2[1M Return vs Nifty]))/_xlfn.STDEV.P(Table2[1M Return vs Nifty])</f>
        <v>0.50722665615239437</v>
      </c>
      <c r="K582">
        <v>-8.7445353137614799</v>
      </c>
      <c r="L582">
        <f>(Table2[[#This Row],[6M Return vs Nifty]]-AVERAGE(Table2[6M Return vs Nifty]))/_xlfn.STDEV.P(Table2[6M Return vs Nifty])</f>
        <v>-0.52610315763489912</v>
      </c>
      <c r="M582">
        <v>-0.41924441824375003</v>
      </c>
      <c r="N582">
        <f>(Table2[[#This Row],[1W Return vs Nifty]]-AVERAGE(Table2[1W Return vs Nifty]))/_xlfn.STDEV.P(Table2[1W Return vs Nifty])</f>
        <v>-0.46232737712284522</v>
      </c>
      <c r="O582">
        <v>799.75</v>
      </c>
      <c r="P582">
        <v>800.22684839594501</v>
      </c>
      <c r="Q582">
        <v>808.46606426105996</v>
      </c>
      <c r="R582">
        <v>49.293816131035904</v>
      </c>
      <c r="S582" s="1">
        <f>(Table2[[#This Row],[Close Price]]-Table2[[#This Row],[20D EMA]])/Table2[[#This Row],[20D EMA]]</f>
        <v>1.2503907471087558E-4</v>
      </c>
      <c r="T582" s="1">
        <f>(Table2[[#This Row],[Close Price]]-Table2[[#This Row],[50D EMA]])/Table2[[#This Row],[50D EMA]]</f>
        <v>-4.7092695864976573E-4</v>
      </c>
      <c r="U582" s="1">
        <f>(Table2[[#This Row],[Close Price]]-Table2[[#This Row],[200D EMA]])/Table2[[#This Row],[200D EMA]]</f>
        <v>-1.0657298607746803E-2</v>
      </c>
      <c r="V582">
        <v>0.79584358592104398</v>
      </c>
      <c r="W582">
        <v>788.25</v>
      </c>
      <c r="X582">
        <v>803.85</v>
      </c>
      <c r="Y582">
        <v>785.4</v>
      </c>
      <c r="Z582">
        <v>844.05</v>
      </c>
      <c r="AA582">
        <v>785.4</v>
      </c>
      <c r="AB582">
        <v>844.05</v>
      </c>
      <c r="AC582" s="1">
        <f>(Table2[[#This Row],[Close Price]]/Table2[[#This Row],[Day Low]])-1</f>
        <v>1.4716143355534506E-2</v>
      </c>
      <c r="AD582" s="1">
        <f>(Table2[[#This Row],[Day High]]/Table2[[#This Row],[Close Price]])-1</f>
        <v>5.000937675814221E-3</v>
      </c>
      <c r="AE582" s="1">
        <f>(Table2[[#This Row],[Close Price]]/Table2[[#This Row],[Current Week Low]])-1</f>
        <v>1.8398268398268414E-2</v>
      </c>
      <c r="AF582" s="1">
        <f>(Table2[[#This Row],[Current Week High]]/Table2[[#This Row],[Close Price]])-1</f>
        <v>5.526036131774692E-2</v>
      </c>
      <c r="AG582" s="1">
        <f>(Table2[[#This Row],[Close Price]]/Table2[[#This Row],[Current Month Low]])-1</f>
        <v>1.8398268398268414E-2</v>
      </c>
      <c r="AH582" s="1">
        <f>(Table2[[#This Row],[Current Month High]]/Table2[[#This Row],[Close Price]])-1</f>
        <v>5.526036131774692E-2</v>
      </c>
      <c r="AI582">
        <v>25.010939551165801</v>
      </c>
      <c r="AJ582">
        <v>12.774057102573099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-1.48</v>
      </c>
      <c r="AM582" t="s">
        <v>3216</v>
      </c>
      <c r="AN582">
        <v>7.0000000000000007E-2</v>
      </c>
      <c r="AO582" t="s">
        <v>3217</v>
      </c>
      <c r="AP582">
        <v>1.6008589612116E-2</v>
      </c>
      <c r="AQ582">
        <f>(Table2[[#This Row],[Sharpe Ratio]]-AVERAGE(Table2[Sharpe Ratio]))/_xlfn.STDEV.P(Table2[Sharpe Ratio])</f>
        <v>-0.56410424579419538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617</v>
      </c>
      <c r="AT582">
        <f>_xlfn.RANK.AVG(Table2[[#This Row],[6M Return vs Nifty Z-Score]],Table2[6M Return vs Nifty Z-Score])</f>
        <v>502</v>
      </c>
      <c r="AU582">
        <f>_xlfn.RANK.AVG(Table2[[#This Row],[Sharpe Ratio Z-Score]],Table2[Sharpe Ratio Z-Score])</f>
        <v>481</v>
      </c>
      <c r="AV582">
        <f>(Table2[[#This Row],[Rank 1Y]]+Table2[[#This Row],[Rank 6M]]+Table2[[#This Row],[Rank Sharpe]])/3</f>
        <v>533.33333333333337</v>
      </c>
    </row>
    <row r="583" spans="1:48" hidden="1" x14ac:dyDescent="0.3">
      <c r="A583" t="s">
        <v>1365</v>
      </c>
      <c r="B583" t="s">
        <v>1366</v>
      </c>
      <c r="C583" t="s">
        <v>3166</v>
      </c>
      <c r="D583" t="s">
        <v>433</v>
      </c>
      <c r="E583">
        <v>8382.7566098080006</v>
      </c>
      <c r="F583">
        <v>190.24</v>
      </c>
      <c r="G583">
        <v>-39.063688542458699</v>
      </c>
      <c r="H583">
        <f>(Table2[[#This Row],[1Y Return vs Nifty]]-AVERAGE(Table2[1Y Return vs Nifty]))/_xlfn.STDEV.P(Table2[1Y Return vs Nifty])</f>
        <v>-1.0809899332791513</v>
      </c>
      <c r="I583">
        <v>-0.74111110667242597</v>
      </c>
      <c r="J583">
        <f>(Table2[[#This Row],[1M Return vs Nifty]]-AVERAGE(Table2[1M Return vs Nifty]))/_xlfn.STDEV.P(Table2[1M Return vs Nifty])</f>
        <v>7.9776875134549424E-2</v>
      </c>
      <c r="K583">
        <v>1.89600125643972</v>
      </c>
      <c r="L583">
        <f>(Table2[[#This Row],[6M Return vs Nifty]]-AVERAGE(Table2[6M Return vs Nifty]))/_xlfn.STDEV.P(Table2[6M Return vs Nifty])</f>
        <v>-0.17651498159720594</v>
      </c>
      <c r="M583">
        <v>7.0235617540556303</v>
      </c>
      <c r="N583">
        <f>(Table2[[#This Row],[1W Return vs Nifty]]-AVERAGE(Table2[1W Return vs Nifty]))/_xlfn.STDEV.P(Table2[1W Return vs Nifty])</f>
        <v>1.3169534598685197</v>
      </c>
      <c r="O583">
        <v>187.09</v>
      </c>
      <c r="P583">
        <v>190.20546672011801</v>
      </c>
      <c r="Q583">
        <v>191.99229490551201</v>
      </c>
      <c r="R583">
        <v>60.116410836203599</v>
      </c>
      <c r="S583" s="1">
        <f>(Table2[[#This Row],[Close Price]]-Table2[[#This Row],[20D EMA]])/Table2[[#This Row],[20D EMA]]</f>
        <v>1.6836816505425227E-2</v>
      </c>
      <c r="T583" s="1">
        <f>(Table2[[#This Row],[Close Price]]-Table2[[#This Row],[50D EMA]])/Table2[[#This Row],[50D EMA]]</f>
        <v>1.8155776738432508E-4</v>
      </c>
      <c r="U583" s="1">
        <f>(Table2[[#This Row],[Close Price]]-Table2[[#This Row],[200D EMA]])/Table2[[#This Row],[200D EMA]]</f>
        <v>-9.1269022351880575E-3</v>
      </c>
      <c r="V583">
        <v>0.30803015053009902</v>
      </c>
      <c r="W583">
        <v>189.1</v>
      </c>
      <c r="X583">
        <v>192.11</v>
      </c>
      <c r="Y583">
        <v>183.03</v>
      </c>
      <c r="Z583">
        <v>193.5</v>
      </c>
      <c r="AA583">
        <v>183.03</v>
      </c>
      <c r="AB583">
        <v>193.5</v>
      </c>
      <c r="AC583" s="1">
        <f>(Table2[[#This Row],[Close Price]]/Table2[[#This Row],[Day Low]])-1</f>
        <v>6.0285563194077962E-3</v>
      </c>
      <c r="AD583" s="1">
        <f>(Table2[[#This Row],[Day High]]/Table2[[#This Row],[Close Price]])-1</f>
        <v>9.8296888141296002E-3</v>
      </c>
      <c r="AE583" s="1">
        <f>(Table2[[#This Row],[Close Price]]/Table2[[#This Row],[Current Week Low]])-1</f>
        <v>3.9392449325247325E-2</v>
      </c>
      <c r="AF583" s="1">
        <f>(Table2[[#This Row],[Current Week High]]/Table2[[#This Row],[Close Price]])-1</f>
        <v>1.7136248948696364E-2</v>
      </c>
      <c r="AG583" s="1">
        <f>(Table2[[#This Row],[Close Price]]/Table2[[#This Row],[Current Month Low]])-1</f>
        <v>3.9392449325247325E-2</v>
      </c>
      <c r="AH583" s="1">
        <f>(Table2[[#This Row],[Current Month High]]/Table2[[#This Row],[Close Price]])-1</f>
        <v>1.7136248948696364E-2</v>
      </c>
      <c r="AI583">
        <v>17.693439865433099</v>
      </c>
      <c r="AJ583">
        <v>31.2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4.0999999999999996</v>
      </c>
      <c r="AM583" t="s">
        <v>3217</v>
      </c>
      <c r="AN583">
        <v>0.04</v>
      </c>
      <c r="AO583" t="s">
        <v>3217</v>
      </c>
      <c r="AQ583">
        <f>(Table2[[#This Row],[Sharpe Ratio]]-AVERAGE(Table2[Sharpe Ratio]))/_xlfn.STDEV.P(Table2[Sharpe Ratio])</f>
        <v>-0.75508740094610904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684</v>
      </c>
      <c r="AT583">
        <f>_xlfn.RANK.AVG(Table2[[#This Row],[6M Return vs Nifty Z-Score]],Table2[6M Return vs Nifty Z-Score])</f>
        <v>375</v>
      </c>
      <c r="AU583">
        <f>_xlfn.RANK.AVG(Table2[[#This Row],[Sharpe Ratio Z-Score]],Table2[Sharpe Ratio Z-Score])</f>
        <v>547.5</v>
      </c>
      <c r="AV583">
        <f>(Table2[[#This Row],[Rank 1Y]]+Table2[[#This Row],[Rank 6M]]+Table2[[#This Row],[Rank Sharpe]])/3</f>
        <v>535.5</v>
      </c>
    </row>
    <row r="584" spans="1:48" hidden="1" x14ac:dyDescent="0.3">
      <c r="A584" t="s">
        <v>661</v>
      </c>
      <c r="B584" t="s">
        <v>662</v>
      </c>
      <c r="C584" t="s">
        <v>3163</v>
      </c>
      <c r="D584" t="s">
        <v>568</v>
      </c>
      <c r="E584">
        <v>28648.779399359999</v>
      </c>
      <c r="F584">
        <v>64.8</v>
      </c>
      <c r="G584">
        <v>-15.925968465869699</v>
      </c>
      <c r="H584">
        <f>(Table2[[#This Row],[1Y Return vs Nifty]]-AVERAGE(Table2[1Y Return vs Nifty]))/_xlfn.STDEV.P(Table2[1Y Return vs Nifty])</f>
        <v>-0.68362732340571075</v>
      </c>
      <c r="I584">
        <v>-2.5660751291225101</v>
      </c>
      <c r="J584">
        <f>(Table2[[#This Row],[1M Return vs Nifty]]-AVERAGE(Table2[1M Return vs Nifty]))/_xlfn.STDEV.P(Table2[1M Return vs Nifty])</f>
        <v>-0.11712674854904342</v>
      </c>
      <c r="K584">
        <v>-14.703988035293399</v>
      </c>
      <c r="L584">
        <f>(Table2[[#This Row],[6M Return vs Nifty]]-AVERAGE(Table2[6M Return vs Nifty]))/_xlfn.STDEV.P(Table2[6M Return vs Nifty])</f>
        <v>-0.72189725066378263</v>
      </c>
      <c r="M584">
        <v>3.66217527808011</v>
      </c>
      <c r="N584">
        <f>(Table2[[#This Row],[1W Return vs Nifty]]-AVERAGE(Table2[1W Return vs Nifty]))/_xlfn.STDEV.P(Table2[1W Return vs Nifty])</f>
        <v>0.51337878601973741</v>
      </c>
      <c r="O584">
        <v>64.48</v>
      </c>
      <c r="P584">
        <v>66.648341803740706</v>
      </c>
      <c r="Q584">
        <v>67.654315534343397</v>
      </c>
      <c r="R584">
        <v>56.255705778748897</v>
      </c>
      <c r="S584" s="1">
        <f>(Table2[[#This Row],[Close Price]]-Table2[[#This Row],[20D EMA]])/Table2[[#This Row],[20D EMA]]</f>
        <v>4.9627791563274376E-3</v>
      </c>
      <c r="T584" s="1">
        <f>(Table2[[#This Row],[Close Price]]-Table2[[#This Row],[50D EMA]])/Table2[[#This Row],[50D EMA]]</f>
        <v>-2.773275003875594E-2</v>
      </c>
      <c r="U584" s="1">
        <f>(Table2[[#This Row],[Close Price]]-Table2[[#This Row],[200D EMA]])/Table2[[#This Row],[200D EMA]]</f>
        <v>-4.2189703817112179E-2</v>
      </c>
      <c r="V584">
        <v>0.79531002667058304</v>
      </c>
      <c r="W584">
        <v>64.010000000000005</v>
      </c>
      <c r="X584">
        <v>65.44</v>
      </c>
      <c r="Y584">
        <v>63.55</v>
      </c>
      <c r="Z584">
        <v>66.38</v>
      </c>
      <c r="AA584">
        <v>63.19</v>
      </c>
      <c r="AB584">
        <v>66.38</v>
      </c>
      <c r="AC584" s="1">
        <f>(Table2[[#This Row],[Close Price]]/Table2[[#This Row],[Day Low]])-1</f>
        <v>1.2341821590376334E-2</v>
      </c>
      <c r="AD584" s="1">
        <f>(Table2[[#This Row],[Day High]]/Table2[[#This Row],[Close Price]])-1</f>
        <v>9.8765432098766315E-3</v>
      </c>
      <c r="AE584" s="1">
        <f>(Table2[[#This Row],[Close Price]]/Table2[[#This Row],[Current Week Low]])-1</f>
        <v>1.9669551534225116E-2</v>
      </c>
      <c r="AF584" s="1">
        <f>(Table2[[#This Row],[Current Week High]]/Table2[[#This Row],[Close Price]])-1</f>
        <v>2.438271604938258E-2</v>
      </c>
      <c r="AG584" s="1">
        <f>(Table2[[#This Row],[Close Price]]/Table2[[#This Row],[Current Month Low]])-1</f>
        <v>2.5478714986548523E-2</v>
      </c>
      <c r="AH584" s="1">
        <f>(Table2[[#This Row],[Current Month High]]/Table2[[#This Row],[Close Price]])-1</f>
        <v>2.438271604938258E-2</v>
      </c>
      <c r="AI584">
        <v>23.456790123456798</v>
      </c>
      <c r="AJ584">
        <v>12.013828867761401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1.9</v>
      </c>
      <c r="AM584" t="s">
        <v>3217</v>
      </c>
      <c r="AN584">
        <v>-0.14000000000000001</v>
      </c>
      <c r="AO584" t="s">
        <v>3216</v>
      </c>
      <c r="AP584">
        <v>2.5382125318595E-2</v>
      </c>
      <c r="AQ584">
        <f>(Table2[[#This Row],[Sharpe Ratio]]-AVERAGE(Table2[Sharpe Ratio]))/_xlfn.STDEV.P(Table2[Sharpe Ratio])</f>
        <v>-0.45227756602238156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568</v>
      </c>
      <c r="AT584">
        <f>_xlfn.RANK.AVG(Table2[[#This Row],[6M Return vs Nifty Z-Score]],Table2[6M Return vs Nifty Z-Score])</f>
        <v>580</v>
      </c>
      <c r="AU584">
        <f>_xlfn.RANK.AVG(Table2[[#This Row],[Sharpe Ratio Z-Score]],Table2[Sharpe Ratio Z-Score])</f>
        <v>459</v>
      </c>
      <c r="AV584">
        <f>(Table2[[#This Row],[Rank 1Y]]+Table2[[#This Row],[Rank 6M]]+Table2[[#This Row],[Rank Sharpe]])/3</f>
        <v>535.66666666666663</v>
      </c>
    </row>
    <row r="585" spans="1:48" hidden="1" x14ac:dyDescent="0.3">
      <c r="A585" t="s">
        <v>1415</v>
      </c>
      <c r="B585" t="s">
        <v>1416</v>
      </c>
      <c r="C585" t="s">
        <v>3171</v>
      </c>
      <c r="D585" t="s">
        <v>475</v>
      </c>
      <c r="E585">
        <v>7752.0890040899903</v>
      </c>
      <c r="F585">
        <v>280.3</v>
      </c>
      <c r="G585">
        <v>-24.387763347161599</v>
      </c>
      <c r="H585">
        <f>(Table2[[#This Row],[1Y Return vs Nifty]]-AVERAGE(Table2[1Y Return vs Nifty]))/_xlfn.STDEV.P(Table2[1Y Return vs Nifty])</f>
        <v>-0.82894850834155853</v>
      </c>
      <c r="I585">
        <v>-8.3339716702214503E-2</v>
      </c>
      <c r="J585">
        <f>(Table2[[#This Row],[1M Return vs Nifty]]-AVERAGE(Table2[1M Return vs Nifty]))/_xlfn.STDEV.P(Table2[1M Return vs Nifty])</f>
        <v>0.15074680585496222</v>
      </c>
      <c r="K585">
        <v>7.7688763930539402</v>
      </c>
      <c r="L585">
        <f>(Table2[[#This Row],[6M Return vs Nifty]]-AVERAGE(Table2[6M Return vs Nifty]))/_xlfn.STDEV.P(Table2[6M Return vs Nifty])</f>
        <v>1.6434659011685109E-2</v>
      </c>
      <c r="M585">
        <v>4.1123792948676003</v>
      </c>
      <c r="N585">
        <f>(Table2[[#This Row],[1W Return vs Nifty]]-AVERAGE(Table2[1W Return vs Nifty]))/_xlfn.STDEV.P(Table2[1W Return vs Nifty])</f>
        <v>0.62100477563476009</v>
      </c>
      <c r="O585">
        <v>271.01</v>
      </c>
      <c r="P585">
        <v>275.59634730874302</v>
      </c>
      <c r="Q585">
        <v>270.15153659253701</v>
      </c>
      <c r="R585">
        <v>62.124805108015302</v>
      </c>
      <c r="S585" s="1">
        <f>(Table2[[#This Row],[Close Price]]-Table2[[#This Row],[20D EMA]])/Table2[[#This Row],[20D EMA]]</f>
        <v>3.427917789011483E-2</v>
      </c>
      <c r="T585" s="1">
        <f>(Table2[[#This Row],[Close Price]]-Table2[[#This Row],[50D EMA]])/Table2[[#This Row],[50D EMA]]</f>
        <v>1.7067180814220366E-2</v>
      </c>
      <c r="U585" s="1">
        <f>(Table2[[#This Row],[Close Price]]-Table2[[#This Row],[200D EMA]])/Table2[[#This Row],[200D EMA]]</f>
        <v>3.7565817820128404E-2</v>
      </c>
      <c r="V585">
        <v>0.52862542233515297</v>
      </c>
      <c r="W585">
        <v>272.60000000000002</v>
      </c>
      <c r="X585">
        <v>281.25</v>
      </c>
      <c r="Y585">
        <v>266</v>
      </c>
      <c r="Z585">
        <v>281.25</v>
      </c>
      <c r="AA585">
        <v>266</v>
      </c>
      <c r="AB585">
        <v>281.25</v>
      </c>
      <c r="AC585" s="1">
        <f>(Table2[[#This Row],[Close Price]]/Table2[[#This Row],[Day Low]])-1</f>
        <v>2.8246515040352138E-2</v>
      </c>
      <c r="AD585" s="1">
        <f>(Table2[[#This Row],[Day High]]/Table2[[#This Row],[Close Price]])-1</f>
        <v>3.3892258294683231E-3</v>
      </c>
      <c r="AE585" s="1">
        <f>(Table2[[#This Row],[Close Price]]/Table2[[#This Row],[Current Week Low]])-1</f>
        <v>5.3759398496240562E-2</v>
      </c>
      <c r="AF585" s="1">
        <f>(Table2[[#This Row],[Current Week High]]/Table2[[#This Row],[Close Price]])-1</f>
        <v>3.3892258294683231E-3</v>
      </c>
      <c r="AG585" s="1">
        <f>(Table2[[#This Row],[Close Price]]/Table2[[#This Row],[Current Month Low]])-1</f>
        <v>5.3759398496240562E-2</v>
      </c>
      <c r="AH585" s="1">
        <f>(Table2[[#This Row],[Current Month High]]/Table2[[#This Row],[Close Price]])-1</f>
        <v>3.3892258294683231E-3</v>
      </c>
      <c r="AI585">
        <v>16.1255797359971</v>
      </c>
      <c r="AJ585">
        <v>27.409090909090899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4.7699999999999996</v>
      </c>
      <c r="AM585" t="s">
        <v>3217</v>
      </c>
      <c r="AN585">
        <v>0.06</v>
      </c>
      <c r="AO585" t="s">
        <v>3217</v>
      </c>
      <c r="AP585">
        <v>-6.8504955192775996E-2</v>
      </c>
      <c r="AQ585">
        <f>(Table2[[#This Row],[Sharpe Ratio]]-AVERAGE(Table2[Sharpe Ratio]))/_xlfn.STDEV.P(Table2[Sharpe Ratio])</f>
        <v>-1.5723544309132478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611</v>
      </c>
      <c r="AT585">
        <f>_xlfn.RANK.AVG(Table2[[#This Row],[6M Return vs Nifty Z-Score]],Table2[6M Return vs Nifty Z-Score])</f>
        <v>299</v>
      </c>
      <c r="AU585">
        <f>_xlfn.RANK.AVG(Table2[[#This Row],[Sharpe Ratio Z-Score]],Table2[Sharpe Ratio Z-Score])</f>
        <v>697</v>
      </c>
      <c r="AV585">
        <f>(Table2[[#This Row],[Rank 1Y]]+Table2[[#This Row],[Rank 6M]]+Table2[[#This Row],[Rank Sharpe]])/3</f>
        <v>535.66666666666663</v>
      </c>
    </row>
    <row r="586" spans="1:48" hidden="1" x14ac:dyDescent="0.3">
      <c r="A586" t="s">
        <v>524</v>
      </c>
      <c r="B586" t="s">
        <v>525</v>
      </c>
      <c r="C586" t="s">
        <v>3167</v>
      </c>
      <c r="D586" t="s">
        <v>125</v>
      </c>
      <c r="E586">
        <v>39924.648635954902</v>
      </c>
      <c r="F586">
        <v>45155.85</v>
      </c>
      <c r="G586">
        <v>-4.9581760419107903</v>
      </c>
      <c r="H586">
        <f>(Table2[[#This Row],[1Y Return vs Nifty]]-AVERAGE(Table2[1Y Return vs Nifty]))/_xlfn.STDEV.P(Table2[1Y Return vs Nifty])</f>
        <v>-0.49526863431671436</v>
      </c>
      <c r="I586">
        <v>-5.1974175145263901</v>
      </c>
      <c r="J586">
        <f>(Table2[[#This Row],[1M Return vs Nifty]]-AVERAGE(Table2[1M Return vs Nifty]))/_xlfn.STDEV.P(Table2[1M Return vs Nifty])</f>
        <v>-0.4010341814981358</v>
      </c>
      <c r="K586">
        <v>-7.0634692943826298</v>
      </c>
      <c r="L586">
        <f>(Table2[[#This Row],[6M Return vs Nifty]]-AVERAGE(Table2[6M Return vs Nifty]))/_xlfn.STDEV.P(Table2[6M Return vs Nifty])</f>
        <v>-0.47087278465169863</v>
      </c>
      <c r="M586">
        <v>-3.7848008397125299</v>
      </c>
      <c r="N586">
        <f>(Table2[[#This Row],[1W Return vs Nifty]]-AVERAGE(Table2[1W Return vs Nifty]))/_xlfn.STDEV.P(Table2[1W Return vs Nifty])</f>
        <v>-1.2668989201545264</v>
      </c>
      <c r="O586">
        <v>47868.73</v>
      </c>
      <c r="P586">
        <v>49281.517619922299</v>
      </c>
      <c r="Q586">
        <v>47827.142881748303</v>
      </c>
      <c r="R586">
        <v>26.4225149924672</v>
      </c>
      <c r="S586" s="1">
        <f>(Table2[[#This Row],[Close Price]]-Table2[[#This Row],[20D EMA]])/Table2[[#This Row],[20D EMA]]</f>
        <v>-5.6673323064973823E-2</v>
      </c>
      <c r="T586" s="1">
        <f>(Table2[[#This Row],[Close Price]]-Table2[[#This Row],[50D EMA]])/Table2[[#This Row],[50D EMA]]</f>
        <v>-8.3716326508875172E-2</v>
      </c>
      <c r="U586" s="1">
        <f>(Table2[[#This Row],[Close Price]]-Table2[[#This Row],[200D EMA]])/Table2[[#This Row],[200D EMA]]</f>
        <v>-5.5853072560763772E-2</v>
      </c>
      <c r="V586">
        <v>1.8382354224119899</v>
      </c>
      <c r="W586">
        <v>44744</v>
      </c>
      <c r="X586">
        <v>45785.45</v>
      </c>
      <c r="Y586">
        <v>44744</v>
      </c>
      <c r="Z586">
        <v>45999.4</v>
      </c>
      <c r="AA586">
        <v>44744</v>
      </c>
      <c r="AB586">
        <v>46599</v>
      </c>
      <c r="AC586" s="1">
        <f>(Table2[[#This Row],[Close Price]]/Table2[[#This Row],[Day Low]])-1</f>
        <v>9.2045860897549403E-3</v>
      </c>
      <c r="AD586" s="1">
        <f>(Table2[[#This Row],[Day High]]/Table2[[#This Row],[Close Price]])-1</f>
        <v>1.3942822469292349E-2</v>
      </c>
      <c r="AE586" s="1">
        <f>(Table2[[#This Row],[Close Price]]/Table2[[#This Row],[Current Week Low]])-1</f>
        <v>9.2045860897549403E-3</v>
      </c>
      <c r="AF586" s="1">
        <f>(Table2[[#This Row],[Current Week High]]/Table2[[#This Row],[Close Price]])-1</f>
        <v>1.8680857519014715E-2</v>
      </c>
      <c r="AG586" s="1">
        <f>(Table2[[#This Row],[Close Price]]/Table2[[#This Row],[Current Month Low]])-1</f>
        <v>9.2045860897549403E-3</v>
      </c>
      <c r="AH586" s="1">
        <f>(Table2[[#This Row],[Current Month High]]/Table2[[#This Row],[Close Price]])-1</f>
        <v>3.1959314241676307E-2</v>
      </c>
      <c r="AI586">
        <v>32.859862011234398</v>
      </c>
      <c r="AJ586">
        <v>29.098968771531499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-12.45</v>
      </c>
      <c r="AM586" t="s">
        <v>3216</v>
      </c>
      <c r="AN586">
        <v>-0.11</v>
      </c>
      <c r="AO586" t="s">
        <v>3216</v>
      </c>
      <c r="AP586">
        <v>-3.2181517791788003E-2</v>
      </c>
      <c r="AQ586">
        <f>(Table2[[#This Row],[Sharpe Ratio]]-AVERAGE(Table2[Sharpe Ratio]))/_xlfn.STDEV.P(Table2[Sharpe Ratio])</f>
        <v>-1.1390142773526015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488</v>
      </c>
      <c r="AT586">
        <f>_xlfn.RANK.AVG(Table2[[#This Row],[6M Return vs Nifty Z-Score]],Table2[6M Return vs Nifty Z-Score])</f>
        <v>477</v>
      </c>
      <c r="AU586">
        <f>_xlfn.RANK.AVG(Table2[[#This Row],[Sharpe Ratio Z-Score]],Table2[Sharpe Ratio Z-Score])</f>
        <v>644</v>
      </c>
      <c r="AV586">
        <f>(Table2[[#This Row],[Rank 1Y]]+Table2[[#This Row],[Rank 6M]]+Table2[[#This Row],[Rank Sharpe]])/3</f>
        <v>536.33333333333337</v>
      </c>
    </row>
    <row r="587" spans="1:48" hidden="1" x14ac:dyDescent="0.3">
      <c r="A587" t="s">
        <v>1580</v>
      </c>
      <c r="B587" t="s">
        <v>1581</v>
      </c>
      <c r="C587" t="s">
        <v>3169</v>
      </c>
      <c r="D587" t="s">
        <v>1582</v>
      </c>
      <c r="E587">
        <v>6188.4438228549998</v>
      </c>
      <c r="F587">
        <v>453.95</v>
      </c>
      <c r="G587">
        <v>-8.7999906516372892</v>
      </c>
      <c r="H587">
        <f>(Table2[[#This Row],[1Y Return vs Nifty]]-AVERAGE(Table2[1Y Return vs Nifty]))/_xlfn.STDEV.P(Table2[1Y Return vs Nifty])</f>
        <v>-0.56124719551105862</v>
      </c>
      <c r="I587">
        <v>-11.265572307268799</v>
      </c>
      <c r="J587">
        <f>(Table2[[#This Row],[1M Return vs Nifty]]-AVERAGE(Table2[1M Return vs Nifty]))/_xlfn.STDEV.P(Table2[1M Return vs Nifty])</f>
        <v>-1.0557548516403457</v>
      </c>
      <c r="K587">
        <v>-11.6084474878094</v>
      </c>
      <c r="L587">
        <f>(Table2[[#This Row],[6M Return vs Nifty]]-AVERAGE(Table2[6M Return vs Nifty]))/_xlfn.STDEV.P(Table2[6M Return vs Nifty])</f>
        <v>-0.62019520145733065</v>
      </c>
      <c r="M587">
        <v>-1.0126233454754301</v>
      </c>
      <c r="N587">
        <f>(Table2[[#This Row],[1W Return vs Nifty]]-AVERAGE(Table2[1W Return vs Nifty]))/_xlfn.STDEV.P(Table2[1W Return vs Nifty])</f>
        <v>-0.60418082995455413</v>
      </c>
      <c r="O587">
        <v>458.29</v>
      </c>
      <c r="P587">
        <v>474.85694700187599</v>
      </c>
      <c r="Q587">
        <v>464.43479487395399</v>
      </c>
      <c r="R587">
        <v>53.126574313235302</v>
      </c>
      <c r="S587" s="1">
        <f>(Table2[[#This Row],[Close Price]]-Table2[[#This Row],[20D EMA]])/Table2[[#This Row],[20D EMA]]</f>
        <v>-9.4699862532458302E-3</v>
      </c>
      <c r="T587" s="1">
        <f>(Table2[[#This Row],[Close Price]]-Table2[[#This Row],[50D EMA]])/Table2[[#This Row],[50D EMA]]</f>
        <v>-4.4027884890127572E-2</v>
      </c>
      <c r="U587" s="1">
        <f>(Table2[[#This Row],[Close Price]]-Table2[[#This Row],[200D EMA]])/Table2[[#This Row],[200D EMA]]</f>
        <v>-2.2575386232204113E-2</v>
      </c>
      <c r="V587">
        <v>1.03187952509738</v>
      </c>
      <c r="W587">
        <v>434.65</v>
      </c>
      <c r="X587">
        <v>458</v>
      </c>
      <c r="Y587">
        <v>428</v>
      </c>
      <c r="Z587">
        <v>458</v>
      </c>
      <c r="AA587">
        <v>428</v>
      </c>
      <c r="AB587">
        <v>458</v>
      </c>
      <c r="AC587" s="1">
        <f>(Table2[[#This Row],[Close Price]]/Table2[[#This Row],[Day Low]])-1</f>
        <v>4.440354308063954E-2</v>
      </c>
      <c r="AD587" s="1">
        <f>(Table2[[#This Row],[Day High]]/Table2[[#This Row],[Close Price]])-1</f>
        <v>8.9216874105078059E-3</v>
      </c>
      <c r="AE587" s="1">
        <f>(Table2[[#This Row],[Close Price]]/Table2[[#This Row],[Current Week Low]])-1</f>
        <v>6.0630841121495305E-2</v>
      </c>
      <c r="AF587" s="1">
        <f>(Table2[[#This Row],[Current Week High]]/Table2[[#This Row],[Close Price]])-1</f>
        <v>8.9216874105078059E-3</v>
      </c>
      <c r="AG587" s="1">
        <f>(Table2[[#This Row],[Close Price]]/Table2[[#This Row],[Current Month Low]])-1</f>
        <v>6.0630841121495305E-2</v>
      </c>
      <c r="AH587" s="1">
        <f>(Table2[[#This Row],[Current Month High]]/Table2[[#This Row],[Close Price]])-1</f>
        <v>8.9216874105078059E-3</v>
      </c>
      <c r="AI587">
        <v>27.084480669677198</v>
      </c>
      <c r="AJ587">
        <v>23.0216802168021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-8.5399999999999991</v>
      </c>
      <c r="AM587" t="s">
        <v>3216</v>
      </c>
      <c r="AN587">
        <v>-0.03</v>
      </c>
      <c r="AO587" t="s">
        <v>3216</v>
      </c>
      <c r="AQ587">
        <f>(Table2[[#This Row],[Sharpe Ratio]]-AVERAGE(Table2[Sharpe Ratio]))/_xlfn.STDEV.P(Table2[Sharpe Ratio])</f>
        <v>-0.75508740094610904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516</v>
      </c>
      <c r="AT587">
        <f>_xlfn.RANK.AVG(Table2[[#This Row],[6M Return vs Nifty Z-Score]],Table2[6M Return vs Nifty Z-Score])</f>
        <v>546</v>
      </c>
      <c r="AU587">
        <f>_xlfn.RANK.AVG(Table2[[#This Row],[Sharpe Ratio Z-Score]],Table2[Sharpe Ratio Z-Score])</f>
        <v>547.5</v>
      </c>
      <c r="AV587">
        <f>(Table2[[#This Row],[Rank 1Y]]+Table2[[#This Row],[Rank 6M]]+Table2[[#This Row],[Rank Sharpe]])/3</f>
        <v>536.5</v>
      </c>
    </row>
    <row r="588" spans="1:48" hidden="1" x14ac:dyDescent="0.3">
      <c r="A588" t="s">
        <v>1270</v>
      </c>
      <c r="B588" t="s">
        <v>1271</v>
      </c>
      <c r="C588" t="s">
        <v>3168</v>
      </c>
      <c r="D588" t="s">
        <v>801</v>
      </c>
      <c r="E588">
        <v>9301.9817387250005</v>
      </c>
      <c r="F588">
        <v>7213.05</v>
      </c>
      <c r="G588">
        <v>-41.424105574483903</v>
      </c>
      <c r="H588">
        <f>(Table2[[#This Row],[1Y Return vs Nifty]]-AVERAGE(Table2[1Y Return vs Nifty]))/_xlfn.STDEV.P(Table2[1Y Return vs Nifty])</f>
        <v>-1.1215272666521257</v>
      </c>
      <c r="I588">
        <v>-8.9819756921631395</v>
      </c>
      <c r="J588">
        <f>(Table2[[#This Row],[1M Return vs Nifty]]-AVERAGE(Table2[1M Return vs Nifty]))/_xlfn.STDEV.P(Table2[1M Return vs Nifty])</f>
        <v>-0.80936728289133486</v>
      </c>
      <c r="K588">
        <v>-4.51037079211285</v>
      </c>
      <c r="L588">
        <f>(Table2[[#This Row],[6M Return vs Nifty]]-AVERAGE(Table2[6M Return vs Nifty]))/_xlfn.STDEV.P(Table2[6M Return vs Nifty])</f>
        <v>-0.38699232967985109</v>
      </c>
      <c r="M588">
        <v>0.64129570319627205</v>
      </c>
      <c r="N588">
        <f>(Table2[[#This Row],[1W Return vs Nifty]]-AVERAGE(Table2[1W Return vs Nifty]))/_xlfn.STDEV.P(Table2[1W Return vs Nifty])</f>
        <v>-0.20879414365483503</v>
      </c>
      <c r="O588">
        <v>7421.49</v>
      </c>
      <c r="P588">
        <v>7926.7745627429304</v>
      </c>
      <c r="Q588">
        <v>8108.41935397006</v>
      </c>
      <c r="R588">
        <v>42.171285086164097</v>
      </c>
      <c r="S588" s="1">
        <f>(Table2[[#This Row],[Close Price]]-Table2[[#This Row],[20D EMA]])/Table2[[#This Row],[20D EMA]]</f>
        <v>-2.8086004292938428E-2</v>
      </c>
      <c r="T588" s="1">
        <f>(Table2[[#This Row],[Close Price]]-Table2[[#This Row],[50D EMA]])/Table2[[#This Row],[50D EMA]]</f>
        <v>-9.0039720077009167E-2</v>
      </c>
      <c r="U588" s="1">
        <f>(Table2[[#This Row],[Close Price]]-Table2[[#This Row],[200D EMA]])/Table2[[#This Row],[200D EMA]]</f>
        <v>-0.11042464811981725</v>
      </c>
      <c r="V588">
        <v>0.43922690762850702</v>
      </c>
      <c r="W588">
        <v>7106.1</v>
      </c>
      <c r="X588">
        <v>7250</v>
      </c>
      <c r="Y588">
        <v>7045</v>
      </c>
      <c r="Z588">
        <v>7358</v>
      </c>
      <c r="AA588">
        <v>7045</v>
      </c>
      <c r="AB588">
        <v>7380</v>
      </c>
      <c r="AC588" s="1">
        <f>(Table2[[#This Row],[Close Price]]/Table2[[#This Row],[Day Low]])-1</f>
        <v>1.5050449613712047E-2</v>
      </c>
      <c r="AD588" s="1">
        <f>(Table2[[#This Row],[Day High]]/Table2[[#This Row],[Close Price]])-1</f>
        <v>5.1226596238760358E-3</v>
      </c>
      <c r="AE588" s="1">
        <f>(Table2[[#This Row],[Close Price]]/Table2[[#This Row],[Current Week Low]])-1</f>
        <v>2.385379701916257E-2</v>
      </c>
      <c r="AF588" s="1">
        <f>(Table2[[#This Row],[Current Week High]]/Table2[[#This Row],[Close Price]])-1</f>
        <v>2.0095521312066378E-2</v>
      </c>
      <c r="AG588" s="1">
        <f>(Table2[[#This Row],[Close Price]]/Table2[[#This Row],[Current Month Low]])-1</f>
        <v>2.385379701916257E-2</v>
      </c>
      <c r="AH588" s="1">
        <f>(Table2[[#This Row],[Current Month High]]/Table2[[#This Row],[Close Price]])-1</f>
        <v>2.31455486929939E-2</v>
      </c>
      <c r="AI588">
        <v>49.589286085636402</v>
      </c>
      <c r="AJ588">
        <v>9.4345490957640408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-5.92</v>
      </c>
      <c r="AM588" t="s">
        <v>3216</v>
      </c>
      <c r="AN588">
        <v>-0.23</v>
      </c>
      <c r="AO588" t="s">
        <v>3216</v>
      </c>
      <c r="AP588">
        <v>2.0532260061217E-2</v>
      </c>
      <c r="AQ588">
        <f>(Table2[[#This Row],[Sharpe Ratio]]-AVERAGE(Table2[Sharpe Ratio]))/_xlfn.STDEV.P(Table2[Sharpe Ratio])</f>
        <v>-0.51013666487857801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689</v>
      </c>
      <c r="AT588">
        <f>_xlfn.RANK.AVG(Table2[[#This Row],[6M Return vs Nifty Z-Score]],Table2[6M Return vs Nifty Z-Score])</f>
        <v>452</v>
      </c>
      <c r="AU588">
        <f>_xlfn.RANK.AVG(Table2[[#This Row],[Sharpe Ratio Z-Score]],Table2[Sharpe Ratio Z-Score])</f>
        <v>472</v>
      </c>
      <c r="AV588">
        <f>(Table2[[#This Row],[Rank 1Y]]+Table2[[#This Row],[Rank 6M]]+Table2[[#This Row],[Rank Sharpe]])/3</f>
        <v>537.66666666666663</v>
      </c>
    </row>
    <row r="589" spans="1:48" hidden="1" x14ac:dyDescent="0.3">
      <c r="A589" t="s">
        <v>1593</v>
      </c>
      <c r="B589" t="s">
        <v>1594</v>
      </c>
      <c r="C589" t="s">
        <v>590</v>
      </c>
      <c r="D589" t="s">
        <v>590</v>
      </c>
      <c r="E589">
        <v>6123.893016</v>
      </c>
      <c r="F589">
        <v>305.39999999999998</v>
      </c>
      <c r="G589">
        <v>-36.319728087053903</v>
      </c>
      <c r="H589">
        <f>(Table2[[#This Row],[1Y Return vs Nifty]]-AVERAGE(Table2[1Y Return vs Nifty]))/_xlfn.STDEV.P(Table2[1Y Return vs Nifty])</f>
        <v>-1.0338657013176629</v>
      </c>
      <c r="I589">
        <v>-8.5350196446984601</v>
      </c>
      <c r="J589">
        <f>(Table2[[#This Row],[1M Return vs Nifty]]-AVERAGE(Table2[1M Return vs Nifty]))/_xlfn.STDEV.P(Table2[1M Return vs Nifty])</f>
        <v>-0.76114317310590562</v>
      </c>
      <c r="K589">
        <v>-19.443695092481999</v>
      </c>
      <c r="L589">
        <f>(Table2[[#This Row],[6M Return vs Nifty]]-AVERAGE(Table2[6M Return vs Nifty]))/_xlfn.STDEV.P(Table2[6M Return vs Nifty])</f>
        <v>-0.87761736253443934</v>
      </c>
      <c r="M589">
        <v>3.38405472966202</v>
      </c>
      <c r="N589">
        <f>(Table2[[#This Row],[1W Return vs Nifty]]-AVERAGE(Table2[1W Return vs Nifty]))/_xlfn.STDEV.P(Table2[1W Return vs Nifty])</f>
        <v>0.44689115343626568</v>
      </c>
      <c r="O589">
        <v>306.43</v>
      </c>
      <c r="P589">
        <v>324.18054835678998</v>
      </c>
      <c r="Q589">
        <v>340.22694490625798</v>
      </c>
      <c r="R589">
        <v>53.813565543677498</v>
      </c>
      <c r="S589" s="1">
        <f>(Table2[[#This Row],[Close Price]]-Table2[[#This Row],[20D EMA]])/Table2[[#This Row],[20D EMA]]</f>
        <v>-3.361289690957248E-3</v>
      </c>
      <c r="T589" s="1">
        <f>(Table2[[#This Row],[Close Price]]-Table2[[#This Row],[50D EMA]])/Table2[[#This Row],[50D EMA]]</f>
        <v>-5.7932372722500042E-2</v>
      </c>
      <c r="U589" s="1">
        <f>(Table2[[#This Row],[Close Price]]-Table2[[#This Row],[200D EMA]])/Table2[[#This Row],[200D EMA]]</f>
        <v>-0.10236386455474243</v>
      </c>
      <c r="V589">
        <v>0.48997927449506001</v>
      </c>
      <c r="W589">
        <v>301</v>
      </c>
      <c r="X589">
        <v>309.7</v>
      </c>
      <c r="Y589">
        <v>296.89999999999998</v>
      </c>
      <c r="Z589">
        <v>311.89999999999998</v>
      </c>
      <c r="AA589">
        <v>296.89999999999998</v>
      </c>
      <c r="AB589">
        <v>313.25</v>
      </c>
      <c r="AC589" s="1">
        <f>(Table2[[#This Row],[Close Price]]/Table2[[#This Row],[Day Low]])-1</f>
        <v>1.4617940199335377E-2</v>
      </c>
      <c r="AD589" s="1">
        <f>(Table2[[#This Row],[Day High]]/Table2[[#This Row],[Close Price]])-1</f>
        <v>1.4079895219384353E-2</v>
      </c>
      <c r="AE589" s="1">
        <f>(Table2[[#This Row],[Close Price]]/Table2[[#This Row],[Current Week Low]])-1</f>
        <v>2.862916807005722E-2</v>
      </c>
      <c r="AF589" s="1">
        <f>(Table2[[#This Row],[Current Week High]]/Table2[[#This Row],[Close Price]])-1</f>
        <v>2.1283562540930001E-2</v>
      </c>
      <c r="AG589" s="1">
        <f>(Table2[[#This Row],[Close Price]]/Table2[[#This Row],[Current Month Low]])-1</f>
        <v>2.862916807005722E-2</v>
      </c>
      <c r="AH589" s="1">
        <f>(Table2[[#This Row],[Current Month High]]/Table2[[#This Row],[Close Price]])-1</f>
        <v>2.5703994760969406E-2</v>
      </c>
      <c r="AI589">
        <v>43.074656188605097</v>
      </c>
      <c r="AJ589">
        <v>14.061624649859899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0.69</v>
      </c>
      <c r="AM589" t="s">
        <v>3217</v>
      </c>
      <c r="AN589">
        <v>-0.17</v>
      </c>
      <c r="AO589" t="s">
        <v>3216</v>
      </c>
      <c r="AP589">
        <v>7.2840687121108999E-2</v>
      </c>
      <c r="AQ589">
        <f>(Table2[[#This Row],[Sharpe Ratio]]-AVERAGE(Table2[Sharpe Ratio]))/_xlfn.STDEV.P(Table2[Sharpe Ratio])</f>
        <v>0.11390509538811171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674</v>
      </c>
      <c r="AT589">
        <f>_xlfn.RANK.AVG(Table2[[#This Row],[6M Return vs Nifty Z-Score]],Table2[6M Return vs Nifty Z-Score])</f>
        <v>626</v>
      </c>
      <c r="AU589">
        <f>_xlfn.RANK.AVG(Table2[[#This Row],[Sharpe Ratio Z-Score]],Table2[Sharpe Ratio Z-Score])</f>
        <v>314</v>
      </c>
      <c r="AV589">
        <f>(Table2[[#This Row],[Rank 1Y]]+Table2[[#This Row],[Rank 6M]]+Table2[[#This Row],[Rank Sharpe]])/3</f>
        <v>538</v>
      </c>
    </row>
    <row r="590" spans="1:48" hidden="1" x14ac:dyDescent="0.3">
      <c r="A590" t="s">
        <v>1127</v>
      </c>
      <c r="B590" t="s">
        <v>1128</v>
      </c>
      <c r="C590" t="s">
        <v>3157</v>
      </c>
      <c r="D590" t="s">
        <v>24</v>
      </c>
      <c r="E590">
        <v>11156.079532653001</v>
      </c>
      <c r="F590">
        <v>101.31</v>
      </c>
      <c r="G590">
        <v>-29.964886358608201</v>
      </c>
      <c r="H590">
        <f>(Table2[[#This Row],[1Y Return vs Nifty]]-AVERAGE(Table2[1Y Return vs Nifty]))/_xlfn.STDEV.P(Table2[1Y Return vs Nifty])</f>
        <v>-0.92472891142699298</v>
      </c>
      <c r="I590">
        <v>-0.31568581492268399</v>
      </c>
      <c r="J590">
        <f>(Table2[[#This Row],[1M Return vs Nifty]]-AVERAGE(Table2[1M Return vs Nifty]))/_xlfn.STDEV.P(Table2[1M Return vs Nifty])</f>
        <v>0.12567793429061566</v>
      </c>
      <c r="K590">
        <v>-33.967910804543301</v>
      </c>
      <c r="L590">
        <f>(Table2[[#This Row],[6M Return vs Nifty]]-AVERAGE(Table2[6M Return vs Nifty]))/_xlfn.STDEV.P(Table2[6M Return vs Nifty])</f>
        <v>-1.3548013885145791</v>
      </c>
      <c r="M590">
        <v>2.9705547098285998</v>
      </c>
      <c r="N590">
        <f>(Table2[[#This Row],[1W Return vs Nifty]]-AVERAGE(Table2[1W Return vs Nifty]))/_xlfn.STDEV.P(Table2[1W Return vs Nifty])</f>
        <v>0.34803963905404217</v>
      </c>
      <c r="O590">
        <v>99.24</v>
      </c>
      <c r="P590">
        <v>102.374149389544</v>
      </c>
      <c r="Q590">
        <v>110.448017479135</v>
      </c>
      <c r="R590">
        <v>60.956590108551197</v>
      </c>
      <c r="S590" s="1">
        <f>(Table2[[#This Row],[Close Price]]-Table2[[#This Row],[20D EMA]])/Table2[[#This Row],[20D EMA]]</f>
        <v>2.0858524788391852E-2</v>
      </c>
      <c r="T590" s="1">
        <f>(Table2[[#This Row],[Close Price]]-Table2[[#This Row],[50D EMA]])/Table2[[#This Row],[50D EMA]]</f>
        <v>-1.0394707998938317E-2</v>
      </c>
      <c r="U590" s="1">
        <f>(Table2[[#This Row],[Close Price]]-Table2[[#This Row],[200D EMA]])/Table2[[#This Row],[200D EMA]]</f>
        <v>-8.2735912220980215E-2</v>
      </c>
      <c r="V590">
        <v>1.22709707696471</v>
      </c>
      <c r="W590">
        <v>99.49</v>
      </c>
      <c r="X590">
        <v>101.5</v>
      </c>
      <c r="Y590">
        <v>97.5</v>
      </c>
      <c r="Z590">
        <v>101.9</v>
      </c>
      <c r="AA590">
        <v>97.5</v>
      </c>
      <c r="AB590">
        <v>102.4</v>
      </c>
      <c r="AC590" s="1">
        <f>(Table2[[#This Row],[Close Price]]/Table2[[#This Row],[Day Low]])-1</f>
        <v>1.8293295808624155E-2</v>
      </c>
      <c r="AD590" s="1">
        <f>(Table2[[#This Row],[Day High]]/Table2[[#This Row],[Close Price]])-1</f>
        <v>1.8754318428584327E-3</v>
      </c>
      <c r="AE590" s="1">
        <f>(Table2[[#This Row],[Close Price]]/Table2[[#This Row],[Current Week Low]])-1</f>
        <v>3.9076923076923009E-2</v>
      </c>
      <c r="AF590" s="1">
        <f>(Table2[[#This Row],[Current Week High]]/Table2[[#This Row],[Close Price]])-1</f>
        <v>5.8237094067712381E-3</v>
      </c>
      <c r="AG590" s="1">
        <f>(Table2[[#This Row],[Close Price]]/Table2[[#This Row],[Current Month Low]])-1</f>
        <v>3.9076923076923009E-2</v>
      </c>
      <c r="AH590" s="1">
        <f>(Table2[[#This Row],[Current Month High]]/Table2[[#This Row],[Close Price]])-1</f>
        <v>1.0759056361662189E-2</v>
      </c>
      <c r="AI590">
        <v>50.528082124173302</v>
      </c>
      <c r="AJ590">
        <v>14.9812734082397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6.99</v>
      </c>
      <c r="AM590" t="s">
        <v>3217</v>
      </c>
      <c r="AN590">
        <v>-0.11</v>
      </c>
      <c r="AO590" t="s">
        <v>3216</v>
      </c>
      <c r="AP590">
        <v>9.0798887755334998E-2</v>
      </c>
      <c r="AQ590">
        <f>(Table2[[#This Row],[Sharpe Ratio]]-AVERAGE(Table2[Sharpe Ratio]))/_xlfn.STDEV.P(Table2[Sharpe Ratio])</f>
        <v>0.32814719297925871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641</v>
      </c>
      <c r="AT590">
        <f>_xlfn.RANK.AVG(Table2[[#This Row],[6M Return vs Nifty Z-Score]],Table2[6M Return vs Nifty Z-Score])</f>
        <v>717</v>
      </c>
      <c r="AU590">
        <f>_xlfn.RANK.AVG(Table2[[#This Row],[Sharpe Ratio Z-Score]],Table2[Sharpe Ratio Z-Score])</f>
        <v>259</v>
      </c>
      <c r="AV590">
        <f>(Table2[[#This Row],[Rank 1Y]]+Table2[[#This Row],[Rank 6M]]+Table2[[#This Row],[Rank Sharpe]])/3</f>
        <v>539</v>
      </c>
    </row>
    <row r="591" spans="1:48" hidden="1" x14ac:dyDescent="0.3">
      <c r="A591" t="s">
        <v>624</v>
      </c>
      <c r="B591" t="s">
        <v>625</v>
      </c>
      <c r="C591" t="s">
        <v>3161</v>
      </c>
      <c r="D591" t="s">
        <v>51</v>
      </c>
      <c r="E591">
        <v>30583.6860991049</v>
      </c>
      <c r="F591">
        <v>1856.35</v>
      </c>
      <c r="G591">
        <v>-8.2553318713900499</v>
      </c>
      <c r="H591">
        <f>(Table2[[#This Row],[1Y Return vs Nifty]]-AVERAGE(Table2[1Y Return vs Nifty]))/_xlfn.STDEV.P(Table2[1Y Return vs Nifty])</f>
        <v>-0.55189333377822036</v>
      </c>
      <c r="I591">
        <v>6.7954330890063304</v>
      </c>
      <c r="J591">
        <f>(Table2[[#This Row],[1M Return vs Nifty]]-AVERAGE(Table2[1M Return vs Nifty]))/_xlfn.STDEV.P(Table2[1M Return vs Nifty])</f>
        <v>0.89292872028073778</v>
      </c>
      <c r="K591">
        <v>-0.110331977811231</v>
      </c>
      <c r="L591">
        <f>(Table2[[#This Row],[6M Return vs Nifty]]-AVERAGE(Table2[6M Return vs Nifty]))/_xlfn.STDEV.P(Table2[6M Return vs Nifty])</f>
        <v>-0.24243180555229085</v>
      </c>
      <c r="M591">
        <v>11.4440846691496</v>
      </c>
      <c r="N591">
        <f>(Table2[[#This Row],[1W Return vs Nifty]]-AVERAGE(Table2[1W Return vs Nifty]))/_xlfn.STDEV.P(Table2[1W Return vs Nifty])</f>
        <v>2.3737258022118088</v>
      </c>
      <c r="O591">
        <v>1698.52</v>
      </c>
      <c r="P591">
        <v>1754.7045814452699</v>
      </c>
      <c r="Q591">
        <v>1803.01774312921</v>
      </c>
      <c r="R591">
        <v>78.089125696711903</v>
      </c>
      <c r="S591" s="1">
        <f>(Table2[[#This Row],[Close Price]]-Table2[[#This Row],[20D EMA]])/Table2[[#This Row],[20D EMA]]</f>
        <v>9.2922073334432281E-2</v>
      </c>
      <c r="T591" s="1">
        <f>(Table2[[#This Row],[Close Price]]-Table2[[#This Row],[50D EMA]])/Table2[[#This Row],[50D EMA]]</f>
        <v>5.7927368304361126E-2</v>
      </c>
      <c r="U591" s="1">
        <f>(Table2[[#This Row],[Close Price]]-Table2[[#This Row],[200D EMA]])/Table2[[#This Row],[200D EMA]]</f>
        <v>2.9579440953381664E-2</v>
      </c>
      <c r="V591">
        <v>1.67940436878077</v>
      </c>
      <c r="W591">
        <v>1765.55</v>
      </c>
      <c r="X591">
        <v>1871.7</v>
      </c>
      <c r="Y591">
        <v>1600</v>
      </c>
      <c r="Z591">
        <v>1871.7</v>
      </c>
      <c r="AA591">
        <v>1600</v>
      </c>
      <c r="AB591">
        <v>1871.7</v>
      </c>
      <c r="AC591" s="1">
        <f>(Table2[[#This Row],[Close Price]]/Table2[[#This Row],[Day Low]])-1</f>
        <v>5.1428733255925785E-2</v>
      </c>
      <c r="AD591" s="1">
        <f>(Table2[[#This Row],[Day High]]/Table2[[#This Row],[Close Price]])-1</f>
        <v>8.2689148059365003E-3</v>
      </c>
      <c r="AE591" s="1">
        <f>(Table2[[#This Row],[Close Price]]/Table2[[#This Row],[Current Week Low]])-1</f>
        <v>0.16021874999999985</v>
      </c>
      <c r="AF591" s="1">
        <f>(Table2[[#This Row],[Current Week High]]/Table2[[#This Row],[Close Price]])-1</f>
        <v>8.2689148059365003E-3</v>
      </c>
      <c r="AG591" s="1">
        <f>(Table2[[#This Row],[Close Price]]/Table2[[#This Row],[Current Month Low]])-1</f>
        <v>0.16021874999999985</v>
      </c>
      <c r="AH591" s="1">
        <f>(Table2[[#This Row],[Current Month High]]/Table2[[#This Row],[Close Price]])-1</f>
        <v>8.2689148059365003E-3</v>
      </c>
      <c r="AI591">
        <v>19.640692757292499</v>
      </c>
      <c r="AJ591">
        <v>22.994103226661299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10.81</v>
      </c>
      <c r="AM591" t="s">
        <v>3217</v>
      </c>
      <c r="AN591">
        <v>-0.06</v>
      </c>
      <c r="AO591" t="s">
        <v>3216</v>
      </c>
      <c r="AP591">
        <v>-8.5902125703593998E-2</v>
      </c>
      <c r="AQ591">
        <f>(Table2[[#This Row],[Sharpe Ratio]]-AVERAGE(Table2[Sharpe Ratio]))/_xlfn.STDEV.P(Table2[Sharpe Ratio])</f>
        <v>-1.7799034152633235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511</v>
      </c>
      <c r="AT591">
        <f>_xlfn.RANK.AVG(Table2[[#This Row],[6M Return vs Nifty Z-Score]],Table2[6M Return vs Nifty Z-Score])</f>
        <v>397</v>
      </c>
      <c r="AU591">
        <f>_xlfn.RANK.AVG(Table2[[#This Row],[Sharpe Ratio Z-Score]],Table2[Sharpe Ratio Z-Score])</f>
        <v>710</v>
      </c>
      <c r="AV591">
        <f>(Table2[[#This Row],[Rank 1Y]]+Table2[[#This Row],[Rank 6M]]+Table2[[#This Row],[Rank Sharpe]])/3</f>
        <v>539.33333333333337</v>
      </c>
    </row>
    <row r="592" spans="1:48" hidden="1" x14ac:dyDescent="0.3">
      <c r="A592" t="s">
        <v>1079</v>
      </c>
      <c r="B592" t="s">
        <v>1080</v>
      </c>
      <c r="C592" t="s">
        <v>3167</v>
      </c>
      <c r="D592" t="s">
        <v>75</v>
      </c>
      <c r="E592">
        <v>12324.00510368</v>
      </c>
      <c r="F592">
        <v>596.79999999999995</v>
      </c>
      <c r="G592">
        <v>-43.315923962395601</v>
      </c>
      <c r="H592">
        <f>(Table2[[#This Row],[1Y Return vs Nifty]]-AVERAGE(Table2[1Y Return vs Nifty]))/_xlfn.STDEV.P(Table2[1Y Return vs Nifty])</f>
        <v>-1.1540169799660909</v>
      </c>
      <c r="I592">
        <v>-2.27635275869511</v>
      </c>
      <c r="J592">
        <f>(Table2[[#This Row],[1M Return vs Nifty]]-AVERAGE(Table2[1M Return vs Nifty]))/_xlfn.STDEV.P(Table2[1M Return vs Nifty])</f>
        <v>-8.5867291432312448E-2</v>
      </c>
      <c r="K592">
        <v>-12.440231071859699</v>
      </c>
      <c r="L592">
        <f>(Table2[[#This Row],[6M Return vs Nifty]]-AVERAGE(Table2[6M Return vs Nifty]))/_xlfn.STDEV.P(Table2[6M Return vs Nifty])</f>
        <v>-0.64752293104012004</v>
      </c>
      <c r="M592">
        <v>1.82396928288445</v>
      </c>
      <c r="N592">
        <f>(Table2[[#This Row],[1W Return vs Nifty]]-AVERAGE(Table2[1W Return vs Nifty]))/_xlfn.STDEV.P(Table2[1W Return vs Nifty])</f>
        <v>7.3936373308909856E-2</v>
      </c>
      <c r="O592">
        <v>588.96</v>
      </c>
      <c r="P592">
        <v>596.52529584172396</v>
      </c>
      <c r="Q592">
        <v>626.24570674701499</v>
      </c>
      <c r="R592">
        <v>58.938644835522197</v>
      </c>
      <c r="S592" s="1">
        <f>(Table2[[#This Row],[Close Price]]-Table2[[#This Row],[20D EMA]])/Table2[[#This Row],[20D EMA]]</f>
        <v>1.3311600108665984E-2</v>
      </c>
      <c r="T592" s="1">
        <f>(Table2[[#This Row],[Close Price]]-Table2[[#This Row],[50D EMA]])/Table2[[#This Row],[50D EMA]]</f>
        <v>4.6050714058718152E-4</v>
      </c>
      <c r="U592" s="1">
        <f>(Table2[[#This Row],[Close Price]]-Table2[[#This Row],[200D EMA]])/Table2[[#This Row],[200D EMA]]</f>
        <v>-4.7019414951311185E-2</v>
      </c>
      <c r="V592">
        <v>0.29445045174263601</v>
      </c>
      <c r="W592">
        <v>581.75</v>
      </c>
      <c r="X592">
        <v>599</v>
      </c>
      <c r="Y592">
        <v>574</v>
      </c>
      <c r="Z592">
        <v>599</v>
      </c>
      <c r="AA592">
        <v>574</v>
      </c>
      <c r="AB592">
        <v>602.75</v>
      </c>
      <c r="AC592" s="1">
        <f>(Table2[[#This Row],[Close Price]]/Table2[[#This Row],[Day Low]])-1</f>
        <v>2.5870219166308495E-2</v>
      </c>
      <c r="AD592" s="1">
        <f>(Table2[[#This Row],[Day High]]/Table2[[#This Row],[Close Price]])-1</f>
        <v>3.686327077748075E-3</v>
      </c>
      <c r="AE592" s="1">
        <f>(Table2[[#This Row],[Close Price]]/Table2[[#This Row],[Current Week Low]])-1</f>
        <v>3.9721254355400637E-2</v>
      </c>
      <c r="AF592" s="1">
        <f>(Table2[[#This Row],[Current Week High]]/Table2[[#This Row],[Close Price]])-1</f>
        <v>3.686327077748075E-3</v>
      </c>
      <c r="AG592" s="1">
        <f>(Table2[[#This Row],[Close Price]]/Table2[[#This Row],[Current Month Low]])-1</f>
        <v>3.9721254355400637E-2</v>
      </c>
      <c r="AH592" s="1">
        <f>(Table2[[#This Row],[Current Month High]]/Table2[[#This Row],[Close Price]])-1</f>
        <v>9.9698391420912635E-3</v>
      </c>
      <c r="AI592">
        <v>38.069705093833697</v>
      </c>
      <c r="AJ592">
        <v>18.353991075855198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0.63</v>
      </c>
      <c r="AM592" t="s">
        <v>3217</v>
      </c>
      <c r="AN592">
        <v>-0.02</v>
      </c>
      <c r="AO592" t="s">
        <v>3216</v>
      </c>
      <c r="AP592">
        <v>5.7638064320193E-2</v>
      </c>
      <c r="AQ592">
        <f>(Table2[[#This Row],[Sharpe Ratio]]-AVERAGE(Table2[Sharpe Ratio]))/_xlfn.STDEV.P(Table2[Sharpe Ratio])</f>
        <v>-6.7462841416633806E-2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697</v>
      </c>
      <c r="AT592">
        <f>_xlfn.RANK.AVG(Table2[[#This Row],[6M Return vs Nifty Z-Score]],Table2[6M Return vs Nifty Z-Score])</f>
        <v>556</v>
      </c>
      <c r="AU592">
        <f>_xlfn.RANK.AVG(Table2[[#This Row],[Sharpe Ratio Z-Score]],Table2[Sharpe Ratio Z-Score])</f>
        <v>366</v>
      </c>
      <c r="AV592">
        <f>(Table2[[#This Row],[Rank 1Y]]+Table2[[#This Row],[Rank 6M]]+Table2[[#This Row],[Rank Sharpe]])/3</f>
        <v>539.66666666666663</v>
      </c>
    </row>
    <row r="593" spans="1:48" hidden="1" x14ac:dyDescent="0.3">
      <c r="A593" t="s">
        <v>1293</v>
      </c>
      <c r="B593" t="s">
        <v>1294</v>
      </c>
      <c r="C593" t="s">
        <v>3157</v>
      </c>
      <c r="D593" t="s">
        <v>141</v>
      </c>
      <c r="E593">
        <v>9199.0710999509993</v>
      </c>
      <c r="F593">
        <v>85.53</v>
      </c>
      <c r="G593">
        <v>-22.6454765958004</v>
      </c>
      <c r="H593">
        <f>(Table2[[#This Row],[1Y Return vs Nifty]]-AVERAGE(Table2[1Y Return vs Nifty]))/_xlfn.STDEV.P(Table2[1Y Return vs Nifty])</f>
        <v>-0.79902682165950289</v>
      </c>
      <c r="I593">
        <v>-4.78351396696136</v>
      </c>
      <c r="J593">
        <f>(Table2[[#This Row],[1M Return vs Nifty]]-AVERAGE(Table2[1M Return vs Nifty]))/_xlfn.STDEV.P(Table2[1M Return vs Nifty])</f>
        <v>-0.35637625544125218</v>
      </c>
      <c r="K593">
        <v>-6.7259922954478801</v>
      </c>
      <c r="L593">
        <f>(Table2[[#This Row],[6M Return vs Nifty]]-AVERAGE(Table2[6M Return vs Nifty]))/_xlfn.STDEV.P(Table2[6M Return vs Nifty])</f>
        <v>-0.45978518885858133</v>
      </c>
      <c r="M593">
        <v>0.19349384054726801</v>
      </c>
      <c r="N593">
        <f>(Table2[[#This Row],[1W Return vs Nifty]]-AVERAGE(Table2[1W Return vs Nifty]))/_xlfn.STDEV.P(Table2[1W Return vs Nifty])</f>
        <v>-0.31584587314173357</v>
      </c>
      <c r="O593">
        <v>85.56</v>
      </c>
      <c r="P593">
        <v>86.181871036553801</v>
      </c>
      <c r="Q593">
        <v>85.724277370687304</v>
      </c>
      <c r="R593">
        <v>52.037225757446997</v>
      </c>
      <c r="S593" s="1">
        <f>(Table2[[#This Row],[Close Price]]-Table2[[#This Row],[20D EMA]])/Table2[[#This Row],[20D EMA]]</f>
        <v>-3.5063113604489406E-4</v>
      </c>
      <c r="T593" s="1">
        <f>(Table2[[#This Row],[Close Price]]-Table2[[#This Row],[50D EMA]])/Table2[[#This Row],[50D EMA]]</f>
        <v>-7.5638997936968736E-3</v>
      </c>
      <c r="U593" s="1">
        <f>(Table2[[#This Row],[Close Price]]-Table2[[#This Row],[200D EMA]])/Table2[[#This Row],[200D EMA]]</f>
        <v>-2.2663051430251448E-3</v>
      </c>
      <c r="V593">
        <v>0.47109741536037297</v>
      </c>
      <c r="W593">
        <v>84.96</v>
      </c>
      <c r="X593">
        <v>85.96</v>
      </c>
      <c r="Y593">
        <v>82</v>
      </c>
      <c r="Z593">
        <v>87</v>
      </c>
      <c r="AA593">
        <v>82</v>
      </c>
      <c r="AB593">
        <v>88.36</v>
      </c>
      <c r="AC593" s="1">
        <f>(Table2[[#This Row],[Close Price]]/Table2[[#This Row],[Day Low]])-1</f>
        <v>6.7090395480227105E-3</v>
      </c>
      <c r="AD593" s="1">
        <f>(Table2[[#This Row],[Day High]]/Table2[[#This Row],[Close Price]])-1</f>
        <v>5.0274757395065706E-3</v>
      </c>
      <c r="AE593" s="1">
        <f>(Table2[[#This Row],[Close Price]]/Table2[[#This Row],[Current Week Low]])-1</f>
        <v>4.3048780487804805E-2</v>
      </c>
      <c r="AF593" s="1">
        <f>(Table2[[#This Row],[Current Week High]]/Table2[[#This Row],[Close Price]])-1</f>
        <v>1.7186951946685403E-2</v>
      </c>
      <c r="AG593" s="1">
        <f>(Table2[[#This Row],[Close Price]]/Table2[[#This Row],[Current Month Low]])-1</f>
        <v>4.3048780487804805E-2</v>
      </c>
      <c r="AH593" s="1">
        <f>(Table2[[#This Row],[Current Month High]]/Table2[[#This Row],[Close Price]])-1</f>
        <v>3.3087805448380747E-2</v>
      </c>
      <c r="AI593">
        <v>23.710978603998601</v>
      </c>
      <c r="AJ593">
        <v>18.135359116021998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1.1200000000000001</v>
      </c>
      <c r="AM593" t="s">
        <v>3217</v>
      </c>
      <c r="AN593">
        <v>-0.03</v>
      </c>
      <c r="AO593" t="s">
        <v>3216</v>
      </c>
      <c r="AQ593">
        <f>(Table2[[#This Row],[Sharpe Ratio]]-AVERAGE(Table2[Sharpe Ratio]))/_xlfn.STDEV.P(Table2[Sharpe Ratio])</f>
        <v>-0.75508740094610904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601</v>
      </c>
      <c r="AT593">
        <f>_xlfn.RANK.AVG(Table2[[#This Row],[6M Return vs Nifty Z-Score]],Table2[6M Return vs Nifty Z-Score])</f>
        <v>471</v>
      </c>
      <c r="AU593">
        <f>_xlfn.RANK.AVG(Table2[[#This Row],[Sharpe Ratio Z-Score]],Table2[Sharpe Ratio Z-Score])</f>
        <v>547.5</v>
      </c>
      <c r="AV593">
        <f>(Table2[[#This Row],[Rank 1Y]]+Table2[[#This Row],[Rank 6M]]+Table2[[#This Row],[Rank Sharpe]])/3</f>
        <v>539.83333333333337</v>
      </c>
    </row>
    <row r="594" spans="1:48" hidden="1" x14ac:dyDescent="0.3">
      <c r="A594" t="s">
        <v>1877</v>
      </c>
      <c r="B594" t="s">
        <v>1878</v>
      </c>
      <c r="C594" t="s">
        <v>3169</v>
      </c>
      <c r="D594" t="s">
        <v>276</v>
      </c>
      <c r="E594">
        <v>4051.8291866680001</v>
      </c>
      <c r="F594">
        <v>184.13</v>
      </c>
      <c r="G594">
        <v>-6.4096339736853496</v>
      </c>
      <c r="H594">
        <f>(Table2[[#This Row],[1Y Return vs Nifty]]-AVERAGE(Table2[1Y Return vs Nifty]))/_xlfn.STDEV.P(Table2[1Y Return vs Nifty])</f>
        <v>-0.52019568460439636</v>
      </c>
      <c r="I594">
        <v>-6.1528182086201104</v>
      </c>
      <c r="J594">
        <f>(Table2[[#This Row],[1M Return vs Nifty]]-AVERAGE(Table2[1M Return vs Nifty]))/_xlfn.STDEV.P(Table2[1M Return vs Nifty])</f>
        <v>-0.50411668417909961</v>
      </c>
      <c r="K594">
        <v>-13.493546188037399</v>
      </c>
      <c r="L594">
        <f>(Table2[[#This Row],[6M Return vs Nifty]]-AVERAGE(Table2[6M Return vs Nifty]))/_xlfn.STDEV.P(Table2[6M Return vs Nifty])</f>
        <v>-0.68212894059876494</v>
      </c>
      <c r="M594">
        <v>1.0795638530662399</v>
      </c>
      <c r="N594">
        <f>(Table2[[#This Row],[1W Return vs Nifty]]-AVERAGE(Table2[1W Return vs Nifty]))/_xlfn.STDEV.P(Table2[1W Return vs Nifty])</f>
        <v>-0.1040215481478394</v>
      </c>
      <c r="O594">
        <v>189.37</v>
      </c>
      <c r="P594">
        <v>194.63279719142599</v>
      </c>
      <c r="Q594">
        <v>190.59260827440099</v>
      </c>
      <c r="R594">
        <v>42.781587524363196</v>
      </c>
      <c r="S594" s="1">
        <f>(Table2[[#This Row],[Close Price]]-Table2[[#This Row],[20D EMA]])/Table2[[#This Row],[20D EMA]]</f>
        <v>-2.7670697576173676E-2</v>
      </c>
      <c r="T594" s="1">
        <f>(Table2[[#This Row],[Close Price]]-Table2[[#This Row],[50D EMA]])/Table2[[#This Row],[50D EMA]]</f>
        <v>-5.3962114006388381E-2</v>
      </c>
      <c r="U594" s="1">
        <f>(Table2[[#This Row],[Close Price]]-Table2[[#This Row],[200D EMA]])/Table2[[#This Row],[200D EMA]]</f>
        <v>-3.3907969112299527E-2</v>
      </c>
      <c r="V594">
        <v>0.488047825957242</v>
      </c>
      <c r="W594">
        <v>181.57</v>
      </c>
      <c r="X594">
        <v>187.38</v>
      </c>
      <c r="Y594">
        <v>180.52</v>
      </c>
      <c r="Z594">
        <v>187.38</v>
      </c>
      <c r="AA594">
        <v>180.52</v>
      </c>
      <c r="AB594">
        <v>189.9</v>
      </c>
      <c r="AC594" s="1">
        <f>(Table2[[#This Row],[Close Price]]/Table2[[#This Row],[Day Low]])-1</f>
        <v>1.4099245470066579E-2</v>
      </c>
      <c r="AD594" s="1">
        <f>(Table2[[#This Row],[Day High]]/Table2[[#This Row],[Close Price]])-1</f>
        <v>1.7650572964753142E-2</v>
      </c>
      <c r="AE594" s="1">
        <f>(Table2[[#This Row],[Close Price]]/Table2[[#This Row],[Current Week Low]])-1</f>
        <v>1.9997784179038192E-2</v>
      </c>
      <c r="AF594" s="1">
        <f>(Table2[[#This Row],[Current Week High]]/Table2[[#This Row],[Close Price]])-1</f>
        <v>1.7650572964753142E-2</v>
      </c>
      <c r="AG594" s="1">
        <f>(Table2[[#This Row],[Close Price]]/Table2[[#This Row],[Current Month Low]])-1</f>
        <v>1.9997784179038192E-2</v>
      </c>
      <c r="AH594" s="1">
        <f>(Table2[[#This Row],[Current Month High]]/Table2[[#This Row],[Close Price]])-1</f>
        <v>3.1336555694346346E-2</v>
      </c>
      <c r="AI594">
        <v>29.175039374354999</v>
      </c>
      <c r="AJ594">
        <v>25.686006825938499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-7.46</v>
      </c>
      <c r="AM594" t="s">
        <v>3216</v>
      </c>
      <c r="AN594">
        <v>-0.09</v>
      </c>
      <c r="AO594" t="s">
        <v>3216</v>
      </c>
      <c r="AQ594">
        <f>(Table2[[#This Row],[Sharpe Ratio]]-AVERAGE(Table2[Sharpe Ratio]))/_xlfn.STDEV.P(Table2[Sharpe Ratio])</f>
        <v>-0.75508740094610904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500</v>
      </c>
      <c r="AT594">
        <f>_xlfn.RANK.AVG(Table2[[#This Row],[6M Return vs Nifty Z-Score]],Table2[6M Return vs Nifty Z-Score])</f>
        <v>572</v>
      </c>
      <c r="AU594">
        <f>_xlfn.RANK.AVG(Table2[[#This Row],[Sharpe Ratio Z-Score]],Table2[Sharpe Ratio Z-Score])</f>
        <v>547.5</v>
      </c>
      <c r="AV594">
        <f>(Table2[[#This Row],[Rank 1Y]]+Table2[[#This Row],[Rank 6M]]+Table2[[#This Row],[Rank Sharpe]])/3</f>
        <v>539.83333333333337</v>
      </c>
    </row>
    <row r="595" spans="1:48" hidden="1" x14ac:dyDescent="0.3">
      <c r="A595" t="s">
        <v>1332</v>
      </c>
      <c r="B595" t="s">
        <v>1333</v>
      </c>
      <c r="C595" t="s">
        <v>3167</v>
      </c>
      <c r="D595" t="s">
        <v>472</v>
      </c>
      <c r="E595">
        <v>8735.41123788</v>
      </c>
      <c r="F595">
        <v>651.9</v>
      </c>
      <c r="G595">
        <v>-38.673650849797198</v>
      </c>
      <c r="H595">
        <f>(Table2[[#This Row],[1Y Return vs Nifty]]-AVERAGE(Table2[1Y Return vs Nifty]))/_xlfn.STDEV.P(Table2[1Y Return vs Nifty])</f>
        <v>-1.0742915033996312</v>
      </c>
      <c r="I595">
        <v>3.33874891356345</v>
      </c>
      <c r="J595">
        <f>(Table2[[#This Row],[1M Return vs Nifty]]-AVERAGE(Table2[1M Return vs Nifty]))/_xlfn.STDEV.P(Table2[1M Return vs Nifty])</f>
        <v>0.51997142813606378</v>
      </c>
      <c r="K595">
        <v>-34.6440262386255</v>
      </c>
      <c r="L595">
        <f>(Table2[[#This Row],[6M Return vs Nifty]]-AVERAGE(Table2[6M Return vs Nifty]))/_xlfn.STDEV.P(Table2[6M Return vs Nifty])</f>
        <v>-1.3770147383613962</v>
      </c>
      <c r="M595">
        <v>4.9408497868967798</v>
      </c>
      <c r="N595">
        <f>(Table2[[#This Row],[1W Return vs Nifty]]-AVERAGE(Table2[1W Return vs Nifty]))/_xlfn.STDEV.P(Table2[1W Return vs Nifty])</f>
        <v>0.81905933145089305</v>
      </c>
      <c r="O595">
        <v>619.34</v>
      </c>
      <c r="P595">
        <v>628.85710936941302</v>
      </c>
      <c r="Q595">
        <v>689.66377803779403</v>
      </c>
      <c r="R595">
        <v>69.2704869266081</v>
      </c>
      <c r="S595" s="1">
        <f>(Table2[[#This Row],[Close Price]]-Table2[[#This Row],[20D EMA]])/Table2[[#This Row],[20D EMA]]</f>
        <v>5.2572092873058328E-2</v>
      </c>
      <c r="T595" s="1">
        <f>(Table2[[#This Row],[Close Price]]-Table2[[#This Row],[50D EMA]])/Table2[[#This Row],[50D EMA]]</f>
        <v>3.6642490459705912E-2</v>
      </c>
      <c r="U595" s="1">
        <f>(Table2[[#This Row],[Close Price]]-Table2[[#This Row],[200D EMA]])/Table2[[#This Row],[200D EMA]]</f>
        <v>-5.4756794891038303E-2</v>
      </c>
      <c r="V595">
        <v>1.0909673804540601</v>
      </c>
      <c r="W595">
        <v>640.75</v>
      </c>
      <c r="X595">
        <v>660</v>
      </c>
      <c r="Y595">
        <v>613.20000000000005</v>
      </c>
      <c r="Z595">
        <v>660</v>
      </c>
      <c r="AA595">
        <v>613.20000000000005</v>
      </c>
      <c r="AB595">
        <v>660</v>
      </c>
      <c r="AC595" s="1">
        <f>(Table2[[#This Row],[Close Price]]/Table2[[#This Row],[Day Low]])-1</f>
        <v>1.740148263753416E-2</v>
      </c>
      <c r="AD595" s="1">
        <f>(Table2[[#This Row],[Day High]]/Table2[[#This Row],[Close Price]])-1</f>
        <v>1.2425218591808562E-2</v>
      </c>
      <c r="AE595" s="1">
        <f>(Table2[[#This Row],[Close Price]]/Table2[[#This Row],[Current Week Low]])-1</f>
        <v>6.31115459882583E-2</v>
      </c>
      <c r="AF595" s="1">
        <f>(Table2[[#This Row],[Current Week High]]/Table2[[#This Row],[Close Price]])-1</f>
        <v>1.2425218591808562E-2</v>
      </c>
      <c r="AG595" s="1">
        <f>(Table2[[#This Row],[Close Price]]/Table2[[#This Row],[Current Month Low]])-1</f>
        <v>6.31115459882583E-2</v>
      </c>
      <c r="AH595" s="1">
        <f>(Table2[[#This Row],[Current Month High]]/Table2[[#This Row],[Close Price]])-1</f>
        <v>1.2425218591808562E-2</v>
      </c>
      <c r="AI595">
        <v>68.277343150790003</v>
      </c>
      <c r="AJ595">
        <v>15.0750220653133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8.69</v>
      </c>
      <c r="AM595" t="s">
        <v>3217</v>
      </c>
      <c r="AN595">
        <v>0.02</v>
      </c>
      <c r="AO595" t="s">
        <v>3217</v>
      </c>
      <c r="AP595">
        <v>0.10624512449001799</v>
      </c>
      <c r="AQ595">
        <f>(Table2[[#This Row],[Sharpe Ratio]]-AVERAGE(Table2[Sharpe Ratio]))/_xlfn.STDEV.P(Table2[Sharpe Ratio])</f>
        <v>0.51242145437830688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683</v>
      </c>
      <c r="AT595">
        <f>_xlfn.RANK.AVG(Table2[[#This Row],[6M Return vs Nifty Z-Score]],Table2[6M Return vs Nifty Z-Score])</f>
        <v>719</v>
      </c>
      <c r="AU595">
        <f>_xlfn.RANK.AVG(Table2[[#This Row],[Sharpe Ratio Z-Score]],Table2[Sharpe Ratio Z-Score])</f>
        <v>221</v>
      </c>
      <c r="AV595">
        <f>(Table2[[#This Row],[Rank 1Y]]+Table2[[#This Row],[Rank 6M]]+Table2[[#This Row],[Rank Sharpe]])/3</f>
        <v>541</v>
      </c>
    </row>
    <row r="596" spans="1:48" hidden="1" x14ac:dyDescent="0.3">
      <c r="A596" t="s">
        <v>1935</v>
      </c>
      <c r="B596" t="s">
        <v>1936</v>
      </c>
      <c r="C596" t="s">
        <v>3174</v>
      </c>
      <c r="D596" t="s">
        <v>1431</v>
      </c>
      <c r="E596">
        <v>3761.4853106</v>
      </c>
      <c r="F596">
        <v>569.5</v>
      </c>
      <c r="G596">
        <v>-48.116351468385801</v>
      </c>
      <c r="H596">
        <f>(Table2[[#This Row],[1Y Return vs Nifty]]-AVERAGE(Table2[1Y Return vs Nifty]))/_xlfn.STDEV.P(Table2[1Y Return vs Nifty])</f>
        <v>-1.2364585686781333</v>
      </c>
      <c r="I596">
        <v>-5.0838145655420002</v>
      </c>
      <c r="J596">
        <f>(Table2[[#This Row],[1M Return vs Nifty]]-AVERAGE(Table2[1M Return vs Nifty]))/_xlfn.STDEV.P(Table2[1M Return vs Nifty])</f>
        <v>-0.38877704544449582</v>
      </c>
      <c r="K596">
        <v>-22.912416671972</v>
      </c>
      <c r="L596">
        <f>(Table2[[#This Row],[6M Return vs Nifty]]-AVERAGE(Table2[6M Return vs Nifty]))/_xlfn.STDEV.P(Table2[6M Return vs Nifty])</f>
        <v>-0.99158004121668242</v>
      </c>
      <c r="M596">
        <v>0.75133312877676295</v>
      </c>
      <c r="N596">
        <f>(Table2[[#This Row],[1W Return vs Nifty]]-AVERAGE(Table2[1W Return vs Nifty]))/_xlfn.STDEV.P(Table2[1W Return vs Nifty])</f>
        <v>-0.18248854356868577</v>
      </c>
      <c r="O596">
        <v>578.23</v>
      </c>
      <c r="P596">
        <v>595.49605063336298</v>
      </c>
      <c r="Q596">
        <v>621.94623831026195</v>
      </c>
      <c r="R596">
        <v>45.9805943017099</v>
      </c>
      <c r="S596" s="1">
        <f>(Table2[[#This Row],[Close Price]]-Table2[[#This Row],[20D EMA]])/Table2[[#This Row],[20D EMA]]</f>
        <v>-1.5097798453902458E-2</v>
      </c>
      <c r="T596" s="1">
        <f>(Table2[[#This Row],[Close Price]]-Table2[[#This Row],[50D EMA]])/Table2[[#This Row],[50D EMA]]</f>
        <v>-4.3654446751937102E-2</v>
      </c>
      <c r="U596" s="1">
        <f>(Table2[[#This Row],[Close Price]]-Table2[[#This Row],[200D EMA]])/Table2[[#This Row],[200D EMA]]</f>
        <v>-8.432599970819149E-2</v>
      </c>
      <c r="V596">
        <v>0.62742578981099595</v>
      </c>
      <c r="W596">
        <v>565.95000000000005</v>
      </c>
      <c r="X596">
        <v>572</v>
      </c>
      <c r="Y596">
        <v>554.54999999999995</v>
      </c>
      <c r="Z596">
        <v>581.79999999999995</v>
      </c>
      <c r="AA596">
        <v>554.54999999999995</v>
      </c>
      <c r="AB596">
        <v>581.79999999999995</v>
      </c>
      <c r="AC596" s="1">
        <f>(Table2[[#This Row],[Close Price]]/Table2[[#This Row],[Day Low]])-1</f>
        <v>6.2726389257001802E-3</v>
      </c>
      <c r="AD596" s="1">
        <f>(Table2[[#This Row],[Day High]]/Table2[[#This Row],[Close Price]])-1</f>
        <v>4.3898156277435429E-3</v>
      </c>
      <c r="AE596" s="1">
        <f>(Table2[[#This Row],[Close Price]]/Table2[[#This Row],[Current Week Low]])-1</f>
        <v>2.6958795419709691E-2</v>
      </c>
      <c r="AF596" s="1">
        <f>(Table2[[#This Row],[Current Week High]]/Table2[[#This Row],[Close Price]])-1</f>
        <v>2.159789288849856E-2</v>
      </c>
      <c r="AG596" s="1">
        <f>(Table2[[#This Row],[Close Price]]/Table2[[#This Row],[Current Month Low]])-1</f>
        <v>2.6958795419709691E-2</v>
      </c>
      <c r="AH596" s="1">
        <f>(Table2[[#This Row],[Current Month High]]/Table2[[#This Row],[Close Price]])-1</f>
        <v>2.159789288849856E-2</v>
      </c>
      <c r="AI596">
        <v>43.107989464442497</v>
      </c>
      <c r="AJ596">
        <v>4.8996131884325003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-3.54</v>
      </c>
      <c r="AM596" t="s">
        <v>3216</v>
      </c>
      <c r="AN596">
        <v>-0.05</v>
      </c>
      <c r="AO596" t="s">
        <v>3216</v>
      </c>
      <c r="AP596">
        <v>9.2995774152531005E-2</v>
      </c>
      <c r="AQ596">
        <f>(Table2[[#This Row],[Sharpe Ratio]]-AVERAGE(Table2[Sharpe Ratio]))/_xlfn.STDEV.P(Table2[Sharpe Ratio])</f>
        <v>0.35435614116350511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710</v>
      </c>
      <c r="AT596">
        <f>_xlfn.RANK.AVG(Table2[[#This Row],[6M Return vs Nifty Z-Score]],Table2[6M Return vs Nifty Z-Score])</f>
        <v>660</v>
      </c>
      <c r="AU596">
        <f>_xlfn.RANK.AVG(Table2[[#This Row],[Sharpe Ratio Z-Score]],Table2[Sharpe Ratio Z-Score])</f>
        <v>253</v>
      </c>
      <c r="AV596">
        <f>(Table2[[#This Row],[Rank 1Y]]+Table2[[#This Row],[Rank 6M]]+Table2[[#This Row],[Rank Sharpe]])/3</f>
        <v>541</v>
      </c>
    </row>
    <row r="597" spans="1:48" hidden="1" x14ac:dyDescent="0.3">
      <c r="A597" t="s">
        <v>504</v>
      </c>
      <c r="B597" t="s">
        <v>505</v>
      </c>
      <c r="C597" t="s">
        <v>3171</v>
      </c>
      <c r="D597" t="s">
        <v>396</v>
      </c>
      <c r="E597">
        <v>42578.218435725001</v>
      </c>
      <c r="F597">
        <v>567.25</v>
      </c>
      <c r="G597">
        <v>-23.867565872815199</v>
      </c>
      <c r="H597">
        <f>(Table2[[#This Row],[1Y Return vs Nifty]]-AVERAGE(Table2[1Y Return vs Nifty]))/_xlfn.STDEV.P(Table2[1Y Return vs Nifty])</f>
        <v>-0.82001474021869991</v>
      </c>
      <c r="I597">
        <v>-5.2827653495079403</v>
      </c>
      <c r="J597">
        <f>(Table2[[#This Row],[1M Return vs Nifty]]-AVERAGE(Table2[1M Return vs Nifty]))/_xlfn.STDEV.P(Table2[1M Return vs Nifty])</f>
        <v>-0.41024274548881368</v>
      </c>
      <c r="K597">
        <v>8.2500526108821202</v>
      </c>
      <c r="L597">
        <f>(Table2[[#This Row],[6M Return vs Nifty]]-AVERAGE(Table2[6M Return vs Nifty]))/_xlfn.STDEV.P(Table2[6M Return vs Nifty])</f>
        <v>3.2243402793869065E-2</v>
      </c>
      <c r="M597">
        <v>4.4567844097659002</v>
      </c>
      <c r="N597">
        <f>(Table2[[#This Row],[1W Return vs Nifty]]-AVERAGE(Table2[1W Return vs Nifty]))/_xlfn.STDEV.P(Table2[1W Return vs Nifty])</f>
        <v>0.70333842868366625</v>
      </c>
      <c r="O597">
        <v>557.24</v>
      </c>
      <c r="P597">
        <v>567.23625773865899</v>
      </c>
      <c r="Q597">
        <v>561.59631812097405</v>
      </c>
      <c r="R597">
        <v>64.289269133163103</v>
      </c>
      <c r="S597" s="1">
        <f>(Table2[[#This Row],[Close Price]]-Table2[[#This Row],[20D EMA]])/Table2[[#This Row],[20D EMA]]</f>
        <v>1.7963534563204347E-2</v>
      </c>
      <c r="T597" s="1">
        <f>(Table2[[#This Row],[Close Price]]-Table2[[#This Row],[50D EMA]])/Table2[[#This Row],[50D EMA]]</f>
        <v>2.4226697700518851E-5</v>
      </c>
      <c r="U597" s="1">
        <f>(Table2[[#This Row],[Close Price]]-Table2[[#This Row],[200D EMA]])/Table2[[#This Row],[200D EMA]]</f>
        <v>1.006716336378845E-2</v>
      </c>
      <c r="V597">
        <v>0.58054317837966096</v>
      </c>
      <c r="W597">
        <v>554.29999999999995</v>
      </c>
      <c r="X597">
        <v>569</v>
      </c>
      <c r="Y597">
        <v>539.79999999999995</v>
      </c>
      <c r="Z597">
        <v>569</v>
      </c>
      <c r="AA597">
        <v>539.79999999999995</v>
      </c>
      <c r="AB597">
        <v>569</v>
      </c>
      <c r="AC597" s="1">
        <f>(Table2[[#This Row],[Close Price]]/Table2[[#This Row],[Day Low]])-1</f>
        <v>2.3362799927836964E-2</v>
      </c>
      <c r="AD597" s="1">
        <f>(Table2[[#This Row],[Day High]]/Table2[[#This Row],[Close Price]])-1</f>
        <v>3.0850594975759815E-3</v>
      </c>
      <c r="AE597" s="1">
        <f>(Table2[[#This Row],[Close Price]]/Table2[[#This Row],[Current Week Low]])-1</f>
        <v>5.0852167469433107E-2</v>
      </c>
      <c r="AF597" s="1">
        <f>(Table2[[#This Row],[Current Week High]]/Table2[[#This Row],[Close Price]])-1</f>
        <v>3.0850594975759815E-3</v>
      </c>
      <c r="AG597" s="1">
        <f>(Table2[[#This Row],[Close Price]]/Table2[[#This Row],[Current Month Low]])-1</f>
        <v>5.0852167469433107E-2</v>
      </c>
      <c r="AH597" s="1">
        <f>(Table2[[#This Row],[Current Month High]]/Table2[[#This Row],[Close Price]])-1</f>
        <v>3.0850594975759815E-3</v>
      </c>
      <c r="AI597">
        <v>10.1806963420008</v>
      </c>
      <c r="AJ597">
        <v>26.674854845913298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4</v>
      </c>
      <c r="AM597" t="s">
        <v>3217</v>
      </c>
      <c r="AN597">
        <v>0.04</v>
      </c>
      <c r="AO597" t="s">
        <v>3217</v>
      </c>
      <c r="AP597">
        <v>-0.100360312473361</v>
      </c>
      <c r="AQ597">
        <f>(Table2[[#This Row],[Sharpe Ratio]]-AVERAGE(Table2[Sharpe Ratio]))/_xlfn.STDEV.P(Table2[Sharpe Ratio])</f>
        <v>-1.952390198544713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607</v>
      </c>
      <c r="AT597">
        <f>_xlfn.RANK.AVG(Table2[[#This Row],[6M Return vs Nifty Z-Score]],Table2[6M Return vs Nifty Z-Score])</f>
        <v>295</v>
      </c>
      <c r="AU597">
        <f>_xlfn.RANK.AVG(Table2[[#This Row],[Sharpe Ratio Z-Score]],Table2[Sharpe Ratio Z-Score])</f>
        <v>723</v>
      </c>
      <c r="AV597">
        <f>(Table2[[#This Row],[Rank 1Y]]+Table2[[#This Row],[Rank 6M]]+Table2[[#This Row],[Rank Sharpe]])/3</f>
        <v>541.66666666666663</v>
      </c>
    </row>
    <row r="598" spans="1:48" hidden="1" x14ac:dyDescent="0.3">
      <c r="A598" t="s">
        <v>452</v>
      </c>
      <c r="B598" t="s">
        <v>453</v>
      </c>
      <c r="C598" t="s">
        <v>3164</v>
      </c>
      <c r="D598" t="s">
        <v>117</v>
      </c>
      <c r="E598">
        <v>51173.077805421002</v>
      </c>
      <c r="F598">
        <v>123.89</v>
      </c>
      <c r="G598">
        <v>16.5181940004985</v>
      </c>
      <c r="H598">
        <f>(Table2[[#This Row],[1Y Return vs Nifty]]-AVERAGE(Table2[1Y Return vs Nifty]))/_xlfn.STDEV.P(Table2[1Y Return vs Nifty])</f>
        <v>-0.12643772001698503</v>
      </c>
      <c r="I598">
        <v>-13.0754327174153</v>
      </c>
      <c r="J598">
        <f>(Table2[[#This Row],[1M Return vs Nifty]]-AVERAGE(Table2[1M Return vs Nifty]))/_xlfn.STDEV.P(Table2[1M Return vs Nifty])</f>
        <v>-1.2510288782706798</v>
      </c>
      <c r="K598">
        <v>-33.0430375909392</v>
      </c>
      <c r="L598">
        <f>(Table2[[#This Row],[6M Return vs Nifty]]-AVERAGE(Table2[6M Return vs Nifty]))/_xlfn.STDEV.P(Table2[6M Return vs Nifty])</f>
        <v>-1.3244152573569223</v>
      </c>
      <c r="M598">
        <v>2.8771215420239198</v>
      </c>
      <c r="N598">
        <f>(Table2[[#This Row],[1W Return vs Nifty]]-AVERAGE(Table2[1W Return vs Nifty]))/_xlfn.STDEV.P(Table2[1W Return vs Nifty])</f>
        <v>0.32570346084843588</v>
      </c>
      <c r="O598">
        <v>121.69</v>
      </c>
      <c r="P598">
        <v>127.78358021591301</v>
      </c>
      <c r="Q598">
        <v>131.328063597734</v>
      </c>
      <c r="R598">
        <v>60.181269275006002</v>
      </c>
      <c r="S598" s="1">
        <f>(Table2[[#This Row],[Close Price]]-Table2[[#This Row],[20D EMA]])/Table2[[#This Row],[20D EMA]]</f>
        <v>1.807872462815353E-2</v>
      </c>
      <c r="T598" s="1">
        <f>(Table2[[#This Row],[Close Price]]-Table2[[#This Row],[50D EMA]])/Table2[[#This Row],[50D EMA]]</f>
        <v>-3.0470113682322181E-2</v>
      </c>
      <c r="U598" s="1">
        <f>(Table2[[#This Row],[Close Price]]-Table2[[#This Row],[200D EMA]])/Table2[[#This Row],[200D EMA]]</f>
        <v>-5.6637274577635212E-2</v>
      </c>
      <c r="V598">
        <v>0.98516239279367002</v>
      </c>
      <c r="W598">
        <v>117.46</v>
      </c>
      <c r="X598">
        <v>124.25</v>
      </c>
      <c r="Y598">
        <v>112.6</v>
      </c>
      <c r="Z598">
        <v>124.25</v>
      </c>
      <c r="AA598">
        <v>112.6</v>
      </c>
      <c r="AB598">
        <v>124.25</v>
      </c>
      <c r="AC598" s="1">
        <f>(Table2[[#This Row],[Close Price]]/Table2[[#This Row],[Day Low]])-1</f>
        <v>5.4742039843350909E-2</v>
      </c>
      <c r="AD598" s="1">
        <f>(Table2[[#This Row],[Day High]]/Table2[[#This Row],[Close Price]])-1</f>
        <v>2.9058035353943801E-3</v>
      </c>
      <c r="AE598" s="1">
        <f>(Table2[[#This Row],[Close Price]]/Table2[[#This Row],[Current Week Low]])-1</f>
        <v>0.10026642984014211</v>
      </c>
      <c r="AF598" s="1">
        <f>(Table2[[#This Row],[Current Week High]]/Table2[[#This Row],[Close Price]])-1</f>
        <v>2.9058035353943801E-3</v>
      </c>
      <c r="AG598" s="1">
        <f>(Table2[[#This Row],[Close Price]]/Table2[[#This Row],[Current Month Low]])-1</f>
        <v>0.10026642984014211</v>
      </c>
      <c r="AH598" s="1">
        <f>(Table2[[#This Row],[Current Month High]]/Table2[[#This Row],[Close Price]])-1</f>
        <v>2.9058035353943801E-3</v>
      </c>
      <c r="AI598">
        <v>41.536847203164001</v>
      </c>
      <c r="AJ598">
        <v>46.789099526066302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-2.0299999999999998</v>
      </c>
      <c r="AM598" t="s">
        <v>3216</v>
      </c>
      <c r="AN598">
        <v>-0.11</v>
      </c>
      <c r="AO598" t="s">
        <v>3216</v>
      </c>
      <c r="AP598">
        <v>-6.3642199867490002E-3</v>
      </c>
      <c r="AQ598">
        <f>(Table2[[#This Row],[Sharpe Ratio]]-AVERAGE(Table2[Sharpe Ratio]))/_xlfn.STDEV.P(Table2[Sharpe Ratio])</f>
        <v>-0.83101281615134881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330</v>
      </c>
      <c r="AT598">
        <f>_xlfn.RANK.AVG(Table2[[#This Row],[6M Return vs Nifty Z-Score]],Table2[6M Return vs Nifty Z-Score])</f>
        <v>714</v>
      </c>
      <c r="AU598">
        <f>_xlfn.RANK.AVG(Table2[[#This Row],[Sharpe Ratio Z-Score]],Table2[Sharpe Ratio Z-Score])</f>
        <v>584</v>
      </c>
      <c r="AV598">
        <f>(Table2[[#This Row],[Rank 1Y]]+Table2[[#This Row],[Rank 6M]]+Table2[[#This Row],[Rank Sharpe]])/3</f>
        <v>542.66666666666663</v>
      </c>
    </row>
    <row r="599" spans="1:48" hidden="1" x14ac:dyDescent="0.3">
      <c r="A599" t="s">
        <v>1421</v>
      </c>
      <c r="B599" t="s">
        <v>1422</v>
      </c>
      <c r="C599" t="s">
        <v>3170</v>
      </c>
      <c r="D599" t="s">
        <v>136</v>
      </c>
      <c r="E599">
        <v>7709.1419350850001</v>
      </c>
      <c r="F599">
        <v>497.15</v>
      </c>
      <c r="G599">
        <v>-25.695706664179301</v>
      </c>
      <c r="H599">
        <f>(Table2[[#This Row],[1Y Return vs Nifty]]-AVERAGE(Table2[1Y Return vs Nifty]))/_xlfn.STDEV.P(Table2[1Y Return vs Nifty])</f>
        <v>-0.85141086713474601</v>
      </c>
      <c r="I599">
        <v>-2.0989874905382599</v>
      </c>
      <c r="J599">
        <f>(Table2[[#This Row],[1M Return vs Nifty]]-AVERAGE(Table2[1M Return vs Nifty]))/_xlfn.STDEV.P(Table2[1M Return vs Nifty])</f>
        <v>-6.6730550331625255E-2</v>
      </c>
      <c r="K599">
        <v>-27.1187509892797</v>
      </c>
      <c r="L599">
        <f>(Table2[[#This Row],[6M Return vs Nifty]]-AVERAGE(Table2[6M Return vs Nifty]))/_xlfn.STDEV.P(Table2[6M Return vs Nifty])</f>
        <v>-1.1297765252088943</v>
      </c>
      <c r="M599">
        <v>-1.2514413923447201</v>
      </c>
      <c r="N599">
        <f>(Table2[[#This Row],[1W Return vs Nifty]]-AVERAGE(Table2[1W Return vs Nifty]))/_xlfn.STDEV.P(Table2[1W Return vs Nifty])</f>
        <v>-0.66127278754223329</v>
      </c>
      <c r="O599">
        <v>502.54</v>
      </c>
      <c r="P599">
        <v>524.95257574961101</v>
      </c>
      <c r="Q599">
        <v>554.99212264080495</v>
      </c>
      <c r="R599">
        <v>49.210580325988403</v>
      </c>
      <c r="S599" s="1">
        <f>(Table2[[#This Row],[Close Price]]-Table2[[#This Row],[20D EMA]])/Table2[[#This Row],[20D EMA]]</f>
        <v>-1.072551438691456E-2</v>
      </c>
      <c r="T599" s="1">
        <f>(Table2[[#This Row],[Close Price]]-Table2[[#This Row],[50D EMA]])/Table2[[#This Row],[50D EMA]]</f>
        <v>-5.2962071306936795E-2</v>
      </c>
      <c r="U599" s="1">
        <f>(Table2[[#This Row],[Close Price]]-Table2[[#This Row],[200D EMA]])/Table2[[#This Row],[200D EMA]]</f>
        <v>-0.10422152005613389</v>
      </c>
      <c r="V599">
        <v>1.01166733074905</v>
      </c>
      <c r="W599">
        <v>488.35</v>
      </c>
      <c r="X599">
        <v>501</v>
      </c>
      <c r="Y599">
        <v>480.75</v>
      </c>
      <c r="Z599">
        <v>509</v>
      </c>
      <c r="AA599">
        <v>480.75</v>
      </c>
      <c r="AB599">
        <v>509</v>
      </c>
      <c r="AC599" s="1">
        <f>(Table2[[#This Row],[Close Price]]/Table2[[#This Row],[Day Low]])-1</f>
        <v>1.8019862803317244E-2</v>
      </c>
      <c r="AD599" s="1">
        <f>(Table2[[#This Row],[Day High]]/Table2[[#This Row],[Close Price]])-1</f>
        <v>7.7441416071608593E-3</v>
      </c>
      <c r="AE599" s="1">
        <f>(Table2[[#This Row],[Close Price]]/Table2[[#This Row],[Current Week Low]])-1</f>
        <v>3.4113364534581248E-2</v>
      </c>
      <c r="AF599" s="1">
        <f>(Table2[[#This Row],[Current Week High]]/Table2[[#This Row],[Close Price]])-1</f>
        <v>2.3835864427235398E-2</v>
      </c>
      <c r="AG599" s="1">
        <f>(Table2[[#This Row],[Close Price]]/Table2[[#This Row],[Current Month Low]])-1</f>
        <v>3.4113364534581248E-2</v>
      </c>
      <c r="AH599" s="1">
        <f>(Table2[[#This Row],[Current Month High]]/Table2[[#This Row],[Close Price]])-1</f>
        <v>2.3835864427235398E-2</v>
      </c>
      <c r="AI599">
        <v>36.538268128331403</v>
      </c>
      <c r="AJ599">
        <v>4.8729037021410999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-2.37</v>
      </c>
      <c r="AM599" t="s">
        <v>3216</v>
      </c>
      <c r="AN599">
        <v>-0.11</v>
      </c>
      <c r="AO599" t="s">
        <v>3216</v>
      </c>
      <c r="AP599">
        <v>7.0922899043176002E-2</v>
      </c>
      <c r="AQ599">
        <f>(Table2[[#This Row],[Sharpe Ratio]]-AVERAGE(Table2[Sharpe Ratio]))/_xlfn.STDEV.P(Table2[Sharpe Ratio])</f>
        <v>9.1025802026805089E-2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620</v>
      </c>
      <c r="AT599">
        <f>_xlfn.RANK.AVG(Table2[[#This Row],[6M Return vs Nifty Z-Score]],Table2[6M Return vs Nifty Z-Score])</f>
        <v>692</v>
      </c>
      <c r="AU599">
        <f>_xlfn.RANK.AVG(Table2[[#This Row],[Sharpe Ratio Z-Score]],Table2[Sharpe Ratio Z-Score])</f>
        <v>318</v>
      </c>
      <c r="AV599">
        <f>(Table2[[#This Row],[Rank 1Y]]+Table2[[#This Row],[Rank 6M]]+Table2[[#This Row],[Rank Sharpe]])/3</f>
        <v>543.33333333333337</v>
      </c>
    </row>
    <row r="600" spans="1:48" hidden="1" x14ac:dyDescent="0.3">
      <c r="A600" t="s">
        <v>95</v>
      </c>
      <c r="B600" t="s">
        <v>96</v>
      </c>
      <c r="C600" t="s">
        <v>3157</v>
      </c>
      <c r="D600" t="s">
        <v>40</v>
      </c>
      <c r="E600">
        <v>278828.96310567</v>
      </c>
      <c r="F600">
        <v>1748.7</v>
      </c>
      <c r="G600">
        <v>-15.183361272135601</v>
      </c>
      <c r="H600">
        <f>(Table2[[#This Row],[1Y Return vs Nifty]]-AVERAGE(Table2[1Y Return vs Nifty]))/_xlfn.STDEV.P(Table2[1Y Return vs Nifty])</f>
        <v>-0.67087393492853142</v>
      </c>
      <c r="I600">
        <v>-6.1233820544171103</v>
      </c>
      <c r="J600">
        <f>(Table2[[#This Row],[1M Return vs Nifty]]-AVERAGE(Table2[1M Return vs Nifty]))/_xlfn.STDEV.P(Table2[1M Return vs Nifty])</f>
        <v>-0.50094068434645733</v>
      </c>
      <c r="K600">
        <v>-0.57192219164707503</v>
      </c>
      <c r="L600">
        <f>(Table2[[#This Row],[6M Return vs Nifty]]-AVERAGE(Table2[6M Return vs Nifty]))/_xlfn.STDEV.P(Table2[6M Return vs Nifty])</f>
        <v>-0.25759706341942024</v>
      </c>
      <c r="M600">
        <v>-2.6120201402924401</v>
      </c>
      <c r="N600">
        <f>(Table2[[#This Row],[1W Return vs Nifty]]-AVERAGE(Table2[1W Return vs Nifty]))/_xlfn.STDEV.P(Table2[1W Return vs Nifty])</f>
        <v>-0.98653339992402611</v>
      </c>
      <c r="O600">
        <v>1774.82</v>
      </c>
      <c r="P600">
        <v>1784.0134937002699</v>
      </c>
      <c r="Q600">
        <v>1686.6701436421399</v>
      </c>
      <c r="R600">
        <v>45.8280820772788</v>
      </c>
      <c r="S600" s="1">
        <f>(Table2[[#This Row],[Close Price]]-Table2[[#This Row],[20D EMA]])/Table2[[#This Row],[20D EMA]]</f>
        <v>-1.4716985384433289E-2</v>
      </c>
      <c r="T600" s="1">
        <f>(Table2[[#This Row],[Close Price]]-Table2[[#This Row],[50D EMA]])/Table2[[#This Row],[50D EMA]]</f>
        <v>-1.9794409529394992E-2</v>
      </c>
      <c r="U600" s="1">
        <f>(Table2[[#This Row],[Close Price]]-Table2[[#This Row],[200D EMA]])/Table2[[#This Row],[200D EMA]]</f>
        <v>3.677651886569528E-2</v>
      </c>
      <c r="V600">
        <v>0.60428257256818296</v>
      </c>
      <c r="W600">
        <v>1732.1</v>
      </c>
      <c r="X600">
        <v>1759.7</v>
      </c>
      <c r="Y600">
        <v>1686</v>
      </c>
      <c r="Z600">
        <v>1759.7</v>
      </c>
      <c r="AA600">
        <v>1686</v>
      </c>
      <c r="AB600">
        <v>1772.15</v>
      </c>
      <c r="AC600" s="1">
        <f>(Table2[[#This Row],[Close Price]]/Table2[[#This Row],[Day Low]])-1</f>
        <v>9.5837422781595016E-3</v>
      </c>
      <c r="AD600" s="1">
        <f>(Table2[[#This Row],[Day High]]/Table2[[#This Row],[Close Price]])-1</f>
        <v>6.2903871447361759E-3</v>
      </c>
      <c r="AE600" s="1">
        <f>(Table2[[#This Row],[Close Price]]/Table2[[#This Row],[Current Week Low]])-1</f>
        <v>3.7188612099644081E-2</v>
      </c>
      <c r="AF600" s="1">
        <f>(Table2[[#This Row],[Current Week High]]/Table2[[#This Row],[Close Price]])-1</f>
        <v>6.2903871447361759E-3</v>
      </c>
      <c r="AG600" s="1">
        <f>(Table2[[#This Row],[Close Price]]/Table2[[#This Row],[Current Month Low]])-1</f>
        <v>3.7188612099644081E-2</v>
      </c>
      <c r="AH600" s="1">
        <f>(Table2[[#This Row],[Current Month High]]/Table2[[#This Row],[Close Price]])-1</f>
        <v>1.3409961685823868E-2</v>
      </c>
      <c r="AI600">
        <v>16.080516955452602</v>
      </c>
      <c r="AJ600">
        <v>23.230330150452701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-0.55000000000000004</v>
      </c>
      <c r="AM600" t="s">
        <v>3216</v>
      </c>
      <c r="AN600">
        <v>0.05</v>
      </c>
      <c r="AO600" t="s">
        <v>3217</v>
      </c>
      <c r="AP600">
        <v>-4.9139398777121999E-2</v>
      </c>
      <c r="AQ600">
        <f>(Table2[[#This Row],[Sharpe Ratio]]-AVERAGE(Table2[Sharpe Ratio]))/_xlfn.STDEV.P(Table2[Sharpe Ratio])</f>
        <v>-1.341322518974247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563</v>
      </c>
      <c r="AT600">
        <f>_xlfn.RANK.AVG(Table2[[#This Row],[6M Return vs Nifty Z-Score]],Table2[6M Return vs Nifty Z-Score])</f>
        <v>400</v>
      </c>
      <c r="AU600">
        <f>_xlfn.RANK.AVG(Table2[[#This Row],[Sharpe Ratio Z-Score]],Table2[Sharpe Ratio Z-Score])</f>
        <v>675</v>
      </c>
      <c r="AV600">
        <f>(Table2[[#This Row],[Rank 1Y]]+Table2[[#This Row],[Rank 6M]]+Table2[[#This Row],[Rank Sharpe]])/3</f>
        <v>546</v>
      </c>
    </row>
    <row r="601" spans="1:48" hidden="1" x14ac:dyDescent="0.3">
      <c r="A601" t="s">
        <v>492</v>
      </c>
      <c r="B601" t="s">
        <v>493</v>
      </c>
      <c r="C601" t="s">
        <v>3159</v>
      </c>
      <c r="D601" t="s">
        <v>128</v>
      </c>
      <c r="E601">
        <v>44656.9568678</v>
      </c>
      <c r="F601">
        <v>343.6</v>
      </c>
      <c r="G601">
        <v>-16.001844970317599</v>
      </c>
      <c r="H601">
        <f>(Table2[[#This Row],[1Y Return vs Nifty]]-AVERAGE(Table2[1Y Return vs Nifty]))/_xlfn.STDEV.P(Table2[1Y Return vs Nifty])</f>
        <v>-0.68493041142543309</v>
      </c>
      <c r="I601">
        <v>1.05175170678217</v>
      </c>
      <c r="J601">
        <f>(Table2[[#This Row],[1M Return vs Nifty]]-AVERAGE(Table2[1M Return vs Nifty]))/_xlfn.STDEV.P(Table2[1M Return vs Nifty])</f>
        <v>0.27321695416845104</v>
      </c>
      <c r="K601">
        <v>-7.3788384124176503</v>
      </c>
      <c r="L601">
        <f>(Table2[[#This Row],[6M Return vs Nifty]]-AVERAGE(Table2[6M Return vs Nifty]))/_xlfn.STDEV.P(Table2[6M Return vs Nifty])</f>
        <v>-0.4812340398407679</v>
      </c>
      <c r="M601">
        <v>1.28640960478726</v>
      </c>
      <c r="N601">
        <f>(Table2[[#This Row],[1W Return vs Nifty]]-AVERAGE(Table2[1W Return vs Nifty]))/_xlfn.STDEV.P(Table2[1W Return vs Nifty])</f>
        <v>-5.4572902874764476E-2</v>
      </c>
      <c r="O601">
        <v>336.76</v>
      </c>
      <c r="P601">
        <v>341.97517651434401</v>
      </c>
      <c r="Q601">
        <v>352.08119306764098</v>
      </c>
      <c r="R601">
        <v>57.981641019964499</v>
      </c>
      <c r="S601" s="1">
        <f>(Table2[[#This Row],[Close Price]]-Table2[[#This Row],[20D EMA]])/Table2[[#This Row],[20D EMA]]</f>
        <v>2.0311200855208551E-2</v>
      </c>
      <c r="T601" s="1">
        <f>(Table2[[#This Row],[Close Price]]-Table2[[#This Row],[50D EMA]])/Table2[[#This Row],[50D EMA]]</f>
        <v>4.7512907288107106E-3</v>
      </c>
      <c r="U601" s="1">
        <f>(Table2[[#This Row],[Close Price]]-Table2[[#This Row],[200D EMA]])/Table2[[#This Row],[200D EMA]]</f>
        <v>-2.4088742127193294E-2</v>
      </c>
      <c r="V601">
        <v>0.76201465874742103</v>
      </c>
      <c r="W601">
        <v>341.15</v>
      </c>
      <c r="X601">
        <v>349</v>
      </c>
      <c r="Y601">
        <v>326.2</v>
      </c>
      <c r="Z601">
        <v>349</v>
      </c>
      <c r="AA601">
        <v>326.2</v>
      </c>
      <c r="AB601">
        <v>352.8</v>
      </c>
      <c r="AC601" s="1">
        <f>(Table2[[#This Row],[Close Price]]/Table2[[#This Row],[Day Low]])-1</f>
        <v>7.181591675216259E-3</v>
      </c>
      <c r="AD601" s="1">
        <f>(Table2[[#This Row],[Day High]]/Table2[[#This Row],[Close Price]])-1</f>
        <v>1.571594877764837E-2</v>
      </c>
      <c r="AE601" s="1">
        <f>(Table2[[#This Row],[Close Price]]/Table2[[#This Row],[Current Week Low]])-1</f>
        <v>5.3341508277130689E-2</v>
      </c>
      <c r="AF601" s="1">
        <f>(Table2[[#This Row],[Current Week High]]/Table2[[#This Row],[Close Price]])-1</f>
        <v>1.571594877764837E-2</v>
      </c>
      <c r="AG601" s="1">
        <f>(Table2[[#This Row],[Close Price]]/Table2[[#This Row],[Current Month Low]])-1</f>
        <v>5.3341508277130689E-2</v>
      </c>
      <c r="AH601" s="1">
        <f>(Table2[[#This Row],[Current Month High]]/Table2[[#This Row],[Close Price]])-1</f>
        <v>2.677532013969719E-2</v>
      </c>
      <c r="AI601">
        <v>19.4703143189755</v>
      </c>
      <c r="AJ601">
        <v>20.223932820153902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5.98</v>
      </c>
      <c r="AM601" t="s">
        <v>3217</v>
      </c>
      <c r="AN601">
        <v>0.02</v>
      </c>
      <c r="AO601" t="s">
        <v>3217</v>
      </c>
      <c r="AP601">
        <v>-7.3939920732660003E-3</v>
      </c>
      <c r="AQ601">
        <f>(Table2[[#This Row],[Sharpe Ratio]]-AVERAGE(Table2[Sharpe Ratio]))/_xlfn.STDEV.P(Table2[Sharpe Ratio])</f>
        <v>-0.84329804095475924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569</v>
      </c>
      <c r="AT601">
        <f>_xlfn.RANK.AVG(Table2[[#This Row],[6M Return vs Nifty Z-Score]],Table2[6M Return vs Nifty Z-Score])</f>
        <v>482</v>
      </c>
      <c r="AU601">
        <f>_xlfn.RANK.AVG(Table2[[#This Row],[Sharpe Ratio Z-Score]],Table2[Sharpe Ratio Z-Score])</f>
        <v>588</v>
      </c>
      <c r="AV601">
        <f>(Table2[[#This Row],[Rank 1Y]]+Table2[[#This Row],[Rank 6M]]+Table2[[#This Row],[Rank Sharpe]])/3</f>
        <v>546.33333333333337</v>
      </c>
    </row>
    <row r="602" spans="1:48" hidden="1" x14ac:dyDescent="0.3">
      <c r="A602" t="s">
        <v>1796</v>
      </c>
      <c r="B602" t="s">
        <v>1797</v>
      </c>
      <c r="C602" t="s">
        <v>3171</v>
      </c>
      <c r="D602" t="s">
        <v>475</v>
      </c>
      <c r="E602">
        <v>4491.6074232399997</v>
      </c>
      <c r="F602">
        <v>811.4</v>
      </c>
      <c r="G602">
        <v>-12.560171170676201</v>
      </c>
      <c r="H602">
        <f>(Table2[[#This Row],[1Y Return vs Nifty]]-AVERAGE(Table2[1Y Return vs Nifty]))/_xlfn.STDEV.P(Table2[1Y Return vs Nifty])</f>
        <v>-0.62582378904294989</v>
      </c>
      <c r="I602">
        <v>-6.9074477323424999</v>
      </c>
      <c r="J602">
        <f>(Table2[[#This Row],[1M Return vs Nifty]]-AVERAGE(Table2[1M Return vs Nifty]))/_xlfn.STDEV.P(Table2[1M Return vs Nifty])</f>
        <v>-0.58553707709187353</v>
      </c>
      <c r="K602">
        <v>2.0929325595385899</v>
      </c>
      <c r="L602">
        <f>(Table2[[#This Row],[6M Return vs Nifty]]-AVERAGE(Table2[6M Return vs Nifty]))/_xlfn.STDEV.P(Table2[6M Return vs Nifty])</f>
        <v>-0.17004492676483404</v>
      </c>
      <c r="M602">
        <v>2.5421233637387601</v>
      </c>
      <c r="N602">
        <f>(Table2[[#This Row],[1W Return vs Nifty]]-AVERAGE(Table2[1W Return vs Nifty]))/_xlfn.STDEV.P(Table2[1W Return vs Nifty])</f>
        <v>0.24561863460800512</v>
      </c>
      <c r="O602">
        <v>819</v>
      </c>
      <c r="P602">
        <v>844.85496029956096</v>
      </c>
      <c r="Q602">
        <v>818.08043533331397</v>
      </c>
      <c r="R602">
        <v>51.0706866567592</v>
      </c>
      <c r="S602" s="1">
        <f>(Table2[[#This Row],[Close Price]]-Table2[[#This Row],[20D EMA]])/Table2[[#This Row],[20D EMA]]</f>
        <v>-9.2796092796093074E-3</v>
      </c>
      <c r="T602" s="1">
        <f>(Table2[[#This Row],[Close Price]]-Table2[[#This Row],[50D EMA]])/Table2[[#This Row],[50D EMA]]</f>
        <v>-3.9598465857025714E-2</v>
      </c>
      <c r="U602" s="1">
        <f>(Table2[[#This Row],[Close Price]]-Table2[[#This Row],[200D EMA]])/Table2[[#This Row],[200D EMA]]</f>
        <v>-8.1659883854723354E-3</v>
      </c>
      <c r="V602">
        <v>0.33672960533666102</v>
      </c>
      <c r="W602">
        <v>801</v>
      </c>
      <c r="X602">
        <v>816.9</v>
      </c>
      <c r="Y602">
        <v>790.4</v>
      </c>
      <c r="Z602">
        <v>818.95</v>
      </c>
      <c r="AA602">
        <v>790.4</v>
      </c>
      <c r="AB602">
        <v>824.5</v>
      </c>
      <c r="AC602" s="1">
        <f>(Table2[[#This Row],[Close Price]]/Table2[[#This Row],[Day Low]])-1</f>
        <v>1.298377028714115E-2</v>
      </c>
      <c r="AD602" s="1">
        <f>(Table2[[#This Row],[Day High]]/Table2[[#This Row],[Close Price]])-1</f>
        <v>6.7784076904116031E-3</v>
      </c>
      <c r="AE602" s="1">
        <f>(Table2[[#This Row],[Close Price]]/Table2[[#This Row],[Current Week Low]])-1</f>
        <v>2.6568825910931126E-2</v>
      </c>
      <c r="AF602" s="1">
        <f>(Table2[[#This Row],[Current Week High]]/Table2[[#This Row],[Close Price]])-1</f>
        <v>9.3049051022924267E-3</v>
      </c>
      <c r="AG602" s="1">
        <f>(Table2[[#This Row],[Close Price]]/Table2[[#This Row],[Current Month Low]])-1</f>
        <v>2.6568825910931126E-2</v>
      </c>
      <c r="AH602" s="1">
        <f>(Table2[[#This Row],[Current Month High]]/Table2[[#This Row],[Close Price]])-1</f>
        <v>1.6144934680798695E-2</v>
      </c>
      <c r="AI602">
        <v>19.879221099334401</v>
      </c>
      <c r="AJ602">
        <v>23.510160590608098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-2.2799999999999998</v>
      </c>
      <c r="AM602" t="s">
        <v>3216</v>
      </c>
      <c r="AN602">
        <v>-0.08</v>
      </c>
      <c r="AO602" t="s">
        <v>3216</v>
      </c>
      <c r="AP602">
        <v>-0.13070368506293301</v>
      </c>
      <c r="AQ602">
        <f>(Table2[[#This Row],[Sharpe Ratio]]-AVERAGE(Table2[Sharpe Ratio]))/_xlfn.STDEV.P(Table2[Sharpe Ratio])</f>
        <v>-2.3143879244855787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537</v>
      </c>
      <c r="AT602">
        <f>_xlfn.RANK.AVG(Table2[[#This Row],[6M Return vs Nifty Z-Score]],Table2[6M Return vs Nifty Z-Score])</f>
        <v>372</v>
      </c>
      <c r="AU602">
        <f>_xlfn.RANK.AVG(Table2[[#This Row],[Sharpe Ratio Z-Score]],Table2[Sharpe Ratio Z-Score])</f>
        <v>734</v>
      </c>
      <c r="AV602">
        <f>(Table2[[#This Row],[Rank 1Y]]+Table2[[#This Row],[Rank 6M]]+Table2[[#This Row],[Rank Sharpe]])/3</f>
        <v>547.66666666666663</v>
      </c>
    </row>
    <row r="603" spans="1:48" hidden="1" x14ac:dyDescent="0.3">
      <c r="A603" t="s">
        <v>1425</v>
      </c>
      <c r="B603" t="s">
        <v>1426</v>
      </c>
      <c r="C603" t="s">
        <v>3169</v>
      </c>
      <c r="D603" t="s">
        <v>276</v>
      </c>
      <c r="E603">
        <v>7668.26095188</v>
      </c>
      <c r="F603">
        <v>380.4</v>
      </c>
      <c r="G603">
        <v>-30.9586715646223</v>
      </c>
      <c r="H603">
        <f>(Table2[[#This Row],[1Y Return vs Nifty]]-AVERAGE(Table2[1Y Return vs Nifty]))/_xlfn.STDEV.P(Table2[1Y Return vs Nifty])</f>
        <v>-0.94179598120777641</v>
      </c>
      <c r="I603">
        <v>-3.6929921298054902</v>
      </c>
      <c r="J603">
        <f>(Table2[[#This Row],[1M Return vs Nifty]]-AVERAGE(Table2[1M Return vs Nifty]))/_xlfn.STDEV.P(Table2[1M Return vs Nifty])</f>
        <v>-0.23871492140914366</v>
      </c>
      <c r="K603">
        <v>-15.1699047896296</v>
      </c>
      <c r="L603">
        <f>(Table2[[#This Row],[6M Return vs Nifty]]-AVERAGE(Table2[6M Return vs Nifty]))/_xlfn.STDEV.P(Table2[6M Return vs Nifty])</f>
        <v>-0.7372046543138896</v>
      </c>
      <c r="M603">
        <v>-0.791398340072202</v>
      </c>
      <c r="N603">
        <f>(Table2[[#This Row],[1W Return vs Nifty]]-AVERAGE(Table2[1W Return vs Nifty]))/_xlfn.STDEV.P(Table2[1W Return vs Nifty])</f>
        <v>-0.55129467335380122</v>
      </c>
      <c r="O603">
        <v>378.07</v>
      </c>
      <c r="P603">
        <v>391.70834851247503</v>
      </c>
      <c r="Q603">
        <v>402.75304878987703</v>
      </c>
      <c r="R603">
        <v>56.743042107069698</v>
      </c>
      <c r="S603" s="1">
        <f>(Table2[[#This Row],[Close Price]]-Table2[[#This Row],[20D EMA]])/Table2[[#This Row],[20D EMA]]</f>
        <v>6.162879889967424E-3</v>
      </c>
      <c r="T603" s="1">
        <f>(Table2[[#This Row],[Close Price]]-Table2[[#This Row],[50D EMA]])/Table2[[#This Row],[50D EMA]]</f>
        <v>-2.8869306859092649E-2</v>
      </c>
      <c r="U603" s="1">
        <f>(Table2[[#This Row],[Close Price]]-Table2[[#This Row],[200D EMA]])/Table2[[#This Row],[200D EMA]]</f>
        <v>-5.5500632104560452E-2</v>
      </c>
      <c r="V603">
        <v>0.61433030993862503</v>
      </c>
      <c r="W603">
        <v>368.4</v>
      </c>
      <c r="X603">
        <v>382.8</v>
      </c>
      <c r="Y603">
        <v>365.1</v>
      </c>
      <c r="Z603">
        <v>382.8</v>
      </c>
      <c r="AA603">
        <v>365.1</v>
      </c>
      <c r="AB603">
        <v>383.5</v>
      </c>
      <c r="AC603" s="1">
        <f>(Table2[[#This Row],[Close Price]]/Table2[[#This Row],[Day Low]])-1</f>
        <v>3.2573289902280145E-2</v>
      </c>
      <c r="AD603" s="1">
        <f>(Table2[[#This Row],[Day High]]/Table2[[#This Row],[Close Price]])-1</f>
        <v>6.3091482649844099E-3</v>
      </c>
      <c r="AE603" s="1">
        <f>(Table2[[#This Row],[Close Price]]/Table2[[#This Row],[Current Week Low]])-1</f>
        <v>4.1906327033689239E-2</v>
      </c>
      <c r="AF603" s="1">
        <f>(Table2[[#This Row],[Current Week High]]/Table2[[#This Row],[Close Price]])-1</f>
        <v>6.3091482649844099E-3</v>
      </c>
      <c r="AG603" s="1">
        <f>(Table2[[#This Row],[Close Price]]/Table2[[#This Row],[Current Month Low]])-1</f>
        <v>4.1906327033689239E-2</v>
      </c>
      <c r="AH603" s="1">
        <f>(Table2[[#This Row],[Current Month High]]/Table2[[#This Row],[Close Price]])-1</f>
        <v>8.1493165089379094E-3</v>
      </c>
      <c r="AI603">
        <v>32.754994742376397</v>
      </c>
      <c r="AJ603">
        <v>9.3889288281811591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0.53</v>
      </c>
      <c r="AM603" t="s">
        <v>3217</v>
      </c>
      <c r="AN603">
        <v>-7.0000000000000007E-2</v>
      </c>
      <c r="AO603" t="s">
        <v>3216</v>
      </c>
      <c r="AP603">
        <v>4.1727943335715001E-2</v>
      </c>
      <c r="AQ603">
        <f>(Table2[[#This Row],[Sharpe Ratio]]-AVERAGE(Table2[Sharpe Ratio]))/_xlfn.STDEV.P(Table2[Sharpe Ratio])</f>
        <v>-0.2572712616515157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645</v>
      </c>
      <c r="AT603">
        <f>_xlfn.RANK.AVG(Table2[[#This Row],[6M Return vs Nifty Z-Score]],Table2[6M Return vs Nifty Z-Score])</f>
        <v>586</v>
      </c>
      <c r="AU603">
        <f>_xlfn.RANK.AVG(Table2[[#This Row],[Sharpe Ratio Z-Score]],Table2[Sharpe Ratio Z-Score])</f>
        <v>413</v>
      </c>
      <c r="AV603">
        <f>(Table2[[#This Row],[Rank 1Y]]+Table2[[#This Row],[Rank 6M]]+Table2[[#This Row],[Rank Sharpe]])/3</f>
        <v>548</v>
      </c>
    </row>
    <row r="604" spans="1:48" hidden="1" x14ac:dyDescent="0.3">
      <c r="A604" t="s">
        <v>2086</v>
      </c>
      <c r="B604" t="s">
        <v>2087</v>
      </c>
      <c r="C604" t="s">
        <v>3161</v>
      </c>
      <c r="D604" t="s">
        <v>163</v>
      </c>
      <c r="E604">
        <v>3059.7788820199999</v>
      </c>
      <c r="F604">
        <v>195.16</v>
      </c>
      <c r="G604">
        <v>4.9377806603757799</v>
      </c>
      <c r="H604">
        <f>(Table2[[#This Row],[1Y Return vs Nifty]]-AVERAGE(Table2[1Y Return vs Nifty]))/_xlfn.STDEV.P(Table2[1Y Return vs Nifty])</f>
        <v>-0.32531743906503169</v>
      </c>
      <c r="I604">
        <v>9.3371621571975005</v>
      </c>
      <c r="J604">
        <f>(Table2[[#This Row],[1M Return vs Nifty]]-AVERAGE(Table2[1M Return vs Nifty]))/_xlfn.STDEV.P(Table2[1M Return vs Nifty])</f>
        <v>1.1671673670661442</v>
      </c>
      <c r="K604">
        <v>-21.501575778392201</v>
      </c>
      <c r="L604">
        <f>(Table2[[#This Row],[6M Return vs Nifty]]-AVERAGE(Table2[6M Return vs Nifty]))/_xlfn.STDEV.P(Table2[6M Return vs Nifty])</f>
        <v>-0.94522774578383795</v>
      </c>
      <c r="M604">
        <v>4.1192094724949602</v>
      </c>
      <c r="N604">
        <f>(Table2[[#This Row],[1W Return vs Nifty]]-AVERAGE(Table2[1W Return vs Nifty]))/_xlfn.STDEV.P(Table2[1W Return vs Nifty])</f>
        <v>0.62263760119601663</v>
      </c>
      <c r="O604">
        <v>185.83</v>
      </c>
      <c r="P604">
        <v>185.81248240539301</v>
      </c>
      <c r="Q604">
        <v>185.703652704104</v>
      </c>
      <c r="R604">
        <v>62.5869576961517</v>
      </c>
      <c r="S604" s="1">
        <f>(Table2[[#This Row],[Close Price]]-Table2[[#This Row],[20D EMA]])/Table2[[#This Row],[20D EMA]]</f>
        <v>5.0207178604100434E-2</v>
      </c>
      <c r="T604" s="1">
        <f>(Table2[[#This Row],[Close Price]]-Table2[[#This Row],[50D EMA]])/Table2[[#This Row],[50D EMA]]</f>
        <v>5.0306187580085211E-2</v>
      </c>
      <c r="U604" s="1">
        <f>(Table2[[#This Row],[Close Price]]-Table2[[#This Row],[200D EMA]])/Table2[[#This Row],[200D EMA]]</f>
        <v>5.0921708637382185E-2</v>
      </c>
      <c r="V604">
        <v>0.43327922381497902</v>
      </c>
      <c r="W604">
        <v>188.1</v>
      </c>
      <c r="X604">
        <v>196</v>
      </c>
      <c r="Y604">
        <v>181.5</v>
      </c>
      <c r="Z604">
        <v>196</v>
      </c>
      <c r="AA604">
        <v>181.5</v>
      </c>
      <c r="AB604">
        <v>197.4</v>
      </c>
      <c r="AC604" s="1">
        <f>(Table2[[#This Row],[Close Price]]/Table2[[#This Row],[Day Low]])-1</f>
        <v>3.7533227006911307E-2</v>
      </c>
      <c r="AD604" s="1">
        <f>(Table2[[#This Row],[Day High]]/Table2[[#This Row],[Close Price]])-1</f>
        <v>4.3041606886657924E-3</v>
      </c>
      <c r="AE604" s="1">
        <f>(Table2[[#This Row],[Close Price]]/Table2[[#This Row],[Current Week Low]])-1</f>
        <v>7.5261707988980797E-2</v>
      </c>
      <c r="AF604" s="1">
        <f>(Table2[[#This Row],[Current Week High]]/Table2[[#This Row],[Close Price]])-1</f>
        <v>4.3041606886657924E-3</v>
      </c>
      <c r="AG604" s="1">
        <f>(Table2[[#This Row],[Close Price]]/Table2[[#This Row],[Current Month Low]])-1</f>
        <v>7.5261707988980797E-2</v>
      </c>
      <c r="AH604" s="1">
        <f>(Table2[[#This Row],[Current Month High]]/Table2[[#This Row],[Close Price]])-1</f>
        <v>1.1477761836441891E-2</v>
      </c>
      <c r="AI604">
        <v>45.009223201475699</v>
      </c>
      <c r="AJ604">
        <v>46.736842105263101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4.37</v>
      </c>
      <c r="AM604" t="s">
        <v>3217</v>
      </c>
      <c r="AN604">
        <v>0.11</v>
      </c>
      <c r="AO604" t="s">
        <v>3217</v>
      </c>
      <c r="AP604">
        <v>-4.7975106530680003E-3</v>
      </c>
      <c r="AQ604">
        <f>(Table2[[#This Row],[Sharpe Ratio]]-AVERAGE(Table2[Sharpe Ratio]))/_xlfn.STDEV.P(Table2[Sharpe Ratio])</f>
        <v>-0.81232190714548047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-0.29306212373218921</v>
      </c>
      <c r="AS604">
        <f>_xlfn.RANK.AVG(Table2[[#This Row],[1Y Return vs Nifty Z-Score]],Table2[1Y Return vs Nifty Z-Score])</f>
        <v>419</v>
      </c>
      <c r="AT604">
        <f>_xlfn.RANK.AVG(Table2[[#This Row],[6M Return vs Nifty Z-Score]],Table2[6M Return vs Nifty Z-Score])</f>
        <v>648</v>
      </c>
      <c r="AU604">
        <f>_xlfn.RANK.AVG(Table2[[#This Row],[Sharpe Ratio Z-Score]],Table2[Sharpe Ratio Z-Score])</f>
        <v>579</v>
      </c>
      <c r="AV604">
        <f>(Table2[[#This Row],[Rank 1Y]]+Table2[[#This Row],[Rank 6M]]+Table2[[#This Row],[Rank Sharpe]])/3</f>
        <v>548.66666666666663</v>
      </c>
    </row>
    <row r="605" spans="1:48" hidden="1" x14ac:dyDescent="0.3">
      <c r="A605" t="s">
        <v>2353</v>
      </c>
      <c r="B605" t="s">
        <v>2354</v>
      </c>
      <c r="C605" t="s">
        <v>3165</v>
      </c>
      <c r="D605" t="s">
        <v>75</v>
      </c>
      <c r="E605">
        <v>2316.1509160000001</v>
      </c>
      <c r="F605">
        <v>89.66</v>
      </c>
      <c r="G605">
        <v>-48.333954653837303</v>
      </c>
      <c r="H605">
        <f>(Table2[[#This Row],[1Y Return vs Nifty]]-AVERAGE(Table2[1Y Return vs Nifty]))/_xlfn.STDEV.P(Table2[1Y Return vs Nifty])</f>
        <v>-1.2401956425731224</v>
      </c>
      <c r="I605">
        <v>8.20791788030572</v>
      </c>
      <c r="J605">
        <f>(Table2[[#This Row],[1M Return vs Nifty]]-AVERAGE(Table2[1M Return vs Nifty]))/_xlfn.STDEV.P(Table2[1M Return vs Nifty])</f>
        <v>1.0453280938483447</v>
      </c>
      <c r="K605">
        <v>-8.7488805196966197</v>
      </c>
      <c r="L605">
        <f>(Table2[[#This Row],[6M Return vs Nifty]]-AVERAGE(Table2[6M Return vs Nifty]))/_xlfn.STDEV.P(Table2[6M Return vs Nifty])</f>
        <v>-0.52624591665906595</v>
      </c>
      <c r="M605">
        <v>13.0811206168671</v>
      </c>
      <c r="N605">
        <f>(Table2[[#This Row],[1W Return vs Nifty]]-AVERAGE(Table2[1W Return vs Nifty]))/_xlfn.STDEV.P(Table2[1W Return vs Nifty])</f>
        <v>2.765076406246131</v>
      </c>
      <c r="O605">
        <v>82.98</v>
      </c>
      <c r="P605">
        <v>84.672183542596102</v>
      </c>
      <c r="Q605">
        <v>92.981982495054197</v>
      </c>
      <c r="R605">
        <v>82.648098935660101</v>
      </c>
      <c r="S605" s="1">
        <f>(Table2[[#This Row],[Close Price]]-Table2[[#This Row],[20D EMA]])/Table2[[#This Row],[20D EMA]]</f>
        <v>8.0501325620631378E-2</v>
      </c>
      <c r="T605" s="1">
        <f>(Table2[[#This Row],[Close Price]]-Table2[[#This Row],[50D EMA]])/Table2[[#This Row],[50D EMA]]</f>
        <v>5.8907379598810865E-2</v>
      </c>
      <c r="U605" s="1">
        <f>(Table2[[#This Row],[Close Price]]-Table2[[#This Row],[200D EMA]])/Table2[[#This Row],[200D EMA]]</f>
        <v>-3.5727163541935662E-2</v>
      </c>
      <c r="V605">
        <v>1.44350361466777</v>
      </c>
      <c r="W605">
        <v>86.88</v>
      </c>
      <c r="X605">
        <v>90.99</v>
      </c>
      <c r="Y605">
        <v>84.41</v>
      </c>
      <c r="Z605">
        <v>90.99</v>
      </c>
      <c r="AA605">
        <v>84.41</v>
      </c>
      <c r="AB605">
        <v>90.99</v>
      </c>
      <c r="AC605" s="1">
        <f>(Table2[[#This Row],[Close Price]]/Table2[[#This Row],[Day Low]])-1</f>
        <v>3.1998158379373809E-2</v>
      </c>
      <c r="AD605" s="1">
        <f>(Table2[[#This Row],[Day High]]/Table2[[#This Row],[Close Price]])-1</f>
        <v>1.4833816640642317E-2</v>
      </c>
      <c r="AE605" s="1">
        <f>(Table2[[#This Row],[Close Price]]/Table2[[#This Row],[Current Week Low]])-1</f>
        <v>6.2196422224854775E-2</v>
      </c>
      <c r="AF605" s="1">
        <f>(Table2[[#This Row],[Current Week High]]/Table2[[#This Row],[Close Price]])-1</f>
        <v>1.4833816640642317E-2</v>
      </c>
      <c r="AG605" s="1">
        <f>(Table2[[#This Row],[Close Price]]/Table2[[#This Row],[Current Month Low]])-1</f>
        <v>6.2196422224854775E-2</v>
      </c>
      <c r="AH605" s="1">
        <f>(Table2[[#This Row],[Current Month High]]/Table2[[#This Row],[Close Price]])-1</f>
        <v>1.4833816640642317E-2</v>
      </c>
      <c r="AI605">
        <v>73.9906312737006</v>
      </c>
      <c r="AJ605">
        <v>23.0579192972824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12.17</v>
      </c>
      <c r="AM605" t="s">
        <v>3217</v>
      </c>
      <c r="AN605">
        <v>0.04</v>
      </c>
      <c r="AO605" t="s">
        <v>3217</v>
      </c>
      <c r="AP605">
        <v>3.4818090521599003E-2</v>
      </c>
      <c r="AQ605">
        <f>(Table2[[#This Row],[Sharpe Ratio]]-AVERAGE(Table2[Sharpe Ratio]))/_xlfn.STDEV.P(Table2[Sharpe Ratio])</f>
        <v>-0.33970609970098525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712</v>
      </c>
      <c r="AT605">
        <f>_xlfn.RANK.AVG(Table2[[#This Row],[6M Return vs Nifty Z-Score]],Table2[6M Return vs Nifty Z-Score])</f>
        <v>503</v>
      </c>
      <c r="AU605">
        <f>_xlfn.RANK.AVG(Table2[[#This Row],[Sharpe Ratio Z-Score]],Table2[Sharpe Ratio Z-Score])</f>
        <v>432</v>
      </c>
      <c r="AV605">
        <f>(Table2[[#This Row],[Rank 1Y]]+Table2[[#This Row],[Rank 6M]]+Table2[[#This Row],[Rank Sharpe]])/3</f>
        <v>549</v>
      </c>
    </row>
    <row r="606" spans="1:48" hidden="1" x14ac:dyDescent="0.3">
      <c r="A606" t="s">
        <v>939</v>
      </c>
      <c r="B606" t="s">
        <v>940</v>
      </c>
      <c r="C606" t="s">
        <v>3156</v>
      </c>
      <c r="D606" t="s">
        <v>21</v>
      </c>
      <c r="E606">
        <v>16117.52523634</v>
      </c>
      <c r="F606">
        <v>582.70000000000005</v>
      </c>
      <c r="G606">
        <v>-28.598875941689499</v>
      </c>
      <c r="H606">
        <f>(Table2[[#This Row],[1Y Return vs Nifty]]-AVERAGE(Table2[1Y Return vs Nifty]))/_xlfn.STDEV.P(Table2[1Y Return vs Nifty])</f>
        <v>-0.90126931979115432</v>
      </c>
      <c r="I606">
        <v>-2.9131101916889302</v>
      </c>
      <c r="J606">
        <f>(Table2[[#This Row],[1M Return vs Nifty]]-AVERAGE(Table2[1M Return vs Nifty]))/_xlfn.STDEV.P(Table2[1M Return vs Nifty])</f>
        <v>-0.15456993127702484</v>
      </c>
      <c r="K606">
        <v>-14.9297027258981</v>
      </c>
      <c r="L606">
        <f>(Table2[[#This Row],[6M Return vs Nifty]]-AVERAGE(Table2[6M Return vs Nifty]))/_xlfn.STDEV.P(Table2[6M Return vs Nifty])</f>
        <v>-0.72931296569589754</v>
      </c>
      <c r="M606">
        <v>-4.6416677011418601</v>
      </c>
      <c r="N606">
        <f>(Table2[[#This Row],[1W Return vs Nifty]]-AVERAGE(Table2[1W Return vs Nifty]))/_xlfn.STDEV.P(Table2[1W Return vs Nifty])</f>
        <v>-1.4717419257494351</v>
      </c>
      <c r="O606">
        <v>578.11</v>
      </c>
      <c r="P606">
        <v>600.07212958744299</v>
      </c>
      <c r="Q606">
        <v>629.92823291557499</v>
      </c>
      <c r="R606">
        <v>56.085220536127999</v>
      </c>
      <c r="S606" s="1">
        <f>(Table2[[#This Row],[Close Price]]-Table2[[#This Row],[20D EMA]])/Table2[[#This Row],[20D EMA]]</f>
        <v>7.9396654615904103E-3</v>
      </c>
      <c r="T606" s="1">
        <f>(Table2[[#This Row],[Close Price]]-Table2[[#This Row],[50D EMA]])/Table2[[#This Row],[50D EMA]]</f>
        <v>-2.8950069051509684E-2</v>
      </c>
      <c r="U606" s="1">
        <f>(Table2[[#This Row],[Close Price]]-Table2[[#This Row],[200D EMA]])/Table2[[#This Row],[200D EMA]]</f>
        <v>-7.4973989809890978E-2</v>
      </c>
      <c r="V606">
        <v>0.75334744520364505</v>
      </c>
      <c r="W606">
        <v>559</v>
      </c>
      <c r="X606">
        <v>584.5</v>
      </c>
      <c r="Y606">
        <v>536.29999999999995</v>
      </c>
      <c r="Z606">
        <v>584.5</v>
      </c>
      <c r="AA606">
        <v>536.29999999999995</v>
      </c>
      <c r="AB606">
        <v>584.5</v>
      </c>
      <c r="AC606" s="1">
        <f>(Table2[[#This Row],[Close Price]]/Table2[[#This Row],[Day Low]])-1</f>
        <v>4.2397137745975089E-2</v>
      </c>
      <c r="AD606" s="1">
        <f>(Table2[[#This Row],[Day High]]/Table2[[#This Row],[Close Price]])-1</f>
        <v>3.0890681311137591E-3</v>
      </c>
      <c r="AE606" s="1">
        <f>(Table2[[#This Row],[Close Price]]/Table2[[#This Row],[Current Week Low]])-1</f>
        <v>8.6518739511467713E-2</v>
      </c>
      <c r="AF606" s="1">
        <f>(Table2[[#This Row],[Current Week High]]/Table2[[#This Row],[Close Price]])-1</f>
        <v>3.0890681311137591E-3</v>
      </c>
      <c r="AG606" s="1">
        <f>(Table2[[#This Row],[Close Price]]/Table2[[#This Row],[Current Month Low]])-1</f>
        <v>8.6518739511467713E-2</v>
      </c>
      <c r="AH606" s="1">
        <f>(Table2[[#This Row],[Current Month High]]/Table2[[#This Row],[Close Price]])-1</f>
        <v>3.0890681311137591E-3</v>
      </c>
      <c r="AI606">
        <v>47.906298266689497</v>
      </c>
      <c r="AJ606">
        <v>8.6518739511467704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-2.4500000000000002</v>
      </c>
      <c r="AM606" t="s">
        <v>3216</v>
      </c>
      <c r="AN606">
        <v>-0.06</v>
      </c>
      <c r="AO606" t="s">
        <v>3216</v>
      </c>
      <c r="AP606">
        <v>3.1011353258606999E-2</v>
      </c>
      <c r="AQ606">
        <f>(Table2[[#This Row],[Sharpe Ratio]]-AVERAGE(Table2[Sharpe Ratio]))/_xlfn.STDEV.P(Table2[Sharpe Ratio])</f>
        <v>-0.38512063720467199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632</v>
      </c>
      <c r="AT606">
        <f>_xlfn.RANK.AVG(Table2[[#This Row],[6M Return vs Nifty Z-Score]],Table2[6M Return vs Nifty Z-Score])</f>
        <v>585</v>
      </c>
      <c r="AU606">
        <f>_xlfn.RANK.AVG(Table2[[#This Row],[Sharpe Ratio Z-Score]],Table2[Sharpe Ratio Z-Score])</f>
        <v>442</v>
      </c>
      <c r="AV606">
        <f>(Table2[[#This Row],[Rank 1Y]]+Table2[[#This Row],[Rank 6M]]+Table2[[#This Row],[Rank Sharpe]])/3</f>
        <v>553</v>
      </c>
    </row>
    <row r="607" spans="1:48" hidden="1" x14ac:dyDescent="0.3">
      <c r="A607" t="s">
        <v>41</v>
      </c>
      <c r="B607" t="s">
        <v>42</v>
      </c>
      <c r="C607" t="s">
        <v>3159</v>
      </c>
      <c r="D607" t="s">
        <v>43</v>
      </c>
      <c r="E607">
        <v>587562.28688834002</v>
      </c>
      <c r="F607">
        <v>2500.6999999999998</v>
      </c>
      <c r="G607">
        <v>-25.1710527412712</v>
      </c>
      <c r="H607">
        <f>(Table2[[#This Row],[1Y Return vs Nifty]]-AVERAGE(Table2[1Y Return vs Nifty]))/_xlfn.STDEV.P(Table2[1Y Return vs Nifty])</f>
        <v>-0.84240056484925674</v>
      </c>
      <c r="I607">
        <v>-9.4013041430651505</v>
      </c>
      <c r="J607">
        <f>(Table2[[#This Row],[1M Return vs Nifty]]-AVERAGE(Table2[1M Return vs Nifty]))/_xlfn.STDEV.P(Table2[1M Return vs Nifty])</f>
        <v>-0.85461052630902357</v>
      </c>
      <c r="K607">
        <v>1.7409745322061101</v>
      </c>
      <c r="L607">
        <f>(Table2[[#This Row],[6M Return vs Nifty]]-AVERAGE(Table2[6M Return vs Nifty]))/_xlfn.STDEV.P(Table2[6M Return vs Nifty])</f>
        <v>-0.18160828769172194</v>
      </c>
      <c r="M607">
        <v>-1.8280293977183399</v>
      </c>
      <c r="N607">
        <f>(Table2[[#This Row],[1W Return vs Nifty]]-AVERAGE(Table2[1W Return vs Nifty]))/_xlfn.STDEV.P(Table2[1W Return vs Nifty])</f>
        <v>-0.79911219448777393</v>
      </c>
      <c r="O607">
        <v>2622.81</v>
      </c>
      <c r="P607">
        <v>2705.6332761745198</v>
      </c>
      <c r="Q607">
        <v>2617.3350555626798</v>
      </c>
      <c r="R607">
        <v>24.182934809277398</v>
      </c>
      <c r="S607" s="1">
        <f>(Table2[[#This Row],[Close Price]]-Table2[[#This Row],[20D EMA]])/Table2[[#This Row],[20D EMA]]</f>
        <v>-4.6556937025556612E-2</v>
      </c>
      <c r="T607" s="1">
        <f>(Table2[[#This Row],[Close Price]]-Table2[[#This Row],[50D EMA]])/Table2[[#This Row],[50D EMA]]</f>
        <v>-7.5743182928424801E-2</v>
      </c>
      <c r="U607" s="1">
        <f>(Table2[[#This Row],[Close Price]]-Table2[[#This Row],[200D EMA]])/Table2[[#This Row],[200D EMA]]</f>
        <v>-4.4562523745209068E-2</v>
      </c>
      <c r="V607">
        <v>1.1912121900643799</v>
      </c>
      <c r="W607">
        <v>2495</v>
      </c>
      <c r="X607">
        <v>2522.1</v>
      </c>
      <c r="Y607">
        <v>2495</v>
      </c>
      <c r="Z607">
        <v>2547</v>
      </c>
      <c r="AA607">
        <v>2495</v>
      </c>
      <c r="AB607">
        <v>2547</v>
      </c>
      <c r="AC607" s="1">
        <f>(Table2[[#This Row],[Close Price]]/Table2[[#This Row],[Day Low]])-1</f>
        <v>2.2845691382764599E-3</v>
      </c>
      <c r="AD607" s="1">
        <f>(Table2[[#This Row],[Day High]]/Table2[[#This Row],[Close Price]])-1</f>
        <v>8.5576038709160862E-3</v>
      </c>
      <c r="AE607" s="1">
        <f>(Table2[[#This Row],[Close Price]]/Table2[[#This Row],[Current Week Low]])-1</f>
        <v>2.2845691382764599E-3</v>
      </c>
      <c r="AF607" s="1">
        <f>(Table2[[#This Row],[Current Week High]]/Table2[[#This Row],[Close Price]])-1</f>
        <v>1.8514815851561561E-2</v>
      </c>
      <c r="AG607" s="1">
        <f>(Table2[[#This Row],[Close Price]]/Table2[[#This Row],[Current Month Low]])-1</f>
        <v>2.2845691382764599E-3</v>
      </c>
      <c r="AH607" s="1">
        <f>(Table2[[#This Row],[Current Month High]]/Table2[[#This Row],[Close Price]])-1</f>
        <v>1.8514815851561561E-2</v>
      </c>
      <c r="AI607">
        <v>21.366017515095699</v>
      </c>
      <c r="AJ607">
        <v>15.1308671531502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-7.16</v>
      </c>
      <c r="AM607" t="s">
        <v>3216</v>
      </c>
      <c r="AN607">
        <v>-0.04</v>
      </c>
      <c r="AO607" t="s">
        <v>3216</v>
      </c>
      <c r="AP607">
        <v>-4.4917275296256998E-2</v>
      </c>
      <c r="AQ607">
        <f>(Table2[[#This Row],[Sharpe Ratio]]-AVERAGE(Table2[Sharpe Ratio]))/_xlfn.STDEV.P(Table2[Sharpe Ratio])</f>
        <v>-1.2909524062188864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616</v>
      </c>
      <c r="AT607">
        <f>_xlfn.RANK.AVG(Table2[[#This Row],[6M Return vs Nifty Z-Score]],Table2[6M Return vs Nifty Z-Score])</f>
        <v>377</v>
      </c>
      <c r="AU607">
        <f>_xlfn.RANK.AVG(Table2[[#This Row],[Sharpe Ratio Z-Score]],Table2[Sharpe Ratio Z-Score])</f>
        <v>667</v>
      </c>
      <c r="AV607">
        <f>(Table2[[#This Row],[Rank 1Y]]+Table2[[#This Row],[Rank 6M]]+Table2[[#This Row],[Rank Sharpe]])/3</f>
        <v>553.33333333333337</v>
      </c>
    </row>
    <row r="608" spans="1:48" hidden="1" x14ac:dyDescent="0.3">
      <c r="A608" t="s">
        <v>1041</v>
      </c>
      <c r="B608" t="s">
        <v>1042</v>
      </c>
      <c r="C608" t="s">
        <v>3157</v>
      </c>
      <c r="D608" t="s">
        <v>573</v>
      </c>
      <c r="E608">
        <v>13332.9819826</v>
      </c>
      <c r="F608">
        <v>1684.7</v>
      </c>
      <c r="G608">
        <v>-11.485613215229099</v>
      </c>
      <c r="H608">
        <f>(Table2[[#This Row],[1Y Return vs Nifty]]-AVERAGE(Table2[1Y Return vs Nifty]))/_xlfn.STDEV.P(Table2[1Y Return vs Nifty])</f>
        <v>-0.6073695441033734</v>
      </c>
      <c r="I608">
        <v>-3.6845131758736098</v>
      </c>
      <c r="J608">
        <f>(Table2[[#This Row],[1M Return vs Nifty]]-AVERAGE(Table2[1M Return vs Nifty]))/_xlfn.STDEV.P(Table2[1M Return vs Nifty])</f>
        <v>-0.23780008871452862</v>
      </c>
      <c r="K608">
        <v>-1.4059815721140301</v>
      </c>
      <c r="L608">
        <f>(Table2[[#This Row],[6M Return vs Nifty]]-AVERAGE(Table2[6M Return vs Nifty]))/_xlfn.STDEV.P(Table2[6M Return vs Nifty])</f>
        <v>-0.28499956287054123</v>
      </c>
      <c r="M608">
        <v>1.5092080363829901</v>
      </c>
      <c r="N608">
        <f>(Table2[[#This Row],[1W Return vs Nifty]]-AVERAGE(Table2[1W Return vs Nifty]))/_xlfn.STDEV.P(Table2[1W Return vs Nifty])</f>
        <v>-1.3106022487703768E-3</v>
      </c>
      <c r="O608">
        <v>1701.07</v>
      </c>
      <c r="P608">
        <v>1729.8800246211599</v>
      </c>
      <c r="Q608">
        <v>1682.9423653962999</v>
      </c>
      <c r="R608">
        <v>46.681340397000298</v>
      </c>
      <c r="S608" s="1">
        <f>(Table2[[#This Row],[Close Price]]-Table2[[#This Row],[20D EMA]])/Table2[[#This Row],[20D EMA]]</f>
        <v>-9.6233547120341267E-3</v>
      </c>
      <c r="T608" s="1">
        <f>(Table2[[#This Row],[Close Price]]-Table2[[#This Row],[50D EMA]])/Table2[[#This Row],[50D EMA]]</f>
        <v>-2.6117432410409043E-2</v>
      </c>
      <c r="U608" s="1">
        <f>(Table2[[#This Row],[Close Price]]-Table2[[#This Row],[200D EMA]])/Table2[[#This Row],[200D EMA]]</f>
        <v>1.04438193478256E-3</v>
      </c>
      <c r="V608">
        <v>0.47609132868394499</v>
      </c>
      <c r="W608">
        <v>1680</v>
      </c>
      <c r="X608">
        <v>1703.6</v>
      </c>
      <c r="Y608">
        <v>1655.15</v>
      </c>
      <c r="Z608">
        <v>1705.6</v>
      </c>
      <c r="AA608">
        <v>1655.15</v>
      </c>
      <c r="AB608">
        <v>1705.6</v>
      </c>
      <c r="AC608" s="1">
        <f>(Table2[[#This Row],[Close Price]]/Table2[[#This Row],[Day Low]])-1</f>
        <v>2.7976190476191043E-3</v>
      </c>
      <c r="AD608" s="1">
        <f>(Table2[[#This Row],[Day High]]/Table2[[#This Row],[Close Price]])-1</f>
        <v>1.1218614590134734E-2</v>
      </c>
      <c r="AE608" s="1">
        <f>(Table2[[#This Row],[Close Price]]/Table2[[#This Row],[Current Week Low]])-1</f>
        <v>1.7853366764341683E-2</v>
      </c>
      <c r="AF608" s="1">
        <f>(Table2[[#This Row],[Current Week High]]/Table2[[#This Row],[Close Price]])-1</f>
        <v>1.2405769573217595E-2</v>
      </c>
      <c r="AG608" s="1">
        <f>(Table2[[#This Row],[Close Price]]/Table2[[#This Row],[Current Month Low]])-1</f>
        <v>1.7853366764341683E-2</v>
      </c>
      <c r="AH608" s="1">
        <f>(Table2[[#This Row],[Current Month High]]/Table2[[#This Row],[Close Price]])-1</f>
        <v>1.2405769573217595E-2</v>
      </c>
      <c r="AI608">
        <v>17.466017688609199</v>
      </c>
      <c r="AJ608">
        <v>28.898240244835399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-1.27</v>
      </c>
      <c r="AM608" t="s">
        <v>3216</v>
      </c>
      <c r="AN608">
        <v>-0.03</v>
      </c>
      <c r="AO608" t="s">
        <v>3216</v>
      </c>
      <c r="AP608">
        <v>-9.6647856921383002E-2</v>
      </c>
      <c r="AQ608">
        <f>(Table2[[#This Row],[Sharpe Ratio]]-AVERAGE(Table2[Sharpe Ratio]))/_xlfn.STDEV.P(Table2[Sharpe Ratio])</f>
        <v>-1.9081004458646031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531</v>
      </c>
      <c r="AT608">
        <f>_xlfn.RANK.AVG(Table2[[#This Row],[6M Return vs Nifty Z-Score]],Table2[6M Return vs Nifty Z-Score])</f>
        <v>412</v>
      </c>
      <c r="AU608">
        <f>_xlfn.RANK.AVG(Table2[[#This Row],[Sharpe Ratio Z-Score]],Table2[Sharpe Ratio Z-Score])</f>
        <v>717</v>
      </c>
      <c r="AV608">
        <f>(Table2[[#This Row],[Rank 1Y]]+Table2[[#This Row],[Rank 6M]]+Table2[[#This Row],[Rank Sharpe]])/3</f>
        <v>553.33333333333337</v>
      </c>
    </row>
    <row r="609" spans="1:48" hidden="1" x14ac:dyDescent="0.3">
      <c r="A609" t="s">
        <v>1642</v>
      </c>
      <c r="B609" t="s">
        <v>1643</v>
      </c>
      <c r="C609" t="s">
        <v>3159</v>
      </c>
      <c r="D609" t="s">
        <v>37</v>
      </c>
      <c r="E609">
        <v>5777.2002144999997</v>
      </c>
      <c r="F609">
        <v>340.75</v>
      </c>
      <c r="G609">
        <v>-8.7845488775598</v>
      </c>
      <c r="H609">
        <f>(Table2[[#This Row],[1Y Return vs Nifty]]-AVERAGE(Table2[1Y Return vs Nifty]))/_xlfn.STDEV.P(Table2[1Y Return vs Nifty])</f>
        <v>-0.56098200154950151</v>
      </c>
      <c r="I609">
        <v>-5.62008547338933</v>
      </c>
      <c r="J609">
        <f>(Table2[[#This Row],[1M Return vs Nifty]]-AVERAGE(Table2[1M Return vs Nifty]))/_xlfn.STDEV.P(Table2[1M Return vs Nifty])</f>
        <v>-0.44663773953613367</v>
      </c>
      <c r="K609">
        <v>-12.6021186070202</v>
      </c>
      <c r="L609">
        <f>(Table2[[#This Row],[6M Return vs Nifty]]-AVERAGE(Table2[6M Return vs Nifty]))/_xlfn.STDEV.P(Table2[6M Return vs Nifty])</f>
        <v>-0.6528416447879295</v>
      </c>
      <c r="M609">
        <v>5.3927012393579101</v>
      </c>
      <c r="N609">
        <f>(Table2[[#This Row],[1W Return vs Nifty]]-AVERAGE(Table2[1W Return vs Nifty]))/_xlfn.STDEV.P(Table2[1W Return vs Nifty])</f>
        <v>0.92707915783345018</v>
      </c>
      <c r="O609">
        <v>348.71</v>
      </c>
      <c r="P609">
        <v>368.72166261825299</v>
      </c>
      <c r="Q609">
        <v>364.252102735687</v>
      </c>
      <c r="R609">
        <v>48.058778626031</v>
      </c>
      <c r="S609" s="1">
        <f>(Table2[[#This Row],[Close Price]]-Table2[[#This Row],[20D EMA]])/Table2[[#This Row],[20D EMA]]</f>
        <v>-2.2826990909351554E-2</v>
      </c>
      <c r="T609" s="1">
        <f>(Table2[[#This Row],[Close Price]]-Table2[[#This Row],[50D EMA]])/Table2[[#This Row],[50D EMA]]</f>
        <v>-7.5861185967836045E-2</v>
      </c>
      <c r="U609" s="1">
        <f>(Table2[[#This Row],[Close Price]]-Table2[[#This Row],[200D EMA]])/Table2[[#This Row],[200D EMA]]</f>
        <v>-6.452152934513293E-2</v>
      </c>
      <c r="V609">
        <v>0.515572065182752</v>
      </c>
      <c r="W609">
        <v>334.8</v>
      </c>
      <c r="X609">
        <v>342.3</v>
      </c>
      <c r="Y609">
        <v>332.15</v>
      </c>
      <c r="Z609">
        <v>353</v>
      </c>
      <c r="AA609">
        <v>332.15</v>
      </c>
      <c r="AB609">
        <v>354.95</v>
      </c>
      <c r="AC609" s="1">
        <f>(Table2[[#This Row],[Close Price]]/Table2[[#This Row],[Day Low]])-1</f>
        <v>1.7771804062126639E-2</v>
      </c>
      <c r="AD609" s="1">
        <f>(Table2[[#This Row],[Day High]]/Table2[[#This Row],[Close Price]])-1</f>
        <v>4.5487894350697555E-3</v>
      </c>
      <c r="AE609" s="1">
        <f>(Table2[[#This Row],[Close Price]]/Table2[[#This Row],[Current Week Low]])-1</f>
        <v>2.589191630287524E-2</v>
      </c>
      <c r="AF609" s="1">
        <f>(Table2[[#This Row],[Current Week High]]/Table2[[#This Row],[Close Price]])-1</f>
        <v>3.5950110051357287E-2</v>
      </c>
      <c r="AG609" s="1">
        <f>(Table2[[#This Row],[Close Price]]/Table2[[#This Row],[Current Month Low]])-1</f>
        <v>2.589191630287524E-2</v>
      </c>
      <c r="AH609" s="1">
        <f>(Table2[[#This Row],[Current Month High]]/Table2[[#This Row],[Close Price]])-1</f>
        <v>4.1672780630961137E-2</v>
      </c>
      <c r="AI609">
        <v>42.670579603815099</v>
      </c>
      <c r="AJ609">
        <v>18.060695780903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-6.66</v>
      </c>
      <c r="AM609" t="s">
        <v>3216</v>
      </c>
      <c r="AN609">
        <v>-0.08</v>
      </c>
      <c r="AO609" t="s">
        <v>3216</v>
      </c>
      <c r="AP609">
        <v>-7.1069062343130001E-3</v>
      </c>
      <c r="AQ609">
        <f>(Table2[[#This Row],[Sharpe Ratio]]-AVERAGE(Table2[Sharpe Ratio]))/_xlfn.STDEV.P(Table2[Sharpe Ratio])</f>
        <v>-0.83987309468209181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515</v>
      </c>
      <c r="AT609">
        <f>_xlfn.RANK.AVG(Table2[[#This Row],[6M Return vs Nifty Z-Score]],Table2[6M Return vs Nifty Z-Score])</f>
        <v>558</v>
      </c>
      <c r="AU609">
        <f>_xlfn.RANK.AVG(Table2[[#This Row],[Sharpe Ratio Z-Score]],Table2[Sharpe Ratio Z-Score])</f>
        <v>587</v>
      </c>
      <c r="AV609">
        <f>(Table2[[#This Row],[Rank 1Y]]+Table2[[#This Row],[Rank 6M]]+Table2[[#This Row],[Rank Sharpe]])/3</f>
        <v>553.33333333333337</v>
      </c>
    </row>
    <row r="610" spans="1:48" hidden="1" x14ac:dyDescent="0.3">
      <c r="A610" t="s">
        <v>1121</v>
      </c>
      <c r="B610" t="s">
        <v>1122</v>
      </c>
      <c r="C610" t="s">
        <v>590</v>
      </c>
      <c r="D610" t="s">
        <v>590</v>
      </c>
      <c r="E610">
        <v>11211.512825457999</v>
      </c>
      <c r="F610">
        <v>22.58</v>
      </c>
      <c r="G610">
        <v>-3.7452262502843201</v>
      </c>
      <c r="H610">
        <f>(Table2[[#This Row],[1Y Return vs Nifty]]-AVERAGE(Table2[1Y Return vs Nifty]))/_xlfn.STDEV.P(Table2[1Y Return vs Nifty])</f>
        <v>-0.47443767546464438</v>
      </c>
      <c r="I610">
        <v>-11.0154552757124</v>
      </c>
      <c r="J610">
        <f>(Table2[[#This Row],[1M Return vs Nifty]]-AVERAGE(Table2[1M Return vs Nifty]))/_xlfn.STDEV.P(Table2[1M Return vs Nifty])</f>
        <v>-1.0287685936908217</v>
      </c>
      <c r="K610">
        <v>-24.2086126704428</v>
      </c>
      <c r="L610">
        <f>(Table2[[#This Row],[6M Return vs Nifty]]-AVERAGE(Table2[6M Return vs Nifty]))/_xlfn.STDEV.P(Table2[6M Return vs Nifty])</f>
        <v>-1.0341657503022341</v>
      </c>
      <c r="M610">
        <v>3.1239855648887702</v>
      </c>
      <c r="N610">
        <f>(Table2[[#This Row],[1W Return vs Nifty]]-AVERAGE(Table2[1W Return vs Nifty]))/_xlfn.STDEV.P(Table2[1W Return vs Nifty])</f>
        <v>0.38471889334227005</v>
      </c>
      <c r="O610">
        <v>22.87</v>
      </c>
      <c r="P610">
        <v>24.2212498168177</v>
      </c>
      <c r="Q610">
        <v>25.215168157547101</v>
      </c>
      <c r="R610">
        <v>50.8713463795238</v>
      </c>
      <c r="S610" s="1">
        <f>(Table2[[#This Row],[Close Price]]-Table2[[#This Row],[20D EMA]])/Table2[[#This Row],[20D EMA]]</f>
        <v>-1.2680367293397582E-2</v>
      </c>
      <c r="T610" s="1">
        <f>(Table2[[#This Row],[Close Price]]-Table2[[#This Row],[50D EMA]])/Table2[[#This Row],[50D EMA]]</f>
        <v>-6.7760740227290908E-2</v>
      </c>
      <c r="U610" s="1">
        <f>(Table2[[#This Row],[Close Price]]-Table2[[#This Row],[200D EMA]])/Table2[[#This Row],[200D EMA]]</f>
        <v>-0.10450726091066642</v>
      </c>
      <c r="V610">
        <v>0.35381413737859302</v>
      </c>
      <c r="W610">
        <v>22.32</v>
      </c>
      <c r="X610">
        <v>22.73</v>
      </c>
      <c r="Y610">
        <v>21.83</v>
      </c>
      <c r="Z610">
        <v>22.73</v>
      </c>
      <c r="AA610">
        <v>21.83</v>
      </c>
      <c r="AB610">
        <v>23.1</v>
      </c>
      <c r="AC610" s="1">
        <f>(Table2[[#This Row],[Close Price]]/Table2[[#This Row],[Day Low]])-1</f>
        <v>1.1648745519713177E-2</v>
      </c>
      <c r="AD610" s="1">
        <f>(Table2[[#This Row],[Day High]]/Table2[[#This Row],[Close Price]])-1</f>
        <v>6.643046944198483E-3</v>
      </c>
      <c r="AE610" s="1">
        <f>(Table2[[#This Row],[Close Price]]/Table2[[#This Row],[Current Week Low]])-1</f>
        <v>3.4356390288593719E-2</v>
      </c>
      <c r="AF610" s="1">
        <f>(Table2[[#This Row],[Current Week High]]/Table2[[#This Row],[Close Price]])-1</f>
        <v>6.643046944198483E-3</v>
      </c>
      <c r="AG610" s="1">
        <f>(Table2[[#This Row],[Close Price]]/Table2[[#This Row],[Current Month Low]])-1</f>
        <v>3.4356390288593719E-2</v>
      </c>
      <c r="AH610" s="1">
        <f>(Table2[[#This Row],[Current Month High]]/Table2[[#This Row],[Close Price]])-1</f>
        <v>2.3029229406554608E-2</v>
      </c>
      <c r="AI610">
        <v>72.940655447298397</v>
      </c>
      <c r="AJ610">
        <v>26.498599439775798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-0.13</v>
      </c>
      <c r="AM610" t="s">
        <v>3216</v>
      </c>
      <c r="AN610">
        <v>-0.09</v>
      </c>
      <c r="AO610" t="s">
        <v>3216</v>
      </c>
      <c r="AP610">
        <v>4.7075350084820004E-3</v>
      </c>
      <c r="AQ610">
        <f>(Table2[[#This Row],[Sharpe Ratio]]-AVERAGE(Table2[Sharpe Ratio]))/_xlfn.STDEV.P(Table2[Sharpe Ratio])</f>
        <v>-0.69892630801462841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479</v>
      </c>
      <c r="AT610">
        <f>_xlfn.RANK.AVG(Table2[[#This Row],[6M Return vs Nifty Z-Score]],Table2[6M Return vs Nifty Z-Score])</f>
        <v>671</v>
      </c>
      <c r="AU610">
        <f>_xlfn.RANK.AVG(Table2[[#This Row],[Sharpe Ratio Z-Score]],Table2[Sharpe Ratio Z-Score])</f>
        <v>515</v>
      </c>
      <c r="AV610">
        <f>(Table2[[#This Row],[Rank 1Y]]+Table2[[#This Row],[Rank 6M]]+Table2[[#This Row],[Rank Sharpe]])/3</f>
        <v>555</v>
      </c>
    </row>
    <row r="611" spans="1:48" hidden="1" x14ac:dyDescent="0.3">
      <c r="A611" t="s">
        <v>979</v>
      </c>
      <c r="B611" t="s">
        <v>980</v>
      </c>
      <c r="C611" t="s">
        <v>3175</v>
      </c>
      <c r="D611" t="s">
        <v>981</v>
      </c>
      <c r="E611">
        <v>14876.284344</v>
      </c>
      <c r="F611">
        <v>1515</v>
      </c>
      <c r="G611">
        <v>-34.486823531060601</v>
      </c>
      <c r="H611">
        <f>(Table2[[#This Row],[1Y Return vs Nifty]]-AVERAGE(Table2[1Y Return vs Nifty]))/_xlfn.STDEV.P(Table2[1Y Return vs Nifty])</f>
        <v>-1.0023877624538702</v>
      </c>
      <c r="I611">
        <v>-5.0580509871124102</v>
      </c>
      <c r="J611">
        <f>(Table2[[#This Row],[1M Return vs Nifty]]-AVERAGE(Table2[1M Return vs Nifty]))/_xlfn.STDEV.P(Table2[1M Return vs Nifty])</f>
        <v>-0.38599729642509756</v>
      </c>
      <c r="K611">
        <v>5.6290945049964298</v>
      </c>
      <c r="L611">
        <f>(Table2[[#This Row],[6M Return vs Nifty]]-AVERAGE(Table2[6M Return vs Nifty]))/_xlfn.STDEV.P(Table2[6M Return vs Nifty])</f>
        <v>-5.3866537025684641E-2</v>
      </c>
      <c r="M611">
        <v>-1.91709517161772</v>
      </c>
      <c r="N611">
        <f>(Table2[[#This Row],[1W Return vs Nifty]]-AVERAGE(Table2[1W Return vs Nifty]))/_xlfn.STDEV.P(Table2[1W Return vs Nifty])</f>
        <v>-0.82040430139776954</v>
      </c>
      <c r="O611">
        <v>1554.26</v>
      </c>
      <c r="P611">
        <v>1563.0760050747899</v>
      </c>
      <c r="Q611">
        <v>1515.0884722753799</v>
      </c>
      <c r="R611">
        <v>40.410124402986199</v>
      </c>
      <c r="S611" s="1">
        <f>(Table2[[#This Row],[Close Price]]-Table2[[#This Row],[20D EMA]])/Table2[[#This Row],[20D EMA]]</f>
        <v>-2.5259609074414827E-2</v>
      </c>
      <c r="T611" s="1">
        <f>(Table2[[#This Row],[Close Price]]-Table2[[#This Row],[50D EMA]])/Table2[[#This Row],[50D EMA]]</f>
        <v>-3.0757304775137651E-2</v>
      </c>
      <c r="U611" s="1">
        <f>(Table2[[#This Row],[Close Price]]-Table2[[#This Row],[200D EMA]])/Table2[[#This Row],[200D EMA]]</f>
        <v>-5.8394131431170367E-5</v>
      </c>
      <c r="V611">
        <v>0.97908838862539205</v>
      </c>
      <c r="W611">
        <v>1502.05</v>
      </c>
      <c r="X611">
        <v>1526.7</v>
      </c>
      <c r="Y611">
        <v>1441</v>
      </c>
      <c r="Z611">
        <v>1578</v>
      </c>
      <c r="AA611">
        <v>1441</v>
      </c>
      <c r="AB611">
        <v>1588</v>
      </c>
      <c r="AC611" s="1">
        <f>(Table2[[#This Row],[Close Price]]/Table2[[#This Row],[Day Low]])-1</f>
        <v>8.6215505475850662E-3</v>
      </c>
      <c r="AD611" s="1">
        <f>(Table2[[#This Row],[Day High]]/Table2[[#This Row],[Close Price]])-1</f>
        <v>7.7227722772277296E-3</v>
      </c>
      <c r="AE611" s="1">
        <f>(Table2[[#This Row],[Close Price]]/Table2[[#This Row],[Current Week Low]])-1</f>
        <v>5.1353226925745954E-2</v>
      </c>
      <c r="AF611" s="1">
        <f>(Table2[[#This Row],[Current Week High]]/Table2[[#This Row],[Close Price]])-1</f>
        <v>4.1584158415841621E-2</v>
      </c>
      <c r="AG611" s="1">
        <f>(Table2[[#This Row],[Close Price]]/Table2[[#This Row],[Current Month Low]])-1</f>
        <v>5.1353226925745954E-2</v>
      </c>
      <c r="AH611" s="1">
        <f>(Table2[[#This Row],[Current Month High]]/Table2[[#This Row],[Close Price]])-1</f>
        <v>4.818481848184808E-2</v>
      </c>
      <c r="AI611">
        <v>20.818481848184799</v>
      </c>
      <c r="AJ611">
        <v>25.809666168410502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-4.16</v>
      </c>
      <c r="AM611" t="s">
        <v>3216</v>
      </c>
      <c r="AN611">
        <v>0.04</v>
      </c>
      <c r="AO611" t="s">
        <v>3217</v>
      </c>
      <c r="AP611">
        <v>-4.7359063610949999E-2</v>
      </c>
      <c r="AQ611">
        <f>(Table2[[#This Row],[Sharpe Ratio]]-AVERAGE(Table2[Sharpe Ratio]))/_xlfn.STDEV.P(Table2[Sharpe Ratio])</f>
        <v>-1.3200830446981311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663</v>
      </c>
      <c r="AT611">
        <f>_xlfn.RANK.AVG(Table2[[#This Row],[6M Return vs Nifty Z-Score]],Table2[6M Return vs Nifty Z-Score])</f>
        <v>335</v>
      </c>
      <c r="AU611">
        <f>_xlfn.RANK.AVG(Table2[[#This Row],[Sharpe Ratio Z-Score]],Table2[Sharpe Ratio Z-Score])</f>
        <v>671</v>
      </c>
      <c r="AV611">
        <f>(Table2[[#This Row],[Rank 1Y]]+Table2[[#This Row],[Rank 6M]]+Table2[[#This Row],[Rank Sharpe]])/3</f>
        <v>556.33333333333337</v>
      </c>
    </row>
    <row r="612" spans="1:48" hidden="1" x14ac:dyDescent="0.3">
      <c r="A612" t="s">
        <v>1873</v>
      </c>
      <c r="B612" t="s">
        <v>1874</v>
      </c>
      <c r="C612" t="s">
        <v>3167</v>
      </c>
      <c r="D612" t="s">
        <v>117</v>
      </c>
      <c r="E612">
        <v>4087.4593295549998</v>
      </c>
      <c r="F612">
        <v>207.97</v>
      </c>
      <c r="G612">
        <v>-36.389210062776598</v>
      </c>
      <c r="H612">
        <f>(Table2[[#This Row],[1Y Return vs Nifty]]-AVERAGE(Table2[1Y Return vs Nifty]))/_xlfn.STDEV.P(Table2[1Y Return vs Nifty])</f>
        <v>-1.0350589709708933</v>
      </c>
      <c r="I612">
        <v>-7.9938776416585799</v>
      </c>
      <c r="J612">
        <f>(Table2[[#This Row],[1M Return vs Nifty]]-AVERAGE(Table2[1M Return vs Nifty]))/_xlfn.STDEV.P(Table2[1M Return vs Nifty])</f>
        <v>-0.70275691451933964</v>
      </c>
      <c r="K612">
        <v>-20.673211667936499</v>
      </c>
      <c r="L612">
        <f>(Table2[[#This Row],[6M Return vs Nifty]]-AVERAGE(Table2[6M Return vs Nifty]))/_xlfn.STDEV.P(Table2[6M Return vs Nifty])</f>
        <v>-0.91801236086797944</v>
      </c>
      <c r="M612">
        <v>-1.6147916330918799</v>
      </c>
      <c r="N612">
        <f>(Table2[[#This Row],[1W Return vs Nifty]]-AVERAGE(Table2[1W Return vs Nifty]))/_xlfn.STDEV.P(Table2[1W Return vs Nifty])</f>
        <v>-0.74813547152341386</v>
      </c>
      <c r="O612">
        <v>205.73</v>
      </c>
      <c r="P612">
        <v>213.34600206983299</v>
      </c>
      <c r="Q612">
        <v>217.44541109135801</v>
      </c>
      <c r="R612">
        <v>56.504828270481802</v>
      </c>
      <c r="S612" s="1">
        <f>(Table2[[#This Row],[Close Price]]-Table2[[#This Row],[20D EMA]])/Table2[[#This Row],[20D EMA]]</f>
        <v>1.0888057162300147E-2</v>
      </c>
      <c r="T612" s="1">
        <f>(Table2[[#This Row],[Close Price]]-Table2[[#This Row],[50D EMA]])/Table2[[#This Row],[50D EMA]]</f>
        <v>-2.5198513296130598E-2</v>
      </c>
      <c r="U612" s="1">
        <f>(Table2[[#This Row],[Close Price]]-Table2[[#This Row],[200D EMA]])/Table2[[#This Row],[200D EMA]]</f>
        <v>-4.3576045333865387E-2</v>
      </c>
      <c r="V612">
        <v>0.360504265875358</v>
      </c>
      <c r="W612">
        <v>201.04</v>
      </c>
      <c r="X612">
        <v>209.79</v>
      </c>
      <c r="Y612">
        <v>192</v>
      </c>
      <c r="Z612">
        <v>209.79</v>
      </c>
      <c r="AA612">
        <v>192</v>
      </c>
      <c r="AB612">
        <v>209.79</v>
      </c>
      <c r="AC612" s="1">
        <f>(Table2[[#This Row],[Close Price]]/Table2[[#This Row],[Day Low]])-1</f>
        <v>3.4470752089136525E-2</v>
      </c>
      <c r="AD612" s="1">
        <f>(Table2[[#This Row],[Day High]]/Table2[[#This Row],[Close Price]])-1</f>
        <v>8.7512622012790864E-3</v>
      </c>
      <c r="AE612" s="1">
        <f>(Table2[[#This Row],[Close Price]]/Table2[[#This Row],[Current Week Low]])-1</f>
        <v>8.3177083333333401E-2</v>
      </c>
      <c r="AF612" s="1">
        <f>(Table2[[#This Row],[Current Week High]]/Table2[[#This Row],[Close Price]])-1</f>
        <v>8.7512622012790864E-3</v>
      </c>
      <c r="AG612" s="1">
        <f>(Table2[[#This Row],[Close Price]]/Table2[[#This Row],[Current Month Low]])-1</f>
        <v>8.3177083333333401E-2</v>
      </c>
      <c r="AH612" s="1">
        <f>(Table2[[#This Row],[Current Month High]]/Table2[[#This Row],[Close Price]])-1</f>
        <v>8.7512622012790864E-3</v>
      </c>
      <c r="AI612">
        <v>33.673125931624703</v>
      </c>
      <c r="AJ612">
        <v>24.607549430796801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-0.55000000000000004</v>
      </c>
      <c r="AM612" t="s">
        <v>3216</v>
      </c>
      <c r="AN612">
        <v>-0.06</v>
      </c>
      <c r="AO612" t="s">
        <v>3216</v>
      </c>
      <c r="AP612">
        <v>5.9611299245079997E-2</v>
      </c>
      <c r="AQ612">
        <f>(Table2[[#This Row],[Sharpe Ratio]]-AVERAGE(Table2[Sharpe Ratio]))/_xlfn.STDEV.P(Table2[Sharpe Ratio])</f>
        <v>-4.3922064812200887E-2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675</v>
      </c>
      <c r="AT612">
        <f>_xlfn.RANK.AVG(Table2[[#This Row],[6M Return vs Nifty Z-Score]],Table2[6M Return vs Nifty Z-Score])</f>
        <v>642</v>
      </c>
      <c r="AU612">
        <f>_xlfn.RANK.AVG(Table2[[#This Row],[Sharpe Ratio Z-Score]],Table2[Sharpe Ratio Z-Score])</f>
        <v>359</v>
      </c>
      <c r="AV612">
        <f>(Table2[[#This Row],[Rank 1Y]]+Table2[[#This Row],[Rank 6M]]+Table2[[#This Row],[Rank Sharpe]])/3</f>
        <v>558.66666666666663</v>
      </c>
    </row>
    <row r="613" spans="1:48" hidden="1" x14ac:dyDescent="0.3">
      <c r="A613" t="s">
        <v>777</v>
      </c>
      <c r="B613" t="s">
        <v>778</v>
      </c>
      <c r="C613" t="s">
        <v>3169</v>
      </c>
      <c r="D613" t="s">
        <v>533</v>
      </c>
      <c r="E613">
        <v>20888.914867825999</v>
      </c>
      <c r="F613">
        <v>173.17</v>
      </c>
      <c r="G613">
        <v>-34.915933690832503</v>
      </c>
      <c r="H613">
        <f>(Table2[[#This Row],[1Y Return vs Nifty]]-AVERAGE(Table2[1Y Return vs Nifty]))/_xlfn.STDEV.P(Table2[1Y Return vs Nifty])</f>
        <v>-1.0097572151244769</v>
      </c>
      <c r="I613">
        <v>-2.1562509446760698</v>
      </c>
      <c r="J613">
        <f>(Table2[[#This Row],[1M Return vs Nifty]]-AVERAGE(Table2[1M Return vs Nifty]))/_xlfn.STDEV.P(Table2[1M Return vs Nifty])</f>
        <v>-7.2908963432194968E-2</v>
      </c>
      <c r="K613">
        <v>-2.75871066643065</v>
      </c>
      <c r="L613">
        <f>(Table2[[#This Row],[6M Return vs Nifty]]-AVERAGE(Table2[6M Return vs Nifty]))/_xlfn.STDEV.P(Table2[6M Return vs Nifty])</f>
        <v>-0.32944263147289143</v>
      </c>
      <c r="M613">
        <v>4.4788436482851202</v>
      </c>
      <c r="N613">
        <f>(Table2[[#This Row],[1W Return vs Nifty]]-AVERAGE(Table2[1W Return vs Nifty]))/_xlfn.STDEV.P(Table2[1W Return vs Nifty])</f>
        <v>0.70861192089443337</v>
      </c>
      <c r="O613">
        <v>173.03</v>
      </c>
      <c r="P613">
        <v>177.44319163933599</v>
      </c>
      <c r="Q613">
        <v>175.35036976511401</v>
      </c>
      <c r="R613">
        <v>55.820202726057097</v>
      </c>
      <c r="S613" s="1">
        <f>(Table2[[#This Row],[Close Price]]-Table2[[#This Row],[20D EMA]])/Table2[[#This Row],[20D EMA]]</f>
        <v>8.0910824712469723E-4</v>
      </c>
      <c r="T613" s="1">
        <f>(Table2[[#This Row],[Close Price]]-Table2[[#This Row],[50D EMA]])/Table2[[#This Row],[50D EMA]]</f>
        <v>-2.4082026477643195E-2</v>
      </c>
      <c r="U613" s="1">
        <f>(Table2[[#This Row],[Close Price]]-Table2[[#This Row],[200D EMA]])/Table2[[#This Row],[200D EMA]]</f>
        <v>-1.2434360805937733E-2</v>
      </c>
      <c r="V613">
        <v>0.32562433081411102</v>
      </c>
      <c r="W613">
        <v>171.8</v>
      </c>
      <c r="X613">
        <v>174.34</v>
      </c>
      <c r="Y613">
        <v>167.2</v>
      </c>
      <c r="Z613">
        <v>174.34</v>
      </c>
      <c r="AA613">
        <v>167.2</v>
      </c>
      <c r="AB613">
        <v>174.34</v>
      </c>
      <c r="AC613" s="1">
        <f>(Table2[[#This Row],[Close Price]]/Table2[[#This Row],[Day Low]])-1</f>
        <v>7.9743888242140848E-3</v>
      </c>
      <c r="AD613" s="1">
        <f>(Table2[[#This Row],[Day High]]/Table2[[#This Row],[Close Price]])-1</f>
        <v>6.7563665761969371E-3</v>
      </c>
      <c r="AE613" s="1">
        <f>(Table2[[#This Row],[Close Price]]/Table2[[#This Row],[Current Week Low]])-1</f>
        <v>3.5705741626794296E-2</v>
      </c>
      <c r="AF613" s="1">
        <f>(Table2[[#This Row],[Current Week High]]/Table2[[#This Row],[Close Price]])-1</f>
        <v>6.7563665761969371E-3</v>
      </c>
      <c r="AG613" s="1">
        <f>(Table2[[#This Row],[Close Price]]/Table2[[#This Row],[Current Month Low]])-1</f>
        <v>3.5705741626794296E-2</v>
      </c>
      <c r="AH613" s="1">
        <f>(Table2[[#This Row],[Current Month High]]/Table2[[#This Row],[Close Price]])-1</f>
        <v>6.7563665761969371E-3</v>
      </c>
      <c r="AI613">
        <v>28.625050528382499</v>
      </c>
      <c r="AJ613">
        <v>21.7363796133567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0.17</v>
      </c>
      <c r="AM613" t="s">
        <v>3217</v>
      </c>
      <c r="AN613">
        <v>0.08</v>
      </c>
      <c r="AO613" t="s">
        <v>3217</v>
      </c>
      <c r="AP613">
        <v>-6.4458314812960004E-3</v>
      </c>
      <c r="AQ613">
        <f>(Table2[[#This Row],[Sharpe Ratio]]-AVERAGE(Table2[Sharpe Ratio]))/_xlfn.STDEV.P(Table2[Sharpe Ratio])</f>
        <v>-0.83198644475342454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667</v>
      </c>
      <c r="AT613">
        <f>_xlfn.RANK.AVG(Table2[[#This Row],[6M Return vs Nifty Z-Score]],Table2[6M Return vs Nifty Z-Score])</f>
        <v>428</v>
      </c>
      <c r="AU613">
        <f>_xlfn.RANK.AVG(Table2[[#This Row],[Sharpe Ratio Z-Score]],Table2[Sharpe Ratio Z-Score])</f>
        <v>585</v>
      </c>
      <c r="AV613">
        <f>(Table2[[#This Row],[Rank 1Y]]+Table2[[#This Row],[Rank 6M]]+Table2[[#This Row],[Rank Sharpe]])/3</f>
        <v>560</v>
      </c>
    </row>
    <row r="614" spans="1:48" hidden="1" x14ac:dyDescent="0.3">
      <c r="A614" t="s">
        <v>1552</v>
      </c>
      <c r="B614" t="s">
        <v>1553</v>
      </c>
      <c r="C614" t="s">
        <v>3157</v>
      </c>
      <c r="D614" t="s">
        <v>515</v>
      </c>
      <c r="E614">
        <v>6439.6608386500002</v>
      </c>
      <c r="F614">
        <v>295.10000000000002</v>
      </c>
      <c r="G614">
        <v>-29.102365479597299</v>
      </c>
      <c r="H614">
        <f>(Table2[[#This Row],[1Y Return vs Nifty]]-AVERAGE(Table2[1Y Return vs Nifty]))/_xlfn.STDEV.P(Table2[1Y Return vs Nifty])</f>
        <v>-0.90991614913150265</v>
      </c>
      <c r="I614">
        <v>-6.6056778558774996</v>
      </c>
      <c r="J614">
        <f>(Table2[[#This Row],[1M Return vs Nifty]]-AVERAGE(Table2[1M Return vs Nifty]))/_xlfn.STDEV.P(Table2[1M Return vs Nifty])</f>
        <v>-0.55297776005134591</v>
      </c>
      <c r="K614">
        <v>-23.801883088525098</v>
      </c>
      <c r="L614">
        <f>(Table2[[#This Row],[6M Return vs Nifty]]-AVERAGE(Table2[6M Return vs Nifty]))/_xlfn.STDEV.P(Table2[6M Return vs Nifty])</f>
        <v>-1.0208029041952644</v>
      </c>
      <c r="M614">
        <v>-2.7112733753916598</v>
      </c>
      <c r="N614">
        <f>(Table2[[#This Row],[1W Return vs Nifty]]-AVERAGE(Table2[1W Return vs Nifty]))/_xlfn.STDEV.P(Table2[1W Return vs Nifty])</f>
        <v>-1.0102609262270361</v>
      </c>
      <c r="O614">
        <v>298.17</v>
      </c>
      <c r="P614">
        <v>302.27315298513702</v>
      </c>
      <c r="Q614">
        <v>309.850534900311</v>
      </c>
      <c r="R614">
        <v>48.854905387971101</v>
      </c>
      <c r="S614" s="1">
        <f>(Table2[[#This Row],[Close Price]]-Table2[[#This Row],[20D EMA]])/Table2[[#This Row],[20D EMA]]</f>
        <v>-1.0296139786028082E-2</v>
      </c>
      <c r="T614" s="1">
        <f>(Table2[[#This Row],[Close Price]]-Table2[[#This Row],[50D EMA]])/Table2[[#This Row],[50D EMA]]</f>
        <v>-2.3730698258504299E-2</v>
      </c>
      <c r="U614" s="1">
        <f>(Table2[[#This Row],[Close Price]]-Table2[[#This Row],[200D EMA]])/Table2[[#This Row],[200D EMA]]</f>
        <v>-4.7605323337772218E-2</v>
      </c>
      <c r="V614">
        <v>0.78436628482458604</v>
      </c>
      <c r="W614">
        <v>290.2</v>
      </c>
      <c r="X614">
        <v>299.64999999999998</v>
      </c>
      <c r="Y614">
        <v>283.55</v>
      </c>
      <c r="Z614">
        <v>299.64999999999998</v>
      </c>
      <c r="AA614">
        <v>283.55</v>
      </c>
      <c r="AB614">
        <v>299.64999999999998</v>
      </c>
      <c r="AC614" s="1">
        <f>(Table2[[#This Row],[Close Price]]/Table2[[#This Row],[Day Low]])-1</f>
        <v>1.6884906960716872E-2</v>
      </c>
      <c r="AD614" s="1">
        <f>(Table2[[#This Row],[Day High]]/Table2[[#This Row],[Close Price]])-1</f>
        <v>1.5418502202642959E-2</v>
      </c>
      <c r="AE614" s="1">
        <f>(Table2[[#This Row],[Close Price]]/Table2[[#This Row],[Current Week Low]])-1</f>
        <v>4.0733556691941564E-2</v>
      </c>
      <c r="AF614" s="1">
        <f>(Table2[[#This Row],[Current Week High]]/Table2[[#This Row],[Close Price]])-1</f>
        <v>1.5418502202642959E-2</v>
      </c>
      <c r="AG614" s="1">
        <f>(Table2[[#This Row],[Close Price]]/Table2[[#This Row],[Current Month Low]])-1</f>
        <v>4.0733556691941564E-2</v>
      </c>
      <c r="AH614" s="1">
        <f>(Table2[[#This Row],[Current Month High]]/Table2[[#This Row],[Close Price]])-1</f>
        <v>1.5418502202642959E-2</v>
      </c>
      <c r="AI614">
        <v>37.336496103015897</v>
      </c>
      <c r="AJ614">
        <v>9.4787608977926201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-5.25</v>
      </c>
      <c r="AM614" t="s">
        <v>3216</v>
      </c>
      <c r="AN614">
        <v>-0.06</v>
      </c>
      <c r="AO614" t="s">
        <v>3216</v>
      </c>
      <c r="AP614">
        <v>5.4203953958952E-2</v>
      </c>
      <c r="AQ614">
        <f>(Table2[[#This Row],[Sharpe Ratio]]-AVERAGE(Table2[Sharpe Ratio]))/_xlfn.STDEV.P(Table2[Sharpe Ratio])</f>
        <v>-0.108431924129161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636</v>
      </c>
      <c r="AT614">
        <f>_xlfn.RANK.AVG(Table2[[#This Row],[6M Return vs Nifty Z-Score]],Table2[6M Return vs Nifty Z-Score])</f>
        <v>666</v>
      </c>
      <c r="AU614">
        <f>_xlfn.RANK.AVG(Table2[[#This Row],[Sharpe Ratio Z-Score]],Table2[Sharpe Ratio Z-Score])</f>
        <v>380</v>
      </c>
      <c r="AV614">
        <f>(Table2[[#This Row],[Rank 1Y]]+Table2[[#This Row],[Rank 6M]]+Table2[[#This Row],[Rank Sharpe]])/3</f>
        <v>560.66666666666663</v>
      </c>
    </row>
    <row r="615" spans="1:48" hidden="1" x14ac:dyDescent="0.3">
      <c r="A615" t="s">
        <v>1981</v>
      </c>
      <c r="B615" t="s">
        <v>1982</v>
      </c>
      <c r="C615" t="s">
        <v>3173</v>
      </c>
      <c r="D615" t="s">
        <v>433</v>
      </c>
      <c r="E615">
        <v>3521.7653335199998</v>
      </c>
      <c r="F615">
        <v>22.84</v>
      </c>
      <c r="G615">
        <v>-31.358265866157598</v>
      </c>
      <c r="H615">
        <f>(Table2[[#This Row],[1Y Return vs Nifty]]-AVERAGE(Table2[1Y Return vs Nifty]))/_xlfn.STDEV.P(Table2[1Y Return vs Nifty])</f>
        <v>-0.94865853439032954</v>
      </c>
      <c r="I615">
        <v>9.1276343804922302</v>
      </c>
      <c r="J615">
        <f>(Table2[[#This Row],[1M Return vs Nifty]]-AVERAGE(Table2[1M Return vs Nifty]))/_xlfn.STDEV.P(Table2[1M Return vs Nifty])</f>
        <v>1.144560467429709</v>
      </c>
      <c r="K615">
        <v>-7.5847196044444898</v>
      </c>
      <c r="L615">
        <f>(Table2[[#This Row],[6M Return vs Nifty]]-AVERAGE(Table2[6M Return vs Nifty]))/_xlfn.STDEV.P(Table2[6M Return vs Nifty])</f>
        <v>-0.48799813767796635</v>
      </c>
      <c r="M615">
        <v>2.2518168449871498</v>
      </c>
      <c r="N615">
        <f>(Table2[[#This Row],[1W Return vs Nifty]]-AVERAGE(Table2[1W Return vs Nifty]))/_xlfn.STDEV.P(Table2[1W Return vs Nifty])</f>
        <v>0.17621781807312609</v>
      </c>
      <c r="O615">
        <v>22.93</v>
      </c>
      <c r="P615">
        <v>22.9471315160092</v>
      </c>
      <c r="Q615">
        <v>23.696682145683301</v>
      </c>
      <c r="R615">
        <v>50.979677374620501</v>
      </c>
      <c r="S615" s="1">
        <f>(Table2[[#This Row],[Close Price]]-Table2[[#This Row],[20D EMA]])/Table2[[#This Row],[20D EMA]]</f>
        <v>-3.9249890972525014E-3</v>
      </c>
      <c r="T615" s="1">
        <f>(Table2[[#This Row],[Close Price]]-Table2[[#This Row],[50D EMA]])/Table2[[#This Row],[50D EMA]]</f>
        <v>-4.6686234370714105E-3</v>
      </c>
      <c r="U615" s="1">
        <f>(Table2[[#This Row],[Close Price]]-Table2[[#This Row],[200D EMA]])/Table2[[#This Row],[200D EMA]]</f>
        <v>-3.6151987034157791E-2</v>
      </c>
      <c r="V615">
        <v>0.35737996639244102</v>
      </c>
      <c r="W615">
        <v>22.45</v>
      </c>
      <c r="X615">
        <v>23.1</v>
      </c>
      <c r="Y615">
        <v>22</v>
      </c>
      <c r="Z615">
        <v>23.49</v>
      </c>
      <c r="AA615">
        <v>22</v>
      </c>
      <c r="AB615">
        <v>25.15</v>
      </c>
      <c r="AC615" s="1">
        <f>(Table2[[#This Row],[Close Price]]/Table2[[#This Row],[Day Low]])-1</f>
        <v>1.7371937639198309E-2</v>
      </c>
      <c r="AD615" s="1">
        <f>(Table2[[#This Row],[Day High]]/Table2[[#This Row],[Close Price]])-1</f>
        <v>1.1383537653240072E-2</v>
      </c>
      <c r="AE615" s="1">
        <f>(Table2[[#This Row],[Close Price]]/Table2[[#This Row],[Current Week Low]])-1</f>
        <v>3.8181818181818095E-2</v>
      </c>
      <c r="AF615" s="1">
        <f>(Table2[[#This Row],[Current Week High]]/Table2[[#This Row],[Close Price]])-1</f>
        <v>2.8458844133099737E-2</v>
      </c>
      <c r="AG615" s="1">
        <f>(Table2[[#This Row],[Close Price]]/Table2[[#This Row],[Current Month Low]])-1</f>
        <v>3.8181818181818095E-2</v>
      </c>
      <c r="AH615" s="1">
        <f>(Table2[[#This Row],[Current Month High]]/Table2[[#This Row],[Close Price]])-1</f>
        <v>0.10113835376532387</v>
      </c>
      <c r="AI615">
        <v>97.679509632224097</v>
      </c>
      <c r="AJ615">
        <v>36.766467065868198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-1.3</v>
      </c>
      <c r="AM615" t="s">
        <v>3216</v>
      </c>
      <c r="AN615">
        <v>0.09</v>
      </c>
      <c r="AO615" t="s">
        <v>3217</v>
      </c>
      <c r="AQ615">
        <f>(Table2[[#This Row],[Sharpe Ratio]]-AVERAGE(Table2[Sharpe Ratio]))/_xlfn.STDEV.P(Table2[Sharpe Ratio])</f>
        <v>-0.75508740094610904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647</v>
      </c>
      <c r="AT615">
        <f>_xlfn.RANK.AVG(Table2[[#This Row],[6M Return vs Nifty Z-Score]],Table2[6M Return vs Nifty Z-Score])</f>
        <v>491</v>
      </c>
      <c r="AU615">
        <f>_xlfn.RANK.AVG(Table2[[#This Row],[Sharpe Ratio Z-Score]],Table2[Sharpe Ratio Z-Score])</f>
        <v>547.5</v>
      </c>
      <c r="AV615">
        <f>(Table2[[#This Row],[Rank 1Y]]+Table2[[#This Row],[Rank 6M]]+Table2[[#This Row],[Rank Sharpe]])/3</f>
        <v>561.83333333333337</v>
      </c>
    </row>
    <row r="616" spans="1:48" hidden="1" x14ac:dyDescent="0.3">
      <c r="A616" t="s">
        <v>799</v>
      </c>
      <c r="B616" t="s">
        <v>800</v>
      </c>
      <c r="C616" t="s">
        <v>3168</v>
      </c>
      <c r="D616" t="s">
        <v>801</v>
      </c>
      <c r="E616">
        <v>19694.018658500001</v>
      </c>
      <c r="F616">
        <v>1236.5</v>
      </c>
      <c r="G616">
        <v>-28.4910734718645</v>
      </c>
      <c r="H616">
        <f>(Table2[[#This Row],[1Y Return vs Nifty]]-AVERAGE(Table2[1Y Return vs Nifty]))/_xlfn.STDEV.P(Table2[1Y Return vs Nifty])</f>
        <v>-0.8994179415819501</v>
      </c>
      <c r="I616">
        <v>-13.8991021074995</v>
      </c>
      <c r="J616">
        <f>(Table2[[#This Row],[1M Return vs Nifty]]-AVERAGE(Table2[1M Return vs Nifty]))/_xlfn.STDEV.P(Table2[1M Return vs Nifty])</f>
        <v>-1.3398982946699665</v>
      </c>
      <c r="K616">
        <v>-3.5203525734791099</v>
      </c>
      <c r="L616">
        <f>(Table2[[#This Row],[6M Return vs Nifty]]-AVERAGE(Table2[6M Return vs Nifty]))/_xlfn.STDEV.P(Table2[6M Return vs Nifty])</f>
        <v>-0.35446590011374218</v>
      </c>
      <c r="M616">
        <v>1.53616990893089</v>
      </c>
      <c r="N616">
        <f>(Table2[[#This Row],[1W Return vs Nifty]]-AVERAGE(Table2[1W Return vs Nifty]))/_xlfn.STDEV.P(Table2[1W Return vs Nifty])</f>
        <v>5.1349160199206404E-3</v>
      </c>
      <c r="O616">
        <v>1284.98</v>
      </c>
      <c r="P616">
        <v>1348.18651833133</v>
      </c>
      <c r="Q616">
        <v>1342.35018385026</v>
      </c>
      <c r="R616">
        <v>38.506907850265399</v>
      </c>
      <c r="S616" s="1">
        <f>(Table2[[#This Row],[Close Price]]-Table2[[#This Row],[20D EMA]])/Table2[[#This Row],[20D EMA]]</f>
        <v>-3.7728213668695249E-2</v>
      </c>
      <c r="T616" s="1">
        <f>(Table2[[#This Row],[Close Price]]-Table2[[#This Row],[50D EMA]])/Table2[[#This Row],[50D EMA]]</f>
        <v>-8.2842037665208271E-2</v>
      </c>
      <c r="U616" s="1">
        <f>(Table2[[#This Row],[Close Price]]-Table2[[#This Row],[200D EMA]])/Table2[[#This Row],[200D EMA]]</f>
        <v>-7.8854374308386627E-2</v>
      </c>
      <c r="V616">
        <v>0.73123425417693</v>
      </c>
      <c r="W616">
        <v>1220.05</v>
      </c>
      <c r="X616">
        <v>1241.55</v>
      </c>
      <c r="Y616">
        <v>1195</v>
      </c>
      <c r="Z616">
        <v>1241.6500000000001</v>
      </c>
      <c r="AA616">
        <v>1195</v>
      </c>
      <c r="AB616">
        <v>1241.6500000000001</v>
      </c>
      <c r="AC616" s="1">
        <f>(Table2[[#This Row],[Close Price]]/Table2[[#This Row],[Day Low]])-1</f>
        <v>1.3483053973197823E-2</v>
      </c>
      <c r="AD616" s="1">
        <f>(Table2[[#This Row],[Day High]]/Table2[[#This Row],[Close Price]])-1</f>
        <v>4.0841083704001857E-3</v>
      </c>
      <c r="AE616" s="1">
        <f>(Table2[[#This Row],[Close Price]]/Table2[[#This Row],[Current Week Low]])-1</f>
        <v>3.4728033472803288E-2</v>
      </c>
      <c r="AF616" s="1">
        <f>(Table2[[#This Row],[Current Week High]]/Table2[[#This Row],[Close Price]])-1</f>
        <v>4.1649818034776853E-3</v>
      </c>
      <c r="AG616" s="1">
        <f>(Table2[[#This Row],[Close Price]]/Table2[[#This Row],[Current Month Low]])-1</f>
        <v>3.4728033472803288E-2</v>
      </c>
      <c r="AH616" s="1">
        <f>(Table2[[#This Row],[Current Month High]]/Table2[[#This Row],[Close Price]])-1</f>
        <v>4.1649818034776853E-3</v>
      </c>
      <c r="AI616">
        <v>27.6748887990295</v>
      </c>
      <c r="AJ616">
        <v>11.361282478497699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-8.7200000000000006</v>
      </c>
      <c r="AM616" t="s">
        <v>3216</v>
      </c>
      <c r="AN616">
        <v>-0.06</v>
      </c>
      <c r="AO616" t="s">
        <v>3216</v>
      </c>
      <c r="AP616">
        <v>-1.9795857238827999E-2</v>
      </c>
      <c r="AQ616">
        <f>(Table2[[#This Row],[Sharpe Ratio]]-AVERAGE(Table2[Sharpe Ratio]))/_xlfn.STDEV.P(Table2[Sharpe Ratio])</f>
        <v>-0.99125282001256076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629</v>
      </c>
      <c r="AT616">
        <f>_xlfn.RANK.AVG(Table2[[#This Row],[6M Return vs Nifty Z-Score]],Table2[6M Return vs Nifty Z-Score])</f>
        <v>440</v>
      </c>
      <c r="AU616">
        <f>_xlfn.RANK.AVG(Table2[[#This Row],[Sharpe Ratio Z-Score]],Table2[Sharpe Ratio Z-Score])</f>
        <v>617</v>
      </c>
      <c r="AV616">
        <f>(Table2[[#This Row],[Rank 1Y]]+Table2[[#This Row],[Rank 6M]]+Table2[[#This Row],[Rank Sharpe]])/3</f>
        <v>562</v>
      </c>
    </row>
    <row r="617" spans="1:48" hidden="1" x14ac:dyDescent="0.3">
      <c r="A617" t="s">
        <v>1063</v>
      </c>
      <c r="B617" t="s">
        <v>1064</v>
      </c>
      <c r="C617" t="s">
        <v>3159</v>
      </c>
      <c r="D617" t="s">
        <v>202</v>
      </c>
      <c r="E617">
        <v>12598.29907271</v>
      </c>
      <c r="F617">
        <v>387.85</v>
      </c>
      <c r="G617">
        <v>-11.0751702409137</v>
      </c>
      <c r="H617">
        <f>(Table2[[#This Row],[1Y Return vs Nifty]]-AVERAGE(Table2[1Y Return vs Nifty]))/_xlfn.STDEV.P(Table2[1Y Return vs Nifty])</f>
        <v>-0.60032067796884003</v>
      </c>
      <c r="I617">
        <v>-7.8605329740727798</v>
      </c>
      <c r="J617">
        <f>(Table2[[#This Row],[1M Return vs Nifty]]-AVERAGE(Table2[1M Return vs Nifty]))/_xlfn.STDEV.P(Table2[1M Return vs Nifty])</f>
        <v>-0.68836975514329968</v>
      </c>
      <c r="K617">
        <v>-18.328220137507302</v>
      </c>
      <c r="L617">
        <f>(Table2[[#This Row],[6M Return vs Nifty]]-AVERAGE(Table2[6M Return vs Nifty]))/_xlfn.STDEV.P(Table2[6M Return vs Nifty])</f>
        <v>-0.84096913033744602</v>
      </c>
      <c r="M617">
        <v>-2.4667783881084602</v>
      </c>
      <c r="N617">
        <f>(Table2[[#This Row],[1W Return vs Nifty]]-AVERAGE(Table2[1W Return vs Nifty]))/_xlfn.STDEV.P(Table2[1W Return vs Nifty])</f>
        <v>-0.95181183652313928</v>
      </c>
      <c r="O617">
        <v>409.85</v>
      </c>
      <c r="P617">
        <v>434.90338987034897</v>
      </c>
      <c r="Q617">
        <v>436.60506935931801</v>
      </c>
      <c r="R617">
        <v>30.381303562900399</v>
      </c>
      <c r="S617" s="1">
        <f>(Table2[[#This Row],[Close Price]]-Table2[[#This Row],[20D EMA]])/Table2[[#This Row],[20D EMA]]</f>
        <v>-5.3678174942051966E-2</v>
      </c>
      <c r="T617" s="1">
        <f>(Table2[[#This Row],[Close Price]]-Table2[[#This Row],[50D EMA]])/Table2[[#This Row],[50D EMA]]</f>
        <v>-0.10819274111516181</v>
      </c>
      <c r="U617" s="1">
        <f>(Table2[[#This Row],[Close Price]]-Table2[[#This Row],[200D EMA]])/Table2[[#This Row],[200D EMA]]</f>
        <v>-0.11166858284733623</v>
      </c>
      <c r="V617">
        <v>0.206956453352315</v>
      </c>
      <c r="W617">
        <v>385.2</v>
      </c>
      <c r="X617">
        <v>397</v>
      </c>
      <c r="Y617">
        <v>375.9</v>
      </c>
      <c r="Z617">
        <v>403</v>
      </c>
      <c r="AA617">
        <v>375.9</v>
      </c>
      <c r="AB617">
        <v>403</v>
      </c>
      <c r="AC617" s="1">
        <f>(Table2[[#This Row],[Close Price]]/Table2[[#This Row],[Day Low]])-1</f>
        <v>6.8795430944965652E-3</v>
      </c>
      <c r="AD617" s="1">
        <f>(Table2[[#This Row],[Day High]]/Table2[[#This Row],[Close Price]])-1</f>
        <v>2.3591594688668227E-2</v>
      </c>
      <c r="AE617" s="1">
        <f>(Table2[[#This Row],[Close Price]]/Table2[[#This Row],[Current Week Low]])-1</f>
        <v>3.1790369779196803E-2</v>
      </c>
      <c r="AF617" s="1">
        <f>(Table2[[#This Row],[Current Week High]]/Table2[[#This Row],[Close Price]])-1</f>
        <v>3.9061492845172019E-2</v>
      </c>
      <c r="AG617" s="1">
        <f>(Table2[[#This Row],[Close Price]]/Table2[[#This Row],[Current Month Low]])-1</f>
        <v>3.1790369779196803E-2</v>
      </c>
      <c r="AH617" s="1">
        <f>(Table2[[#This Row],[Current Month High]]/Table2[[#This Row],[Close Price]])-1</f>
        <v>3.9061492845172019E-2</v>
      </c>
      <c r="AI617">
        <v>41.033904860126299</v>
      </c>
      <c r="AJ617">
        <v>51.326570425282803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-7.32</v>
      </c>
      <c r="AM617" t="s">
        <v>3216</v>
      </c>
      <c r="AN617">
        <v>-0.19</v>
      </c>
      <c r="AO617" t="s">
        <v>3216</v>
      </c>
      <c r="AQ617">
        <f>(Table2[[#This Row],[Sharpe Ratio]]-AVERAGE(Table2[Sharpe Ratio]))/_xlfn.STDEV.P(Table2[Sharpe Ratio])</f>
        <v>-0.75508740094610904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528</v>
      </c>
      <c r="AT617">
        <f>_xlfn.RANK.AVG(Table2[[#This Row],[6M Return vs Nifty Z-Score]],Table2[6M Return vs Nifty Z-Score])</f>
        <v>615</v>
      </c>
      <c r="AU617">
        <f>_xlfn.RANK.AVG(Table2[[#This Row],[Sharpe Ratio Z-Score]],Table2[Sharpe Ratio Z-Score])</f>
        <v>547.5</v>
      </c>
      <c r="AV617">
        <f>(Table2[[#This Row],[Rank 1Y]]+Table2[[#This Row],[Rank 6M]]+Table2[[#This Row],[Rank Sharpe]])/3</f>
        <v>563.5</v>
      </c>
    </row>
    <row r="618" spans="1:48" hidden="1" x14ac:dyDescent="0.3">
      <c r="A618" t="s">
        <v>1107</v>
      </c>
      <c r="B618" t="s">
        <v>1108</v>
      </c>
      <c r="C618" t="s">
        <v>3171</v>
      </c>
      <c r="D618" t="s">
        <v>475</v>
      </c>
      <c r="E618">
        <v>11545.7619082</v>
      </c>
      <c r="F618">
        <v>871</v>
      </c>
      <c r="G618">
        <v>-27.539297933714298</v>
      </c>
      <c r="H618">
        <f>(Table2[[#This Row],[1Y Return vs Nifty]]-AVERAGE(Table2[1Y Return vs Nifty]))/_xlfn.STDEV.P(Table2[1Y Return vs Nifty])</f>
        <v>-0.8830723374947208</v>
      </c>
      <c r="I618">
        <v>-6.8849678118836897</v>
      </c>
      <c r="J618">
        <f>(Table2[[#This Row],[1M Return vs Nifty]]-AVERAGE(Table2[1M Return vs Nifty]))/_xlfn.STDEV.P(Table2[1M Return vs Nifty])</f>
        <v>-0.58311161678470758</v>
      </c>
      <c r="K618">
        <v>-3.5584503690149498</v>
      </c>
      <c r="L618">
        <f>(Table2[[#This Row],[6M Return vs Nifty]]-AVERAGE(Table2[6M Return vs Nifty]))/_xlfn.STDEV.P(Table2[6M Return vs Nifty])</f>
        <v>-0.35571757936549436</v>
      </c>
      <c r="M618">
        <v>2.6541128235543101</v>
      </c>
      <c r="N618">
        <f>(Table2[[#This Row],[1W Return vs Nifty]]-AVERAGE(Table2[1W Return vs Nifty]))/_xlfn.STDEV.P(Table2[1W Return vs Nifty])</f>
        <v>0.27239088894084407</v>
      </c>
      <c r="O618">
        <v>865.33</v>
      </c>
      <c r="P618">
        <v>892.10662427752504</v>
      </c>
      <c r="Q618">
        <v>890.15759239179897</v>
      </c>
      <c r="R618">
        <v>59.244380206442102</v>
      </c>
      <c r="S618" s="1">
        <f>(Table2[[#This Row],[Close Price]]-Table2[[#This Row],[20D EMA]])/Table2[[#This Row],[20D EMA]]</f>
        <v>6.552413530098296E-3</v>
      </c>
      <c r="T618" s="1">
        <f>(Table2[[#This Row],[Close Price]]-Table2[[#This Row],[50D EMA]])/Table2[[#This Row],[50D EMA]]</f>
        <v>-2.3659306750040444E-2</v>
      </c>
      <c r="U618" s="1">
        <f>(Table2[[#This Row],[Close Price]]-Table2[[#This Row],[200D EMA]])/Table2[[#This Row],[200D EMA]]</f>
        <v>-2.1521573882579255E-2</v>
      </c>
      <c r="V618">
        <v>0.31136126826229799</v>
      </c>
      <c r="W618">
        <v>853</v>
      </c>
      <c r="X618">
        <v>875</v>
      </c>
      <c r="Y618">
        <v>830</v>
      </c>
      <c r="Z618">
        <v>875</v>
      </c>
      <c r="AA618">
        <v>830</v>
      </c>
      <c r="AB618">
        <v>875</v>
      </c>
      <c r="AC618" s="1">
        <f>(Table2[[#This Row],[Close Price]]/Table2[[#This Row],[Day Low]])-1</f>
        <v>2.1101992966002348E-2</v>
      </c>
      <c r="AD618" s="1">
        <f>(Table2[[#This Row],[Day High]]/Table2[[#This Row],[Close Price]])-1</f>
        <v>4.5924225028701748E-3</v>
      </c>
      <c r="AE618" s="1">
        <f>(Table2[[#This Row],[Close Price]]/Table2[[#This Row],[Current Week Low]])-1</f>
        <v>4.9397590361445864E-2</v>
      </c>
      <c r="AF618" s="1">
        <f>(Table2[[#This Row],[Current Week High]]/Table2[[#This Row],[Close Price]])-1</f>
        <v>4.5924225028701748E-3</v>
      </c>
      <c r="AG618" s="1">
        <f>(Table2[[#This Row],[Close Price]]/Table2[[#This Row],[Current Month Low]])-1</f>
        <v>4.9397590361445864E-2</v>
      </c>
      <c r="AH618" s="1">
        <f>(Table2[[#This Row],[Current Month High]]/Table2[[#This Row],[Close Price]])-1</f>
        <v>4.5924225028701748E-3</v>
      </c>
      <c r="AI618">
        <v>22.962112514351301</v>
      </c>
      <c r="AJ618">
        <v>14.372004464578801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0.97</v>
      </c>
      <c r="AM618" t="s">
        <v>3217</v>
      </c>
      <c r="AN618">
        <v>-0.01</v>
      </c>
      <c r="AO618" t="s">
        <v>3216</v>
      </c>
      <c r="AP618">
        <v>-2.1519049521541999E-2</v>
      </c>
      <c r="AQ618">
        <f>(Table2[[#This Row],[Sharpe Ratio]]-AVERAGE(Table2[Sharpe Ratio]))/_xlfn.STDEV.P(Table2[Sharpe Ratio])</f>
        <v>-1.0118105772579005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628</v>
      </c>
      <c r="AT618">
        <f>_xlfn.RANK.AVG(Table2[[#This Row],[6M Return vs Nifty Z-Score]],Table2[6M Return vs Nifty Z-Score])</f>
        <v>443</v>
      </c>
      <c r="AU618">
        <f>_xlfn.RANK.AVG(Table2[[#This Row],[Sharpe Ratio Z-Score]],Table2[Sharpe Ratio Z-Score])</f>
        <v>621</v>
      </c>
      <c r="AV618">
        <f>(Table2[[#This Row],[Rank 1Y]]+Table2[[#This Row],[Rank 6M]]+Table2[[#This Row],[Rank Sharpe]])/3</f>
        <v>564</v>
      </c>
    </row>
    <row r="619" spans="1:48" hidden="1" x14ac:dyDescent="0.3">
      <c r="A619" t="s">
        <v>431</v>
      </c>
      <c r="B619" t="s">
        <v>432</v>
      </c>
      <c r="C619" t="s">
        <v>3166</v>
      </c>
      <c r="D619" t="s">
        <v>433</v>
      </c>
      <c r="E619">
        <v>52304.873304059998</v>
      </c>
      <c r="F619">
        <v>858.45</v>
      </c>
      <c r="G619">
        <v>-9.2943917113162495</v>
      </c>
      <c r="H619">
        <f>(Table2[[#This Row],[1Y Return vs Nifty]]-AVERAGE(Table2[1Y Return vs Nifty]))/_xlfn.STDEV.P(Table2[1Y Return vs Nifty])</f>
        <v>-0.56973794113110787</v>
      </c>
      <c r="I619">
        <v>-3.4104491511133701</v>
      </c>
      <c r="J619">
        <f>(Table2[[#This Row],[1M Return vs Nifty]]-AVERAGE(Table2[1M Return vs Nifty]))/_xlfn.STDEV.P(Table2[1M Return vs Nifty])</f>
        <v>-0.20823008134301227</v>
      </c>
      <c r="K619">
        <v>-25.940892952200102</v>
      </c>
      <c r="L619">
        <f>(Table2[[#This Row],[6M Return vs Nifty]]-AVERAGE(Table2[6M Return vs Nifty]))/_xlfn.STDEV.P(Table2[6M Return vs Nifty])</f>
        <v>-1.091078735854254</v>
      </c>
      <c r="M619">
        <v>3.5946951170777801</v>
      </c>
      <c r="N619">
        <f>(Table2[[#This Row],[1W Return vs Nifty]]-AVERAGE(Table2[1W Return vs Nifty]))/_xlfn.STDEV.P(Table2[1W Return vs Nifty])</f>
        <v>0.49724694615060311</v>
      </c>
      <c r="O619">
        <v>849.49</v>
      </c>
      <c r="P619">
        <v>889.80882848235001</v>
      </c>
      <c r="Q619">
        <v>923.54354247376898</v>
      </c>
      <c r="R619">
        <v>59.649946776511101</v>
      </c>
      <c r="S619" s="1">
        <f>(Table2[[#This Row],[Close Price]]-Table2[[#This Row],[20D EMA]])/Table2[[#This Row],[20D EMA]]</f>
        <v>1.0547504973572422E-2</v>
      </c>
      <c r="T619" s="1">
        <f>(Table2[[#This Row],[Close Price]]-Table2[[#This Row],[50D EMA]])/Table2[[#This Row],[50D EMA]]</f>
        <v>-3.5242208751553185E-2</v>
      </c>
      <c r="U619" s="1">
        <f>(Table2[[#This Row],[Close Price]]-Table2[[#This Row],[200D EMA]])/Table2[[#This Row],[200D EMA]]</f>
        <v>-7.0482375199562131E-2</v>
      </c>
      <c r="V619">
        <v>0.88545377740807496</v>
      </c>
      <c r="W619">
        <v>832.1</v>
      </c>
      <c r="X619">
        <v>860.85</v>
      </c>
      <c r="Y619">
        <v>810.05</v>
      </c>
      <c r="Z619">
        <v>860.85</v>
      </c>
      <c r="AA619">
        <v>810.05</v>
      </c>
      <c r="AB619">
        <v>860.85</v>
      </c>
      <c r="AC619" s="1">
        <f>(Table2[[#This Row],[Close Price]]/Table2[[#This Row],[Day Low]])-1</f>
        <v>3.16668669631055E-2</v>
      </c>
      <c r="AD619" s="1">
        <f>(Table2[[#This Row],[Day High]]/Table2[[#This Row],[Close Price]])-1</f>
        <v>2.7957365018347335E-3</v>
      </c>
      <c r="AE619" s="1">
        <f>(Table2[[#This Row],[Close Price]]/Table2[[#This Row],[Current Week Low]])-1</f>
        <v>5.9749398185297231E-2</v>
      </c>
      <c r="AF619" s="1">
        <f>(Table2[[#This Row],[Current Week High]]/Table2[[#This Row],[Close Price]])-1</f>
        <v>2.7957365018347335E-3</v>
      </c>
      <c r="AG619" s="1">
        <f>(Table2[[#This Row],[Close Price]]/Table2[[#This Row],[Current Month Low]])-1</f>
        <v>5.9749398185297231E-2</v>
      </c>
      <c r="AH619" s="1">
        <f>(Table2[[#This Row],[Current Month High]]/Table2[[#This Row],[Close Price]])-1</f>
        <v>2.7957365018347335E-3</v>
      </c>
      <c r="AI619">
        <v>37.4570446735395</v>
      </c>
      <c r="AJ619">
        <v>19.561281337047301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0.96</v>
      </c>
      <c r="AM619" t="s">
        <v>3217</v>
      </c>
      <c r="AN619">
        <v>-0.09</v>
      </c>
      <c r="AO619" t="s">
        <v>3216</v>
      </c>
      <c r="AP619">
        <v>1.217147542844E-2</v>
      </c>
      <c r="AQ619">
        <f>(Table2[[#This Row],[Sharpe Ratio]]-AVERAGE(Table2[Sharpe Ratio]))/_xlfn.STDEV.P(Table2[Sharpe Ratio])</f>
        <v>-0.6098811812540168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519</v>
      </c>
      <c r="AT619">
        <f>_xlfn.RANK.AVG(Table2[[#This Row],[6M Return vs Nifty Z-Score]],Table2[6M Return vs Nifty Z-Score])</f>
        <v>684</v>
      </c>
      <c r="AU619">
        <f>_xlfn.RANK.AVG(Table2[[#This Row],[Sharpe Ratio Z-Score]],Table2[Sharpe Ratio Z-Score])</f>
        <v>491</v>
      </c>
      <c r="AV619">
        <f>(Table2[[#This Row],[Rank 1Y]]+Table2[[#This Row],[Rank 6M]]+Table2[[#This Row],[Rank Sharpe]])/3</f>
        <v>564.66666666666663</v>
      </c>
    </row>
    <row r="620" spans="1:48" hidden="1" x14ac:dyDescent="0.3">
      <c r="A620" t="s">
        <v>496</v>
      </c>
      <c r="B620" t="s">
        <v>497</v>
      </c>
      <c r="C620" t="s">
        <v>3165</v>
      </c>
      <c r="D620" t="s">
        <v>75</v>
      </c>
      <c r="E620">
        <v>44309.343641164996</v>
      </c>
      <c r="F620">
        <v>2359.5500000000002</v>
      </c>
      <c r="G620">
        <v>0.43488043840796498</v>
      </c>
      <c r="H620">
        <f>(Table2[[#This Row],[1Y Return vs Nifty]]-AVERAGE(Table2[1Y Return vs Nifty]))/_xlfn.STDEV.P(Table2[1Y Return vs Nifty])</f>
        <v>-0.40264935328467172</v>
      </c>
      <c r="I620">
        <v>-2.93839189562906</v>
      </c>
      <c r="J620">
        <f>(Table2[[#This Row],[1M Return vs Nifty]]-AVERAGE(Table2[1M Return vs Nifty]))/_xlfn.STDEV.P(Table2[1M Return vs Nifty])</f>
        <v>-0.15729768867797572</v>
      </c>
      <c r="K620">
        <v>-14.3157543950093</v>
      </c>
      <c r="L620">
        <f>(Table2[[#This Row],[6M Return vs Nifty]]-AVERAGE(Table2[6M Return vs Nifty]))/_xlfn.STDEV.P(Table2[6M Return vs Nifty])</f>
        <v>-0.70914207715463073</v>
      </c>
      <c r="M620">
        <v>-0.51280390047845303</v>
      </c>
      <c r="N620">
        <f>(Table2[[#This Row],[1W Return vs Nifty]]-AVERAGE(Table2[1W Return vs Nifty]))/_xlfn.STDEV.P(Table2[1W Return vs Nifty])</f>
        <v>-0.48469375211707838</v>
      </c>
      <c r="O620">
        <v>2323.0500000000002</v>
      </c>
      <c r="P620">
        <v>2367.0322154768101</v>
      </c>
      <c r="Q620">
        <v>2395.9134387583399</v>
      </c>
      <c r="R620">
        <v>62.210389152899701</v>
      </c>
      <c r="S620" s="1">
        <f>(Table2[[#This Row],[Close Price]]-Table2[[#This Row],[20D EMA]])/Table2[[#This Row],[20D EMA]]</f>
        <v>1.5712102623705902E-2</v>
      </c>
      <c r="T620" s="1">
        <f>(Table2[[#This Row],[Close Price]]-Table2[[#This Row],[50D EMA]])/Table2[[#This Row],[50D EMA]]</f>
        <v>-3.1610112561576047E-3</v>
      </c>
      <c r="U620" s="1">
        <f>(Table2[[#This Row],[Close Price]]-Table2[[#This Row],[200D EMA]])/Table2[[#This Row],[200D EMA]]</f>
        <v>-1.5177275677031447E-2</v>
      </c>
      <c r="V620">
        <v>0.90789088199774304</v>
      </c>
      <c r="W620">
        <v>2318.75</v>
      </c>
      <c r="X620">
        <v>2367</v>
      </c>
      <c r="Y620">
        <v>2276</v>
      </c>
      <c r="Z620">
        <v>2367</v>
      </c>
      <c r="AA620">
        <v>2276</v>
      </c>
      <c r="AB620">
        <v>2367</v>
      </c>
      <c r="AC620" s="1">
        <f>(Table2[[#This Row],[Close Price]]/Table2[[#This Row],[Day Low]])-1</f>
        <v>1.759568733153638E-2</v>
      </c>
      <c r="AD620" s="1">
        <f>(Table2[[#This Row],[Day High]]/Table2[[#This Row],[Close Price]])-1</f>
        <v>3.1573817041383734E-3</v>
      </c>
      <c r="AE620" s="1">
        <f>(Table2[[#This Row],[Close Price]]/Table2[[#This Row],[Current Week Low]])-1</f>
        <v>3.6709138840070432E-2</v>
      </c>
      <c r="AF620" s="1">
        <f>(Table2[[#This Row],[Current Week High]]/Table2[[#This Row],[Close Price]])-1</f>
        <v>3.1573817041383734E-3</v>
      </c>
      <c r="AG620" s="1">
        <f>(Table2[[#This Row],[Close Price]]/Table2[[#This Row],[Current Month Low]])-1</f>
        <v>3.6709138840070432E-2</v>
      </c>
      <c r="AH620" s="1">
        <f>(Table2[[#This Row],[Current Month High]]/Table2[[#This Row],[Close Price]])-1</f>
        <v>3.1573817041383734E-3</v>
      </c>
      <c r="AI620">
        <v>20.531457269394501</v>
      </c>
      <c r="AJ620">
        <v>30.867997781475299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2.52</v>
      </c>
      <c r="AM620" t="s">
        <v>3217</v>
      </c>
      <c r="AN620">
        <v>0.05</v>
      </c>
      <c r="AO620" t="s">
        <v>3217</v>
      </c>
      <c r="AP620">
        <v>-4.4907032332764003E-2</v>
      </c>
      <c r="AQ620">
        <f>(Table2[[#This Row],[Sharpe Ratio]]-AVERAGE(Table2[Sharpe Ratio]))/_xlfn.STDEV.P(Table2[Sharpe Ratio])</f>
        <v>-1.290830207228632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454</v>
      </c>
      <c r="AT620">
        <f>_xlfn.RANK.AVG(Table2[[#This Row],[6M Return vs Nifty Z-Score]],Table2[6M Return vs Nifty Z-Score])</f>
        <v>576</v>
      </c>
      <c r="AU620">
        <f>_xlfn.RANK.AVG(Table2[[#This Row],[Sharpe Ratio Z-Score]],Table2[Sharpe Ratio Z-Score])</f>
        <v>666</v>
      </c>
      <c r="AV620">
        <f>(Table2[[#This Row],[Rank 1Y]]+Table2[[#This Row],[Rank 6M]]+Table2[[#This Row],[Rank Sharpe]])/3</f>
        <v>565.33333333333337</v>
      </c>
    </row>
    <row r="621" spans="1:48" hidden="1" x14ac:dyDescent="0.3">
      <c r="A621" t="s">
        <v>1427</v>
      </c>
      <c r="B621" t="s">
        <v>1428</v>
      </c>
      <c r="C621" t="s">
        <v>3171</v>
      </c>
      <c r="D621" t="s">
        <v>472</v>
      </c>
      <c r="E621">
        <v>7667.5237911300001</v>
      </c>
      <c r="F621">
        <v>484.95</v>
      </c>
      <c r="G621">
        <v>-17.054476549265001</v>
      </c>
      <c r="H621">
        <f>(Table2[[#This Row],[1Y Return vs Nifty]]-AVERAGE(Table2[1Y Return vs Nifty]))/_xlfn.STDEV.P(Table2[1Y Return vs Nifty])</f>
        <v>-0.70300809712917522</v>
      </c>
      <c r="I621">
        <v>-1.97480437154816</v>
      </c>
      <c r="J621">
        <f>(Table2[[#This Row],[1M Return vs Nifty]]-AVERAGE(Table2[1M Return vs Nifty]))/_xlfn.STDEV.P(Table2[1M Return vs Nifty])</f>
        <v>-5.3331871876225588E-2</v>
      </c>
      <c r="K621">
        <v>-5.26326460914302</v>
      </c>
      <c r="L621">
        <f>(Table2[[#This Row],[6M Return vs Nifty]]-AVERAGE(Table2[6M Return vs Nifty]))/_xlfn.STDEV.P(Table2[6M Return vs Nifty])</f>
        <v>-0.41172818529287841</v>
      </c>
      <c r="M621">
        <v>8.0888186259731096</v>
      </c>
      <c r="N621">
        <f>(Table2[[#This Row],[1W Return vs Nifty]]-AVERAGE(Table2[1W Return vs Nifty]))/_xlfn.STDEV.P(Table2[1W Return vs Nifty])</f>
        <v>1.5716142819829524</v>
      </c>
      <c r="O621">
        <v>476.52</v>
      </c>
      <c r="P621">
        <v>489.32602797961403</v>
      </c>
      <c r="Q621">
        <v>493.83656729577501</v>
      </c>
      <c r="R621">
        <v>59.855047539127199</v>
      </c>
      <c r="S621" s="1">
        <f>(Table2[[#This Row],[Close Price]]-Table2[[#This Row],[20D EMA]])/Table2[[#This Row],[20D EMA]]</f>
        <v>1.7690757995467151E-2</v>
      </c>
      <c r="T621" s="1">
        <f>(Table2[[#This Row],[Close Price]]-Table2[[#This Row],[50D EMA]])/Table2[[#This Row],[50D EMA]]</f>
        <v>-8.9429699819612869E-3</v>
      </c>
      <c r="U621" s="1">
        <f>(Table2[[#This Row],[Close Price]]-Table2[[#This Row],[200D EMA]])/Table2[[#This Row],[200D EMA]]</f>
        <v>-1.799495599209559E-2</v>
      </c>
      <c r="V621">
        <v>1.4588277535107901</v>
      </c>
      <c r="W621">
        <v>472.15</v>
      </c>
      <c r="X621">
        <v>490.45</v>
      </c>
      <c r="Y621">
        <v>463.35</v>
      </c>
      <c r="Z621">
        <v>513.85</v>
      </c>
      <c r="AA621">
        <v>463.35</v>
      </c>
      <c r="AB621">
        <v>513.85</v>
      </c>
      <c r="AC621" s="1">
        <f>(Table2[[#This Row],[Close Price]]/Table2[[#This Row],[Day Low]])-1</f>
        <v>2.7110028592608248E-2</v>
      </c>
      <c r="AD621" s="1">
        <f>(Table2[[#This Row],[Day High]]/Table2[[#This Row],[Close Price]])-1</f>
        <v>1.1341375399525733E-2</v>
      </c>
      <c r="AE621" s="1">
        <f>(Table2[[#This Row],[Close Price]]/Table2[[#This Row],[Current Week Low]])-1</f>
        <v>4.6617028164454455E-2</v>
      </c>
      <c r="AF621" s="1">
        <f>(Table2[[#This Row],[Current Week High]]/Table2[[#This Row],[Close Price]])-1</f>
        <v>5.9593772553871549E-2</v>
      </c>
      <c r="AG621" s="1">
        <f>(Table2[[#This Row],[Close Price]]/Table2[[#This Row],[Current Month Low]])-1</f>
        <v>4.6617028164454455E-2</v>
      </c>
      <c r="AH621" s="1">
        <f>(Table2[[#This Row],[Current Month High]]/Table2[[#This Row],[Close Price]])-1</f>
        <v>5.9593772553871549E-2</v>
      </c>
      <c r="AI621">
        <v>30.714506650170101</v>
      </c>
      <c r="AJ621">
        <v>20.3947368421052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1.65</v>
      </c>
      <c r="AM621" t="s">
        <v>3217</v>
      </c>
      <c r="AN621">
        <v>0.01</v>
      </c>
      <c r="AO621" t="s">
        <v>3217</v>
      </c>
      <c r="AP621">
        <v>-4.2888868738032E-2</v>
      </c>
      <c r="AQ621">
        <f>(Table2[[#This Row],[Sharpe Ratio]]-AVERAGE(Table2[Sharpe Ratio]))/_xlfn.STDEV.P(Table2[Sharpe Ratio])</f>
        <v>-1.2667534296814751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575</v>
      </c>
      <c r="AT621">
        <f>_xlfn.RANK.AVG(Table2[[#This Row],[6M Return vs Nifty Z-Score]],Table2[6M Return vs Nifty Z-Score])</f>
        <v>460</v>
      </c>
      <c r="AU621">
        <f>_xlfn.RANK.AVG(Table2[[#This Row],[Sharpe Ratio Z-Score]],Table2[Sharpe Ratio Z-Score])</f>
        <v>662</v>
      </c>
      <c r="AV621">
        <f>(Table2[[#This Row],[Rank 1Y]]+Table2[[#This Row],[Rank 6M]]+Table2[[#This Row],[Rank Sharpe]])/3</f>
        <v>565.66666666666663</v>
      </c>
    </row>
    <row r="622" spans="1:48" hidden="1" x14ac:dyDescent="0.3">
      <c r="A622" t="s">
        <v>1915</v>
      </c>
      <c r="B622" t="s">
        <v>1916</v>
      </c>
      <c r="C622" t="s">
        <v>3157</v>
      </c>
      <c r="D622" t="s">
        <v>24</v>
      </c>
      <c r="E622">
        <v>3834.9899627999998</v>
      </c>
      <c r="F622">
        <v>122.3</v>
      </c>
      <c r="G622">
        <v>-18.896380655296099</v>
      </c>
      <c r="H622">
        <f>(Table2[[#This Row],[1Y Return vs Nifty]]-AVERAGE(Table2[1Y Return vs Nifty]))/_xlfn.STDEV.P(Table2[1Y Return vs Nifty])</f>
        <v>-0.73464059247817326</v>
      </c>
      <c r="I622">
        <v>3.7622373454363802</v>
      </c>
      <c r="J622">
        <f>(Table2[[#This Row],[1M Return vs Nifty]]-AVERAGE(Table2[1M Return vs Nifty]))/_xlfn.STDEV.P(Table2[1M Return vs Nifty])</f>
        <v>0.56566351071855381</v>
      </c>
      <c r="K622">
        <v>-19.465929652895198</v>
      </c>
      <c r="L622">
        <f>(Table2[[#This Row],[6M Return vs Nifty]]-AVERAGE(Table2[6M Return vs Nifty]))/_xlfn.STDEV.P(Table2[6M Return vs Nifty])</f>
        <v>-0.87834786511469631</v>
      </c>
      <c r="M622">
        <v>2.8463780886247201</v>
      </c>
      <c r="N622">
        <f>(Table2[[#This Row],[1W Return vs Nifty]]-AVERAGE(Table2[1W Return vs Nifty]))/_xlfn.STDEV.P(Table2[1W Return vs Nifty])</f>
        <v>0.3183539160356581</v>
      </c>
      <c r="O622">
        <v>118.6</v>
      </c>
      <c r="P622">
        <v>119.70671972576901</v>
      </c>
      <c r="Q622">
        <v>124.351847022586</v>
      </c>
      <c r="R622">
        <v>64.746355772653203</v>
      </c>
      <c r="S622" s="1">
        <f>(Table2[[#This Row],[Close Price]]-Table2[[#This Row],[20D EMA]])/Table2[[#This Row],[20D EMA]]</f>
        <v>3.119730185497473E-2</v>
      </c>
      <c r="T622" s="1">
        <f>(Table2[[#This Row],[Close Price]]-Table2[[#This Row],[50D EMA]])/Table2[[#This Row],[50D EMA]]</f>
        <v>2.1663614876189292E-2</v>
      </c>
      <c r="U622" s="1">
        <f>(Table2[[#This Row],[Close Price]]-Table2[[#This Row],[200D EMA]])/Table2[[#This Row],[200D EMA]]</f>
        <v>-1.650033410612169E-2</v>
      </c>
      <c r="V622">
        <v>1.5529985826480299</v>
      </c>
      <c r="W622">
        <v>120.9</v>
      </c>
      <c r="X622">
        <v>123.2</v>
      </c>
      <c r="Y622">
        <v>118.8</v>
      </c>
      <c r="Z622">
        <v>123.2</v>
      </c>
      <c r="AA622">
        <v>118.8</v>
      </c>
      <c r="AB622">
        <v>124.4</v>
      </c>
      <c r="AC622" s="1">
        <f>(Table2[[#This Row],[Close Price]]/Table2[[#This Row],[Day Low]])-1</f>
        <v>1.1579818031430822E-2</v>
      </c>
      <c r="AD622" s="1">
        <f>(Table2[[#This Row],[Day High]]/Table2[[#This Row],[Close Price]])-1</f>
        <v>7.3589533932951756E-3</v>
      </c>
      <c r="AE622" s="1">
        <f>(Table2[[#This Row],[Close Price]]/Table2[[#This Row],[Current Week Low]])-1</f>
        <v>2.946127946127941E-2</v>
      </c>
      <c r="AF622" s="1">
        <f>(Table2[[#This Row],[Current Week High]]/Table2[[#This Row],[Close Price]])-1</f>
        <v>7.3589533932951756E-3</v>
      </c>
      <c r="AG622" s="1">
        <f>(Table2[[#This Row],[Close Price]]/Table2[[#This Row],[Current Month Low]])-1</f>
        <v>2.946127946127941E-2</v>
      </c>
      <c r="AH622" s="1">
        <f>(Table2[[#This Row],[Current Month High]]/Table2[[#This Row],[Close Price]])-1</f>
        <v>1.7170891251022224E-2</v>
      </c>
      <c r="AI622">
        <v>33.6467702371218</v>
      </c>
      <c r="AJ622">
        <v>12.521851136259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7.28</v>
      </c>
      <c r="AM622" t="s">
        <v>3217</v>
      </c>
      <c r="AN622">
        <v>-0.03</v>
      </c>
      <c r="AO622" t="s">
        <v>3216</v>
      </c>
      <c r="AP622">
        <v>1.2542959328073E-2</v>
      </c>
      <c r="AQ622">
        <f>(Table2[[#This Row],[Sharpe Ratio]]-AVERAGE(Table2[Sharpe Ratio]))/_xlfn.STDEV.P(Table2[Sharpe Ratio])</f>
        <v>-0.60544936252675363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585</v>
      </c>
      <c r="AT622">
        <f>_xlfn.RANK.AVG(Table2[[#This Row],[6M Return vs Nifty Z-Score]],Table2[6M Return vs Nifty Z-Score])</f>
        <v>627</v>
      </c>
      <c r="AU622">
        <f>_xlfn.RANK.AVG(Table2[[#This Row],[Sharpe Ratio Z-Score]],Table2[Sharpe Ratio Z-Score])</f>
        <v>490</v>
      </c>
      <c r="AV622">
        <f>(Table2[[#This Row],[Rank 1Y]]+Table2[[#This Row],[Rank 6M]]+Table2[[#This Row],[Rank Sharpe]])/3</f>
        <v>567.33333333333337</v>
      </c>
    </row>
    <row r="623" spans="1:48" hidden="1" x14ac:dyDescent="0.3">
      <c r="A623" t="s">
        <v>656</v>
      </c>
      <c r="B623" t="s">
        <v>657</v>
      </c>
      <c r="C623" t="s">
        <v>3161</v>
      </c>
      <c r="D623" t="s">
        <v>243</v>
      </c>
      <c r="E623">
        <v>28846.01703753</v>
      </c>
      <c r="F623">
        <v>1074.1500000000001</v>
      </c>
      <c r="G623">
        <v>2.17262548676148</v>
      </c>
      <c r="H623">
        <f>(Table2[[#This Row],[1Y Return vs Nifty]]-AVERAGE(Table2[1Y Return vs Nifty]))/_xlfn.STDEV.P(Table2[1Y Return vs Nifty])</f>
        <v>-0.37280566490817219</v>
      </c>
      <c r="I623">
        <v>11.003012640617801</v>
      </c>
      <c r="J623">
        <f>(Table2[[#This Row],[1M Return vs Nifty]]-AVERAGE(Table2[1M Return vs Nifty]))/_xlfn.STDEV.P(Table2[1M Return vs Nifty])</f>
        <v>1.3469035112670329</v>
      </c>
      <c r="K623">
        <v>-32.395484398300397</v>
      </c>
      <c r="L623">
        <f>(Table2[[#This Row],[6M Return vs Nifty]]-AVERAGE(Table2[6M Return vs Nifty]))/_xlfn.STDEV.P(Table2[6M Return vs Nifty])</f>
        <v>-1.3031403020942383</v>
      </c>
      <c r="M623">
        <v>-0.62597620229743101</v>
      </c>
      <c r="N623">
        <f>(Table2[[#This Row],[1W Return vs Nifty]]-AVERAGE(Table2[1W Return vs Nifty]))/_xlfn.STDEV.P(Table2[1W Return vs Nifty])</f>
        <v>-0.51174877723034162</v>
      </c>
      <c r="O623">
        <v>1068.02</v>
      </c>
      <c r="P623">
        <v>1082.71267153184</v>
      </c>
      <c r="Q623">
        <v>1112.3422190645799</v>
      </c>
      <c r="R623">
        <v>51.432997929862502</v>
      </c>
      <c r="S623" s="1">
        <f>(Table2[[#This Row],[Close Price]]-Table2[[#This Row],[20D EMA]])/Table2[[#This Row],[20D EMA]]</f>
        <v>5.7395928915189879E-3</v>
      </c>
      <c r="T623" s="1">
        <f>(Table2[[#This Row],[Close Price]]-Table2[[#This Row],[50D EMA]])/Table2[[#This Row],[50D EMA]]</f>
        <v>-7.9085354378694815E-3</v>
      </c>
      <c r="U623" s="1">
        <f>(Table2[[#This Row],[Close Price]]-Table2[[#This Row],[200D EMA]])/Table2[[#This Row],[200D EMA]]</f>
        <v>-3.4334954126525409E-2</v>
      </c>
      <c r="V623">
        <v>0.402432654092856</v>
      </c>
      <c r="W623">
        <v>1063.45</v>
      </c>
      <c r="X623">
        <v>1083.3499999999999</v>
      </c>
      <c r="Y623">
        <v>1050.25</v>
      </c>
      <c r="Z623">
        <v>1115.7</v>
      </c>
      <c r="AA623">
        <v>1050.25</v>
      </c>
      <c r="AB623">
        <v>1124</v>
      </c>
      <c r="AC623" s="1">
        <f>(Table2[[#This Row],[Close Price]]/Table2[[#This Row],[Day Low]])-1</f>
        <v>1.006159198833978E-2</v>
      </c>
      <c r="AD623" s="1">
        <f>(Table2[[#This Row],[Day High]]/Table2[[#This Row],[Close Price]])-1</f>
        <v>8.564911790718055E-3</v>
      </c>
      <c r="AE623" s="1">
        <f>(Table2[[#This Row],[Close Price]]/Table2[[#This Row],[Current Week Low]])-1</f>
        <v>2.2756486550821409E-2</v>
      </c>
      <c r="AF623" s="1">
        <f>(Table2[[#This Row],[Current Week High]]/Table2[[#This Row],[Close Price]])-1</f>
        <v>3.8681748359167711E-2</v>
      </c>
      <c r="AG623" s="1">
        <f>(Table2[[#This Row],[Close Price]]/Table2[[#This Row],[Current Month Low]])-1</f>
        <v>2.2756486550821409E-2</v>
      </c>
      <c r="AH623" s="1">
        <f>(Table2[[#This Row],[Current Month High]]/Table2[[#This Row],[Close Price]])-1</f>
        <v>4.6408788344272089E-2</v>
      </c>
      <c r="AI623">
        <v>40.9393473909603</v>
      </c>
      <c r="AJ623">
        <v>31.797546012269901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2.4900000000000002</v>
      </c>
      <c r="AM623" t="s">
        <v>3217</v>
      </c>
      <c r="AN623">
        <v>-0.03</v>
      </c>
      <c r="AO623" t="s">
        <v>3216</v>
      </c>
      <c r="AQ623">
        <f>(Table2[[#This Row],[Sharpe Ratio]]-AVERAGE(Table2[Sharpe Ratio]))/_xlfn.STDEV.P(Table2[Sharpe Ratio])</f>
        <v>-0.75508740094610904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443</v>
      </c>
      <c r="AT623">
        <f>_xlfn.RANK.AVG(Table2[[#This Row],[6M Return vs Nifty Z-Score]],Table2[6M Return vs Nifty Z-Score])</f>
        <v>712</v>
      </c>
      <c r="AU623">
        <f>_xlfn.RANK.AVG(Table2[[#This Row],[Sharpe Ratio Z-Score]],Table2[Sharpe Ratio Z-Score])</f>
        <v>547.5</v>
      </c>
      <c r="AV623">
        <f>(Table2[[#This Row],[Rank 1Y]]+Table2[[#This Row],[Rank 6M]]+Table2[[#This Row],[Rank Sharpe]])/3</f>
        <v>567.5</v>
      </c>
    </row>
    <row r="624" spans="1:48" hidden="1" x14ac:dyDescent="0.3">
      <c r="A624" t="s">
        <v>89</v>
      </c>
      <c r="B624" t="s">
        <v>90</v>
      </c>
      <c r="C624" t="s">
        <v>3168</v>
      </c>
      <c r="D624" t="s">
        <v>91</v>
      </c>
      <c r="E624">
        <v>281818.71432829998</v>
      </c>
      <c r="F624">
        <v>3177.05</v>
      </c>
      <c r="G624">
        <v>-28.8848288744827</v>
      </c>
      <c r="H624">
        <f>(Table2[[#This Row],[1Y Return vs Nifty]]-AVERAGE(Table2[1Y Return vs Nifty]))/_xlfn.STDEV.P(Table2[1Y Return vs Nifty])</f>
        <v>-0.90618021867399812</v>
      </c>
      <c r="I624">
        <v>-10.9859653394831</v>
      </c>
      <c r="J624">
        <f>(Table2[[#This Row],[1M Return vs Nifty]]-AVERAGE(Table2[1M Return vs Nifty]))/_xlfn.STDEV.P(Table2[1M Return vs Nifty])</f>
        <v>-1.0255867910720766</v>
      </c>
      <c r="K624">
        <v>-12.2389796569149</v>
      </c>
      <c r="L624">
        <f>(Table2[[#This Row],[6M Return vs Nifty]]-AVERAGE(Table2[6M Return vs Nifty]))/_xlfn.STDEV.P(Table2[6M Return vs Nifty])</f>
        <v>-0.64091094163419227</v>
      </c>
      <c r="M624">
        <v>-1.88842141642554</v>
      </c>
      <c r="N624">
        <f>(Table2[[#This Row],[1W Return vs Nifty]]-AVERAGE(Table2[1W Return vs Nifty]))/_xlfn.STDEV.P(Table2[1W Return vs Nifty])</f>
        <v>-0.81354953963762733</v>
      </c>
      <c r="O624">
        <v>3345.18</v>
      </c>
      <c r="P624">
        <v>3452.24302483677</v>
      </c>
      <c r="Q624">
        <v>3450.9385685397201</v>
      </c>
      <c r="R624">
        <v>23.611089030923399</v>
      </c>
      <c r="S624" s="1">
        <f>(Table2[[#This Row],[Close Price]]-Table2[[#This Row],[20D EMA]])/Table2[[#This Row],[20D EMA]]</f>
        <v>-5.0260374628569963E-2</v>
      </c>
      <c r="T624" s="1">
        <f>(Table2[[#This Row],[Close Price]]-Table2[[#This Row],[50D EMA]])/Table2[[#This Row],[50D EMA]]</f>
        <v>-7.9714267754884258E-2</v>
      </c>
      <c r="U624" s="1">
        <f>(Table2[[#This Row],[Close Price]]-Table2[[#This Row],[200D EMA]])/Table2[[#This Row],[200D EMA]]</f>
        <v>-7.9366399343242175E-2</v>
      </c>
      <c r="V624">
        <v>0.99965389681466299</v>
      </c>
      <c r="W624">
        <v>3114</v>
      </c>
      <c r="X624">
        <v>3208.95</v>
      </c>
      <c r="Y624">
        <v>3114</v>
      </c>
      <c r="Z624">
        <v>3318</v>
      </c>
      <c r="AA624">
        <v>3114</v>
      </c>
      <c r="AB624">
        <v>3318</v>
      </c>
      <c r="AC624" s="1">
        <f>(Table2[[#This Row],[Close Price]]/Table2[[#This Row],[Day Low]])-1</f>
        <v>2.0247270391779093E-2</v>
      </c>
      <c r="AD624" s="1">
        <f>(Table2[[#This Row],[Day High]]/Table2[[#This Row],[Close Price]])-1</f>
        <v>1.00407610833948E-2</v>
      </c>
      <c r="AE624" s="1">
        <f>(Table2[[#This Row],[Close Price]]/Table2[[#This Row],[Current Week Low]])-1</f>
        <v>2.0247270391779093E-2</v>
      </c>
      <c r="AF624" s="1">
        <f>(Table2[[#This Row],[Current Week High]]/Table2[[#This Row],[Close Price]])-1</f>
        <v>4.4365055633370565E-2</v>
      </c>
      <c r="AG624" s="1">
        <f>(Table2[[#This Row],[Close Price]]/Table2[[#This Row],[Current Month Low]])-1</f>
        <v>2.0247270391779093E-2</v>
      </c>
      <c r="AH624" s="1">
        <f>(Table2[[#This Row],[Current Month High]]/Table2[[#This Row],[Close Price]])-1</f>
        <v>4.4365055633370565E-2</v>
      </c>
      <c r="AI624">
        <v>22.344627878062902</v>
      </c>
      <c r="AJ624">
        <v>3.9729681082584598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-5.54</v>
      </c>
      <c r="AM624" t="s">
        <v>3216</v>
      </c>
      <c r="AN624">
        <v>-7.0000000000000007E-2</v>
      </c>
      <c r="AO624" t="s">
        <v>3216</v>
      </c>
      <c r="AP624">
        <v>4.718204978985E-3</v>
      </c>
      <c r="AQ624">
        <f>(Table2[[#This Row],[Sharpe Ratio]]-AVERAGE(Table2[Sharpe Ratio]))/_xlfn.STDEV.P(Table2[Sharpe Ratio])</f>
        <v>-0.69879901481257778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634</v>
      </c>
      <c r="AT624">
        <f>_xlfn.RANK.AVG(Table2[[#This Row],[6M Return vs Nifty Z-Score]],Table2[6M Return vs Nifty Z-Score])</f>
        <v>555</v>
      </c>
      <c r="AU624">
        <f>_xlfn.RANK.AVG(Table2[[#This Row],[Sharpe Ratio Z-Score]],Table2[Sharpe Ratio Z-Score])</f>
        <v>514</v>
      </c>
      <c r="AV624">
        <f>(Table2[[#This Row],[Rank 1Y]]+Table2[[#This Row],[Rank 6M]]+Table2[[#This Row],[Rank Sharpe]])/3</f>
        <v>567.66666666666663</v>
      </c>
    </row>
    <row r="625" spans="1:48" hidden="1" x14ac:dyDescent="0.3">
      <c r="A625" t="s">
        <v>781</v>
      </c>
      <c r="B625" t="s">
        <v>782</v>
      </c>
      <c r="C625" t="s">
        <v>3165</v>
      </c>
      <c r="D625" t="s">
        <v>75</v>
      </c>
      <c r="E625">
        <v>20829.173297000001</v>
      </c>
      <c r="F625">
        <v>881.5</v>
      </c>
      <c r="G625">
        <v>-38.475299439744802</v>
      </c>
      <c r="H625">
        <f>(Table2[[#This Row],[1Y Return vs Nifty]]-AVERAGE(Table2[1Y Return vs Nifty]))/_xlfn.STDEV.P(Table2[1Y Return vs Nifty])</f>
        <v>-1.0708850556723011</v>
      </c>
      <c r="I625">
        <v>2.1152460930924999</v>
      </c>
      <c r="J625">
        <f>(Table2[[#This Row],[1M Return vs Nifty]]-AVERAGE(Table2[1M Return vs Nifty]))/_xlfn.STDEV.P(Table2[1M Return vs Nifty])</f>
        <v>0.38796217426902446</v>
      </c>
      <c r="K625">
        <v>5.7201901245616096</v>
      </c>
      <c r="L625">
        <f>(Table2[[#This Row],[6M Return vs Nifty]]-AVERAGE(Table2[6M Return vs Nifty]))/_xlfn.STDEV.P(Table2[6M Return vs Nifty])</f>
        <v>-5.087364740224222E-2</v>
      </c>
      <c r="M625">
        <v>0.56217710515157104</v>
      </c>
      <c r="N625">
        <f>(Table2[[#This Row],[1W Return vs Nifty]]-AVERAGE(Table2[1W Return vs Nifty]))/_xlfn.STDEV.P(Table2[1W Return vs Nifty])</f>
        <v>-0.22770827390244139</v>
      </c>
      <c r="O625">
        <v>866.01</v>
      </c>
      <c r="P625">
        <v>853.14658599467396</v>
      </c>
      <c r="Q625">
        <v>847.10858116277097</v>
      </c>
      <c r="R625">
        <v>61.685859267332702</v>
      </c>
      <c r="S625" s="1">
        <f>(Table2[[#This Row],[Close Price]]-Table2[[#This Row],[20D EMA]])/Table2[[#This Row],[20D EMA]]</f>
        <v>1.7886629484647993E-2</v>
      </c>
      <c r="T625" s="1">
        <f>(Table2[[#This Row],[Close Price]]-Table2[[#This Row],[50D EMA]])/Table2[[#This Row],[50D EMA]]</f>
        <v>3.3233930101553559E-2</v>
      </c>
      <c r="U625" s="1">
        <f>(Table2[[#This Row],[Close Price]]-Table2[[#This Row],[200D EMA]])/Table2[[#This Row],[200D EMA]]</f>
        <v>4.0598595743207039E-2</v>
      </c>
      <c r="V625">
        <v>0.85483121085388203</v>
      </c>
      <c r="W625">
        <v>871.3</v>
      </c>
      <c r="X625">
        <v>884.15</v>
      </c>
      <c r="Y625">
        <v>870.65</v>
      </c>
      <c r="Z625">
        <v>899</v>
      </c>
      <c r="AA625">
        <v>870.65</v>
      </c>
      <c r="AB625">
        <v>899</v>
      </c>
      <c r="AC625" s="1">
        <f>(Table2[[#This Row],[Close Price]]/Table2[[#This Row],[Day Low]])-1</f>
        <v>1.1706645242740787E-2</v>
      </c>
      <c r="AD625" s="1">
        <f>(Table2[[#This Row],[Day High]]/Table2[[#This Row],[Close Price]])-1</f>
        <v>3.0062393647192209E-3</v>
      </c>
      <c r="AE625" s="1">
        <f>(Table2[[#This Row],[Close Price]]/Table2[[#This Row],[Current Week Low]])-1</f>
        <v>1.2461953712743279E-2</v>
      </c>
      <c r="AF625" s="1">
        <f>(Table2[[#This Row],[Current Week High]]/Table2[[#This Row],[Close Price]])-1</f>
        <v>1.9852524106636515E-2</v>
      </c>
      <c r="AG625" s="1">
        <f>(Table2[[#This Row],[Close Price]]/Table2[[#This Row],[Current Month Low]])-1</f>
        <v>1.2461953712743279E-2</v>
      </c>
      <c r="AH625" s="1">
        <f>(Table2[[#This Row],[Current Month High]]/Table2[[#This Row],[Close Price]])-1</f>
        <v>1.9852524106636515E-2</v>
      </c>
      <c r="AI625">
        <v>20.045377197958</v>
      </c>
      <c r="AJ625">
        <v>25.928571428571399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5.58</v>
      </c>
      <c r="AM625" t="s">
        <v>3217</v>
      </c>
      <c r="AN625">
        <v>0.13</v>
      </c>
      <c r="AO625" t="s">
        <v>3217</v>
      </c>
      <c r="AP625">
        <v>-7.4360375517584995E-2</v>
      </c>
      <c r="AQ625">
        <f>(Table2[[#This Row],[Sharpe Ratio]]-AVERAGE(Table2[Sharpe Ratio]))/_xlfn.STDEV.P(Table2[Sharpe Ratio])</f>
        <v>-1.6422098445048545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-2.603714647212815</v>
      </c>
      <c r="AS625">
        <f>_xlfn.RANK.AVG(Table2[[#This Row],[1Y Return vs Nifty Z-Score]],Table2[1Y Return vs Nifty Z-Score])</f>
        <v>682</v>
      </c>
      <c r="AT625">
        <f>_xlfn.RANK.AVG(Table2[[#This Row],[6M Return vs Nifty Z-Score]],Table2[6M Return vs Nifty Z-Score])</f>
        <v>334</v>
      </c>
      <c r="AU625">
        <f>_xlfn.RANK.AVG(Table2[[#This Row],[Sharpe Ratio Z-Score]],Table2[Sharpe Ratio Z-Score])</f>
        <v>699</v>
      </c>
      <c r="AV625">
        <f>(Table2[[#This Row],[Rank 1Y]]+Table2[[#This Row],[Rank 6M]]+Table2[[#This Row],[Rank Sharpe]])/3</f>
        <v>571.66666666666663</v>
      </c>
    </row>
    <row r="626" spans="1:48" hidden="1" x14ac:dyDescent="0.3">
      <c r="A626" t="s">
        <v>997</v>
      </c>
      <c r="B626" t="s">
        <v>998</v>
      </c>
      <c r="C626" t="s">
        <v>3158</v>
      </c>
      <c r="D626" t="s">
        <v>27</v>
      </c>
      <c r="E626">
        <v>14374.583576630999</v>
      </c>
      <c r="F626">
        <v>73.53</v>
      </c>
      <c r="G626">
        <v>-44.065317955665599</v>
      </c>
      <c r="H626">
        <f>(Table2[[#This Row],[1Y Return vs Nifty]]-AVERAGE(Table2[1Y Return vs Nifty]))/_xlfn.STDEV.P(Table2[1Y Return vs Nifty])</f>
        <v>-1.1668869235907675</v>
      </c>
      <c r="I626">
        <v>-10.1813019658432</v>
      </c>
      <c r="J626">
        <f>(Table2[[#This Row],[1M Return vs Nifty]]-AVERAGE(Table2[1M Return vs Nifty]))/_xlfn.STDEV.P(Table2[1M Return vs Nifty])</f>
        <v>-0.93876801976147961</v>
      </c>
      <c r="K626">
        <v>-15.842818667362801</v>
      </c>
      <c r="L626">
        <f>(Table2[[#This Row],[6M Return vs Nifty]]-AVERAGE(Table2[6M Return vs Nifty]))/_xlfn.STDEV.P(Table2[6M Return vs Nifty])</f>
        <v>-0.75931281902862757</v>
      </c>
      <c r="M626">
        <v>0.35006393127011098</v>
      </c>
      <c r="N626">
        <f>(Table2[[#This Row],[1W Return vs Nifty]]-AVERAGE(Table2[1W Return vs Nifty]))/_xlfn.STDEV.P(Table2[1W Return vs Nifty])</f>
        <v>-0.27841615166034117</v>
      </c>
      <c r="O626">
        <v>75.47</v>
      </c>
      <c r="P626">
        <v>80.583717897016896</v>
      </c>
      <c r="Q626">
        <v>84.2193701819225</v>
      </c>
      <c r="R626">
        <v>46.980370037139203</v>
      </c>
      <c r="S626" s="1">
        <f>(Table2[[#This Row],[Close Price]]-Table2[[#This Row],[20D EMA]])/Table2[[#This Row],[20D EMA]]</f>
        <v>-2.5705578375513419E-2</v>
      </c>
      <c r="T626" s="1">
        <f>(Table2[[#This Row],[Close Price]]-Table2[[#This Row],[50D EMA]])/Table2[[#This Row],[50D EMA]]</f>
        <v>-8.7532792989661934E-2</v>
      </c>
      <c r="U626" s="1">
        <f>(Table2[[#This Row],[Close Price]]-Table2[[#This Row],[200D EMA]])/Table2[[#This Row],[200D EMA]]</f>
        <v>-0.12692294134748763</v>
      </c>
      <c r="V626">
        <v>0.41365251574679002</v>
      </c>
      <c r="W626">
        <v>71.7</v>
      </c>
      <c r="X626">
        <v>74</v>
      </c>
      <c r="Y626">
        <v>70.900000000000006</v>
      </c>
      <c r="Z626">
        <v>76.86</v>
      </c>
      <c r="AA626">
        <v>70.900000000000006</v>
      </c>
      <c r="AB626">
        <v>76.86</v>
      </c>
      <c r="AC626" s="1">
        <f>(Table2[[#This Row],[Close Price]]/Table2[[#This Row],[Day Low]])-1</f>
        <v>2.5523012552301161E-2</v>
      </c>
      <c r="AD626" s="1">
        <f>(Table2[[#This Row],[Day High]]/Table2[[#This Row],[Close Price]])-1</f>
        <v>6.3919488644090805E-3</v>
      </c>
      <c r="AE626" s="1">
        <f>(Table2[[#This Row],[Close Price]]/Table2[[#This Row],[Current Week Low]])-1</f>
        <v>3.7094499294781258E-2</v>
      </c>
      <c r="AF626" s="1">
        <f>(Table2[[#This Row],[Current Week High]]/Table2[[#This Row],[Close Price]])-1</f>
        <v>4.5287637698898431E-2</v>
      </c>
      <c r="AG626" s="1">
        <f>(Table2[[#This Row],[Close Price]]/Table2[[#This Row],[Current Month Low]])-1</f>
        <v>3.7094499294781258E-2</v>
      </c>
      <c r="AH626" s="1">
        <f>(Table2[[#This Row],[Current Month High]]/Table2[[#This Row],[Close Price]])-1</f>
        <v>4.5287637698898431E-2</v>
      </c>
      <c r="AI626">
        <v>51.502787977696102</v>
      </c>
      <c r="AJ626">
        <v>13.036126056879301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-5.21</v>
      </c>
      <c r="AM626" t="s">
        <v>3216</v>
      </c>
      <c r="AN626">
        <v>-0.23</v>
      </c>
      <c r="AO626" t="s">
        <v>3216</v>
      </c>
      <c r="AP626">
        <v>3.6603917732552997E-2</v>
      </c>
      <c r="AQ626">
        <f>(Table2[[#This Row],[Sharpe Ratio]]-AVERAGE(Table2[Sharpe Ratio]))/_xlfn.STDEV.P(Table2[Sharpe Ratio])</f>
        <v>-0.31840110509696312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699</v>
      </c>
      <c r="AT626">
        <f>_xlfn.RANK.AVG(Table2[[#This Row],[6M Return vs Nifty Z-Score]],Table2[6M Return vs Nifty Z-Score])</f>
        <v>589</v>
      </c>
      <c r="AU626">
        <f>_xlfn.RANK.AVG(Table2[[#This Row],[Sharpe Ratio Z-Score]],Table2[Sharpe Ratio Z-Score])</f>
        <v>429</v>
      </c>
      <c r="AV626">
        <f>(Table2[[#This Row],[Rank 1Y]]+Table2[[#This Row],[Rank 6M]]+Table2[[#This Row],[Rank Sharpe]])/3</f>
        <v>572.33333333333337</v>
      </c>
    </row>
    <row r="627" spans="1:48" hidden="1" x14ac:dyDescent="0.3">
      <c r="A627" t="s">
        <v>326</v>
      </c>
      <c r="B627" t="s">
        <v>327</v>
      </c>
      <c r="C627" t="s">
        <v>3155</v>
      </c>
      <c r="D627" t="s">
        <v>189</v>
      </c>
      <c r="E627">
        <v>81638.902461089994</v>
      </c>
      <c r="F627">
        <v>742.3</v>
      </c>
      <c r="G627">
        <v>8.6008692226497097</v>
      </c>
      <c r="H627">
        <f>(Table2[[#This Row],[1Y Return vs Nifty]]-AVERAGE(Table2[1Y Return vs Nifty]))/_xlfn.STDEV.P(Table2[1Y Return vs Nifty])</f>
        <v>-0.26240828351796103</v>
      </c>
      <c r="I627">
        <v>-3.4934177264007298</v>
      </c>
      <c r="J627">
        <f>(Table2[[#This Row],[1M Return vs Nifty]]-AVERAGE(Table2[1M Return vs Nifty]))/_xlfn.STDEV.P(Table2[1M Return vs Nifty])</f>
        <v>-0.21718193624260274</v>
      </c>
      <c r="K627">
        <v>-28.160323982742</v>
      </c>
      <c r="L627">
        <f>(Table2[[#This Row],[6M Return vs Nifty]]-AVERAGE(Table2[6M Return vs Nifty]))/_xlfn.STDEV.P(Table2[6M Return vs Nifty])</f>
        <v>-1.1639967546674657</v>
      </c>
      <c r="M627">
        <v>1.10887167972161</v>
      </c>
      <c r="N627">
        <f>(Table2[[#This Row],[1W Return vs Nifty]]-AVERAGE(Table2[1W Return vs Nifty]))/_xlfn.STDEV.P(Table2[1W Return vs Nifty])</f>
        <v>-9.7015204957572682E-2</v>
      </c>
      <c r="O627">
        <v>733.11</v>
      </c>
      <c r="P627">
        <v>769.80983973775801</v>
      </c>
      <c r="Q627">
        <v>871.25902937385399</v>
      </c>
      <c r="R627">
        <v>59.463433576084</v>
      </c>
      <c r="S627" s="1">
        <f>(Table2[[#This Row],[Close Price]]-Table2[[#This Row],[20D EMA]])/Table2[[#This Row],[20D EMA]]</f>
        <v>1.253563585273689E-2</v>
      </c>
      <c r="T627" s="1">
        <f>(Table2[[#This Row],[Close Price]]-Table2[[#This Row],[50D EMA]])/Table2[[#This Row],[50D EMA]]</f>
        <v>-3.5735889979179154E-2</v>
      </c>
      <c r="U627" s="1">
        <f>(Table2[[#This Row],[Close Price]]-Table2[[#This Row],[200D EMA]])/Table2[[#This Row],[200D EMA]]</f>
        <v>-0.14801456860255757</v>
      </c>
      <c r="V627">
        <v>0.44213939093992</v>
      </c>
      <c r="W627">
        <v>720.05</v>
      </c>
      <c r="X627">
        <v>752</v>
      </c>
      <c r="Y627">
        <v>706.35</v>
      </c>
      <c r="Z627">
        <v>752</v>
      </c>
      <c r="AA627">
        <v>706.35</v>
      </c>
      <c r="AB627">
        <v>752</v>
      </c>
      <c r="AC627" s="1">
        <f>(Table2[[#This Row],[Close Price]]/Table2[[#This Row],[Day Low]])-1</f>
        <v>3.090063190056247E-2</v>
      </c>
      <c r="AD627" s="1">
        <f>(Table2[[#This Row],[Day High]]/Table2[[#This Row],[Close Price]])-1</f>
        <v>1.3067492927387958E-2</v>
      </c>
      <c r="AE627" s="1">
        <f>(Table2[[#This Row],[Close Price]]/Table2[[#This Row],[Current Week Low]])-1</f>
        <v>5.089544843208027E-2</v>
      </c>
      <c r="AF627" s="1">
        <f>(Table2[[#This Row],[Current Week High]]/Table2[[#This Row],[Close Price]])-1</f>
        <v>1.3067492927387958E-2</v>
      </c>
      <c r="AG627" s="1">
        <f>(Table2[[#This Row],[Close Price]]/Table2[[#This Row],[Current Month Low]])-1</f>
        <v>5.089544843208027E-2</v>
      </c>
      <c r="AH627" s="1">
        <f>(Table2[[#This Row],[Current Month High]]/Table2[[#This Row],[Close Price]])-1</f>
        <v>1.3067492927387958E-2</v>
      </c>
      <c r="AI627">
        <v>69.661861780951099</v>
      </c>
      <c r="AJ627">
        <v>40.853889943073902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3.07</v>
      </c>
      <c r="AM627" t="s">
        <v>3217</v>
      </c>
      <c r="AN627">
        <v>-0.05</v>
      </c>
      <c r="AO627" t="s">
        <v>3216</v>
      </c>
      <c r="AP627">
        <v>-2.8655376838354001E-2</v>
      </c>
      <c r="AQ627">
        <f>(Table2[[#This Row],[Sharpe Ratio]]-AVERAGE(Table2[Sharpe Ratio]))/_xlfn.STDEV.P(Table2[Sharpe Ratio])</f>
        <v>-1.0969472657598049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387</v>
      </c>
      <c r="AT627">
        <f>_xlfn.RANK.AVG(Table2[[#This Row],[6M Return vs Nifty Z-Score]],Table2[6M Return vs Nifty Z-Score])</f>
        <v>697</v>
      </c>
      <c r="AU627">
        <f>_xlfn.RANK.AVG(Table2[[#This Row],[Sharpe Ratio Z-Score]],Table2[Sharpe Ratio Z-Score])</f>
        <v>634</v>
      </c>
      <c r="AV627">
        <f>(Table2[[#This Row],[Rank 1Y]]+Table2[[#This Row],[Rank 6M]]+Table2[[#This Row],[Rank Sharpe]])/3</f>
        <v>572.66666666666663</v>
      </c>
    </row>
    <row r="628" spans="1:48" hidden="1" x14ac:dyDescent="0.3">
      <c r="A628" t="s">
        <v>2343</v>
      </c>
      <c r="B628" t="s">
        <v>2344</v>
      </c>
      <c r="C628" t="s">
        <v>3175</v>
      </c>
      <c r="D628" t="s">
        <v>1995</v>
      </c>
      <c r="E628">
        <v>2329.4782558040001</v>
      </c>
      <c r="F628">
        <v>48.86</v>
      </c>
      <c r="G628">
        <v>-36.969466156916901</v>
      </c>
      <c r="H628">
        <f>(Table2[[#This Row],[1Y Return vs Nifty]]-AVERAGE(Table2[1Y Return vs Nifty]))/_xlfn.STDEV.P(Table2[1Y Return vs Nifty])</f>
        <v>-1.0450241739035648</v>
      </c>
      <c r="I628">
        <v>-5.5242985802713198</v>
      </c>
      <c r="J628">
        <f>(Table2[[#This Row],[1M Return vs Nifty]]-AVERAGE(Table2[1M Return vs Nifty]))/_xlfn.STDEV.P(Table2[1M Return vs Nifty])</f>
        <v>-0.43630285834159493</v>
      </c>
      <c r="K628">
        <v>-11.4734530931779</v>
      </c>
      <c r="L628">
        <f>(Table2[[#This Row],[6M Return vs Nifty]]-AVERAGE(Table2[6M Return vs Nifty]))/_xlfn.STDEV.P(Table2[6M Return vs Nifty])</f>
        <v>-0.61576004502671422</v>
      </c>
      <c r="M628">
        <v>7.6554161796963802</v>
      </c>
      <c r="N628">
        <f>(Table2[[#This Row],[1W Return vs Nifty]]-AVERAGE(Table2[1W Return vs Nifty]))/_xlfn.STDEV.P(Table2[1W Return vs Nifty])</f>
        <v>1.4680048839261541</v>
      </c>
      <c r="O628">
        <v>48.04</v>
      </c>
      <c r="P628">
        <v>49.873970253557701</v>
      </c>
      <c r="Q628">
        <v>51.258541363638301</v>
      </c>
      <c r="R628">
        <v>59.791465701152603</v>
      </c>
      <c r="S628" s="1">
        <f>(Table2[[#This Row],[Close Price]]-Table2[[#This Row],[20D EMA]])/Table2[[#This Row],[20D EMA]]</f>
        <v>1.7069109075770198E-2</v>
      </c>
      <c r="T628" s="1">
        <f>(Table2[[#This Row],[Close Price]]-Table2[[#This Row],[50D EMA]])/Table2[[#This Row],[50D EMA]]</f>
        <v>-2.0330650405466191E-2</v>
      </c>
      <c r="U628" s="1">
        <f>(Table2[[#This Row],[Close Price]]-Table2[[#This Row],[200D EMA]])/Table2[[#This Row],[200D EMA]]</f>
        <v>-4.6793008537300569E-2</v>
      </c>
      <c r="V628">
        <v>0.65918231086148305</v>
      </c>
      <c r="W628">
        <v>48.39</v>
      </c>
      <c r="X628">
        <v>49.19</v>
      </c>
      <c r="Y628">
        <v>46.71</v>
      </c>
      <c r="Z628">
        <v>49.19</v>
      </c>
      <c r="AA628">
        <v>46.71</v>
      </c>
      <c r="AB628">
        <v>49.19</v>
      </c>
      <c r="AC628" s="1">
        <f>(Table2[[#This Row],[Close Price]]/Table2[[#This Row],[Day Low]])-1</f>
        <v>9.7127505682992332E-3</v>
      </c>
      <c r="AD628" s="1">
        <f>(Table2[[#This Row],[Day High]]/Table2[[#This Row],[Close Price]])-1</f>
        <v>6.7539909946785492E-3</v>
      </c>
      <c r="AE628" s="1">
        <f>(Table2[[#This Row],[Close Price]]/Table2[[#This Row],[Current Week Low]])-1</f>
        <v>4.6028687647184707E-2</v>
      </c>
      <c r="AF628" s="1">
        <f>(Table2[[#This Row],[Current Week High]]/Table2[[#This Row],[Close Price]])-1</f>
        <v>6.7539909946785492E-3</v>
      </c>
      <c r="AG628" s="1">
        <f>(Table2[[#This Row],[Close Price]]/Table2[[#This Row],[Current Month Low]])-1</f>
        <v>4.6028687647184707E-2</v>
      </c>
      <c r="AH628" s="1">
        <f>(Table2[[#This Row],[Current Month High]]/Table2[[#This Row],[Close Price]])-1</f>
        <v>6.7539909946785492E-3</v>
      </c>
      <c r="AI628">
        <v>42.0384772820302</v>
      </c>
      <c r="AJ628">
        <v>15.8918406072106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3.56</v>
      </c>
      <c r="AM628" t="s">
        <v>3217</v>
      </c>
      <c r="AN628">
        <v>-0.02</v>
      </c>
      <c r="AO628" t="s">
        <v>3216</v>
      </c>
      <c r="AP628">
        <v>8.6961609143150001E-3</v>
      </c>
      <c r="AQ628">
        <f>(Table2[[#This Row],[Sharpe Ratio]]-AVERAGE(Table2[Sharpe Ratio]))/_xlfn.STDEV.P(Table2[Sharpe Ratio])</f>
        <v>-0.65134183126346523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678</v>
      </c>
      <c r="AT628">
        <f>_xlfn.RANK.AVG(Table2[[#This Row],[6M Return vs Nifty Z-Score]],Table2[6M Return vs Nifty Z-Score])</f>
        <v>542</v>
      </c>
      <c r="AU628">
        <f>_xlfn.RANK.AVG(Table2[[#This Row],[Sharpe Ratio Z-Score]],Table2[Sharpe Ratio Z-Score])</f>
        <v>501</v>
      </c>
      <c r="AV628">
        <f>(Table2[[#This Row],[Rank 1Y]]+Table2[[#This Row],[Rank 6M]]+Table2[[#This Row],[Rank Sharpe]])/3</f>
        <v>573.66666666666663</v>
      </c>
    </row>
    <row r="629" spans="1:48" hidden="1" x14ac:dyDescent="0.3">
      <c r="A629" t="s">
        <v>1717</v>
      </c>
      <c r="B629" t="s">
        <v>1718</v>
      </c>
      <c r="C629" t="s">
        <v>3167</v>
      </c>
      <c r="D629" t="s">
        <v>264</v>
      </c>
      <c r="E629">
        <v>5103.3490793999999</v>
      </c>
      <c r="F629">
        <v>643.5</v>
      </c>
      <c r="G629">
        <v>-25.046166969399302</v>
      </c>
      <c r="H629">
        <f>(Table2[[#This Row],[1Y Return vs Nifty]]-AVERAGE(Table2[1Y Return vs Nifty]))/_xlfn.STDEV.P(Table2[1Y Return vs Nifty])</f>
        <v>-0.84025580140312583</v>
      </c>
      <c r="I629">
        <v>-5.7990386414334099</v>
      </c>
      <c r="J629">
        <f>(Table2[[#This Row],[1M Return vs Nifty]]-AVERAGE(Table2[1M Return vs Nifty]))/_xlfn.STDEV.P(Table2[1M Return vs Nifty])</f>
        <v>-0.46594580633858595</v>
      </c>
      <c r="K629">
        <v>-12.7129953976495</v>
      </c>
      <c r="L629">
        <f>(Table2[[#This Row],[6M Return vs Nifty]]-AVERAGE(Table2[6M Return vs Nifty]))/_xlfn.STDEV.P(Table2[6M Return vs Nifty])</f>
        <v>-0.65648443241854204</v>
      </c>
      <c r="M629">
        <v>2.4304029830828702</v>
      </c>
      <c r="N629">
        <f>(Table2[[#This Row],[1W Return vs Nifty]]-AVERAGE(Table2[1W Return vs Nifty]))/_xlfn.STDEV.P(Table2[1W Return vs Nifty])</f>
        <v>0.21891070646898789</v>
      </c>
      <c r="O629">
        <v>654.12</v>
      </c>
      <c r="P629">
        <v>682.661061305065</v>
      </c>
      <c r="Q629">
        <v>694.49390557121603</v>
      </c>
      <c r="R629">
        <v>48.088302898632797</v>
      </c>
      <c r="S629" s="1">
        <f>(Table2[[#This Row],[Close Price]]-Table2[[#This Row],[20D EMA]])/Table2[[#This Row],[20D EMA]]</f>
        <v>-1.6235553109521194E-2</v>
      </c>
      <c r="T629" s="1">
        <f>(Table2[[#This Row],[Close Price]]-Table2[[#This Row],[50D EMA]])/Table2[[#This Row],[50D EMA]]</f>
        <v>-5.7365306921416538E-2</v>
      </c>
      <c r="U629" s="1">
        <f>(Table2[[#This Row],[Close Price]]-Table2[[#This Row],[200D EMA]])/Table2[[#This Row],[200D EMA]]</f>
        <v>-7.3425994327875249E-2</v>
      </c>
      <c r="V629">
        <v>0.76041722917903898</v>
      </c>
      <c r="W629">
        <v>634</v>
      </c>
      <c r="X629">
        <v>661.7</v>
      </c>
      <c r="Y629">
        <v>625.20000000000005</v>
      </c>
      <c r="Z629">
        <v>666</v>
      </c>
      <c r="AA629">
        <v>625.20000000000005</v>
      </c>
      <c r="AB629">
        <v>666</v>
      </c>
      <c r="AC629" s="1">
        <f>(Table2[[#This Row],[Close Price]]/Table2[[#This Row],[Day Low]])-1</f>
        <v>1.4984227129337446E-2</v>
      </c>
      <c r="AD629" s="1">
        <f>(Table2[[#This Row],[Day High]]/Table2[[#This Row],[Close Price]])-1</f>
        <v>2.8282828282828243E-2</v>
      </c>
      <c r="AE629" s="1">
        <f>(Table2[[#This Row],[Close Price]]/Table2[[#This Row],[Current Week Low]])-1</f>
        <v>2.9270633397312729E-2</v>
      </c>
      <c r="AF629" s="1">
        <f>(Table2[[#This Row],[Current Week High]]/Table2[[#This Row],[Close Price]])-1</f>
        <v>3.4965034965035002E-2</v>
      </c>
      <c r="AG629" s="1">
        <f>(Table2[[#This Row],[Close Price]]/Table2[[#This Row],[Current Month Low]])-1</f>
        <v>2.9270633397312729E-2</v>
      </c>
      <c r="AH629" s="1">
        <f>(Table2[[#This Row],[Current Month High]]/Table2[[#This Row],[Close Price]])-1</f>
        <v>3.4965034965035002E-2</v>
      </c>
      <c r="AI629">
        <v>37.342657342657297</v>
      </c>
      <c r="AJ629">
        <v>10.8336203926971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-7.9</v>
      </c>
      <c r="AM629" t="s">
        <v>3216</v>
      </c>
      <c r="AN629">
        <v>-0.15</v>
      </c>
      <c r="AO629" t="s">
        <v>3216</v>
      </c>
      <c r="AQ629">
        <f>(Table2[[#This Row],[Sharpe Ratio]]-AVERAGE(Table2[Sharpe Ratio]))/_xlfn.STDEV.P(Table2[Sharpe Ratio])</f>
        <v>-0.75508740094610904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615</v>
      </c>
      <c r="AT629">
        <f>_xlfn.RANK.AVG(Table2[[#This Row],[6M Return vs Nifty Z-Score]],Table2[6M Return vs Nifty Z-Score])</f>
        <v>560</v>
      </c>
      <c r="AU629">
        <f>_xlfn.RANK.AVG(Table2[[#This Row],[Sharpe Ratio Z-Score]],Table2[Sharpe Ratio Z-Score])</f>
        <v>547.5</v>
      </c>
      <c r="AV629">
        <f>(Table2[[#This Row],[Rank 1Y]]+Table2[[#This Row],[Rank 6M]]+Table2[[#This Row],[Rank Sharpe]])/3</f>
        <v>574.16666666666663</v>
      </c>
    </row>
    <row r="630" spans="1:48" hidden="1" x14ac:dyDescent="0.3">
      <c r="A630" t="s">
        <v>1190</v>
      </c>
      <c r="B630" t="s">
        <v>1191</v>
      </c>
      <c r="C630" t="s">
        <v>3167</v>
      </c>
      <c r="D630" t="s">
        <v>1192</v>
      </c>
      <c r="E630">
        <v>10272.612929999999</v>
      </c>
      <c r="F630">
        <v>1131.8</v>
      </c>
      <c r="G630">
        <v>-5.7193899570259097</v>
      </c>
      <c r="H630">
        <f>(Table2[[#This Row],[1Y Return vs Nifty]]-AVERAGE(Table2[1Y Return vs Nifty]))/_xlfn.STDEV.P(Table2[1Y Return vs Nifty])</f>
        <v>-0.50834157093194177</v>
      </c>
      <c r="I630">
        <v>2.85997914840741E-2</v>
      </c>
      <c r="J630">
        <f>(Table2[[#This Row],[1M Return vs Nifty]]-AVERAGE(Table2[1M Return vs Nifty]))/_xlfn.STDEV.P(Table2[1M Return vs Nifty])</f>
        <v>0.16282446575625065</v>
      </c>
      <c r="K630">
        <v>-25.2401590848228</v>
      </c>
      <c r="L630">
        <f>(Table2[[#This Row],[6M Return vs Nifty]]-AVERAGE(Table2[6M Return vs Nifty]))/_xlfn.STDEV.P(Table2[6M Return vs Nifty])</f>
        <v>-1.0680565627741572</v>
      </c>
      <c r="M630">
        <v>3.3475621870780099</v>
      </c>
      <c r="N630">
        <f>(Table2[[#This Row],[1W Return vs Nifty]]-AVERAGE(Table2[1W Return vs Nifty]))/_xlfn.STDEV.P(Table2[1W Return vs Nifty])</f>
        <v>0.4381672285872647</v>
      </c>
      <c r="O630">
        <v>1126.4100000000001</v>
      </c>
      <c r="P630">
        <v>1153.3637788973499</v>
      </c>
      <c r="Q630">
        <v>1176.6728142888001</v>
      </c>
      <c r="R630">
        <v>54.482145031046201</v>
      </c>
      <c r="S630" s="1">
        <f>(Table2[[#This Row],[Close Price]]-Table2[[#This Row],[20D EMA]])/Table2[[#This Row],[20D EMA]]</f>
        <v>4.785113768521118E-3</v>
      </c>
      <c r="T630" s="1">
        <f>(Table2[[#This Row],[Close Price]]-Table2[[#This Row],[50D EMA]])/Table2[[#This Row],[50D EMA]]</f>
        <v>-1.8696424572969998E-2</v>
      </c>
      <c r="U630" s="1">
        <f>(Table2[[#This Row],[Close Price]]-Table2[[#This Row],[200D EMA]])/Table2[[#This Row],[200D EMA]]</f>
        <v>-3.8135336980587888E-2</v>
      </c>
      <c r="V630">
        <v>0.40773879895522103</v>
      </c>
      <c r="W630">
        <v>1120.05</v>
      </c>
      <c r="X630">
        <v>1141</v>
      </c>
      <c r="Y630">
        <v>1103.4000000000001</v>
      </c>
      <c r="Z630">
        <v>1146</v>
      </c>
      <c r="AA630">
        <v>1103.4000000000001</v>
      </c>
      <c r="AB630">
        <v>1160.5</v>
      </c>
      <c r="AC630" s="1">
        <f>(Table2[[#This Row],[Close Price]]/Table2[[#This Row],[Day Low]])-1</f>
        <v>1.0490603098076035E-2</v>
      </c>
      <c r="AD630" s="1">
        <f>(Table2[[#This Row],[Day High]]/Table2[[#This Row],[Close Price]])-1</f>
        <v>8.1286446368615817E-3</v>
      </c>
      <c r="AE630" s="1">
        <f>(Table2[[#This Row],[Close Price]]/Table2[[#This Row],[Current Week Low]])-1</f>
        <v>2.5738626064890191E-2</v>
      </c>
      <c r="AF630" s="1">
        <f>(Table2[[#This Row],[Current Week High]]/Table2[[#This Row],[Close Price]])-1</f>
        <v>1.2546386287329847E-2</v>
      </c>
      <c r="AG630" s="1">
        <f>(Table2[[#This Row],[Close Price]]/Table2[[#This Row],[Current Month Low]])-1</f>
        <v>2.5738626064890191E-2</v>
      </c>
      <c r="AH630" s="1">
        <f>(Table2[[#This Row],[Current Month High]]/Table2[[#This Row],[Close Price]])-1</f>
        <v>2.5357837073687994E-2</v>
      </c>
      <c r="AI630">
        <v>33.141897861813</v>
      </c>
      <c r="AJ630">
        <v>41.2014222444014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-0.32</v>
      </c>
      <c r="AM630" t="s">
        <v>3216</v>
      </c>
      <c r="AN630">
        <v>0</v>
      </c>
      <c r="AO630" t="s">
        <v>3218</v>
      </c>
      <c r="AQ630">
        <f>(Table2[[#This Row],[Sharpe Ratio]]-AVERAGE(Table2[Sharpe Ratio]))/_xlfn.STDEV.P(Table2[Sharpe Ratio])</f>
        <v>-0.75508740094610904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496</v>
      </c>
      <c r="AT630">
        <f>_xlfn.RANK.AVG(Table2[[#This Row],[6M Return vs Nifty Z-Score]],Table2[6M Return vs Nifty Z-Score])</f>
        <v>680</v>
      </c>
      <c r="AU630">
        <f>_xlfn.RANK.AVG(Table2[[#This Row],[Sharpe Ratio Z-Score]],Table2[Sharpe Ratio Z-Score])</f>
        <v>547.5</v>
      </c>
      <c r="AV630">
        <f>(Table2[[#This Row],[Rank 1Y]]+Table2[[#This Row],[Rank 6M]]+Table2[[#This Row],[Rank Sharpe]])/3</f>
        <v>574.5</v>
      </c>
    </row>
    <row r="631" spans="1:48" x14ac:dyDescent="0.3">
      <c r="A631" t="s">
        <v>1059</v>
      </c>
      <c r="B631" t="s">
        <v>1060</v>
      </c>
      <c r="C631" t="s">
        <v>3165</v>
      </c>
      <c r="D631" t="s">
        <v>75</v>
      </c>
      <c r="E631">
        <v>12736.188415979999</v>
      </c>
      <c r="F631">
        <v>356.6</v>
      </c>
      <c r="G631">
        <v>-23.096244839927</v>
      </c>
      <c r="H631">
        <f>(Table2[[#This Row],[1Y Return vs Nifty]]-AVERAGE(Table2[1Y Return vs Nifty]))/_xlfn.STDEV.P(Table2[1Y Return vs Nifty])</f>
        <v>-0.80676822596992359</v>
      </c>
      <c r="I631">
        <v>2.81678640826838</v>
      </c>
      <c r="J631">
        <f>(Table2[[#This Row],[1M Return vs Nifty]]-AVERAGE(Table2[1M Return vs Nifty]))/_xlfn.STDEV.P(Table2[1M Return vs Nifty])</f>
        <v>0.46365453232044951</v>
      </c>
      <c r="K631">
        <v>-1.4754896864323199</v>
      </c>
      <c r="L631">
        <f>(Table2[[#This Row],[6M Return vs Nifty]]-AVERAGE(Table2[6M Return vs Nifty]))/_xlfn.STDEV.P(Table2[6M Return vs Nifty])</f>
        <v>-0.28728320850664574</v>
      </c>
      <c r="M631">
        <v>2.5985337499310002</v>
      </c>
      <c r="N631">
        <f>(Table2[[#This Row],[1W Return vs Nifty]]-AVERAGE(Table2[1W Return vs Nifty]))/_xlfn.STDEV.P(Table2[1W Return vs Nifty])</f>
        <v>0.25910412876647071</v>
      </c>
      <c r="O631">
        <v>350.87</v>
      </c>
      <c r="P631">
        <v>350.06370191739001</v>
      </c>
      <c r="Q631">
        <v>345.81323580927699</v>
      </c>
      <c r="R631">
        <v>58.861195745926501</v>
      </c>
      <c r="S631" s="1">
        <f>(Table2[[#This Row],[Close Price]]-Table2[[#This Row],[20D EMA]])/Table2[[#This Row],[20D EMA]]</f>
        <v>1.6330834782113085E-2</v>
      </c>
      <c r="T631" s="1">
        <f>(Table2[[#This Row],[Close Price]]-Table2[[#This Row],[50D EMA]])/Table2[[#This Row],[50D EMA]]</f>
        <v>1.8671739020095519E-2</v>
      </c>
      <c r="U631" s="1">
        <f>(Table2[[#This Row],[Close Price]]-Table2[[#This Row],[200D EMA]])/Table2[[#This Row],[200D EMA]]</f>
        <v>3.1192456140320068E-2</v>
      </c>
      <c r="V631">
        <v>0.43658887497941201</v>
      </c>
      <c r="W631">
        <v>352</v>
      </c>
      <c r="X631">
        <v>358</v>
      </c>
      <c r="Y631">
        <v>352</v>
      </c>
      <c r="Z631">
        <v>361</v>
      </c>
      <c r="AA631">
        <v>352</v>
      </c>
      <c r="AB631">
        <v>362.65</v>
      </c>
      <c r="AC631" s="1">
        <f>(Table2[[#This Row],[Close Price]]/Table2[[#This Row],[Day Low]])-1</f>
        <v>1.3068181818181923E-2</v>
      </c>
      <c r="AD631" s="1">
        <f>(Table2[[#This Row],[Day High]]/Table2[[#This Row],[Close Price]])-1</f>
        <v>3.9259674705551806E-3</v>
      </c>
      <c r="AE631" s="1">
        <f>(Table2[[#This Row],[Close Price]]/Table2[[#This Row],[Current Week Low]])-1</f>
        <v>1.3068181818181923E-2</v>
      </c>
      <c r="AF631" s="1">
        <f>(Table2[[#This Row],[Current Week High]]/Table2[[#This Row],[Close Price]])-1</f>
        <v>1.2338754907459171E-2</v>
      </c>
      <c r="AG631" s="1">
        <f>(Table2[[#This Row],[Close Price]]/Table2[[#This Row],[Current Month Low]])-1</f>
        <v>1.3068181818181923E-2</v>
      </c>
      <c r="AH631" s="1">
        <f>(Table2[[#This Row],[Current Month High]]/Table2[[#This Row],[Close Price]])-1</f>
        <v>1.6965787997756498E-2</v>
      </c>
      <c r="AI631">
        <v>11.609646662927601</v>
      </c>
      <c r="AJ631">
        <v>22.416752488843098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3.18</v>
      </c>
      <c r="AM631" t="s">
        <v>3217</v>
      </c>
      <c r="AN631">
        <v>0.1</v>
      </c>
      <c r="AO631" t="s">
        <v>3217</v>
      </c>
      <c r="AP631">
        <v>-8.2305254874565997E-2</v>
      </c>
      <c r="AQ631">
        <f>(Table2[[#This Row],[Sharpe Ratio]]-AVERAGE(Table2[Sharpe Ratio]))/_xlfn.STDEV.P(Table2[Sharpe Ratio])</f>
        <v>-1.7369925932455148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-2.108285366635164</v>
      </c>
      <c r="AS631">
        <f>_xlfn.RANK.AVG(Table2[[#This Row],[1Y Return vs Nifty Z-Score]],Table2[1Y Return vs Nifty Z-Score])</f>
        <v>605</v>
      </c>
      <c r="AT631">
        <f>_xlfn.RANK.AVG(Table2[[#This Row],[6M Return vs Nifty Z-Score]],Table2[6M Return vs Nifty Z-Score])</f>
        <v>413</v>
      </c>
      <c r="AU631">
        <f>_xlfn.RANK.AVG(Table2[[#This Row],[Sharpe Ratio Z-Score]],Table2[Sharpe Ratio Z-Score])</f>
        <v>707</v>
      </c>
      <c r="AV631">
        <f>(Table2[[#This Row],[Rank 1Y]]+Table2[[#This Row],[Rank 6M]]+Table2[[#This Row],[Rank Sharpe]])/3</f>
        <v>575</v>
      </c>
    </row>
    <row r="632" spans="1:48" hidden="1" x14ac:dyDescent="0.3">
      <c r="A632" t="s">
        <v>1289</v>
      </c>
      <c r="B632" t="s">
        <v>1290</v>
      </c>
      <c r="C632" t="s">
        <v>3171</v>
      </c>
      <c r="D632" t="s">
        <v>396</v>
      </c>
      <c r="E632">
        <v>9217.5890445899895</v>
      </c>
      <c r="F632">
        <v>627.29999999999995</v>
      </c>
      <c r="G632">
        <v>-36.764710686883802</v>
      </c>
      <c r="H632">
        <f>(Table2[[#This Row],[1Y Return vs Nifty]]-AVERAGE(Table2[1Y Return vs Nifty]))/_xlfn.STDEV.P(Table2[1Y Return vs Nifty])</f>
        <v>-1.0415077441218537</v>
      </c>
      <c r="I632">
        <v>-3.6923678844735202</v>
      </c>
      <c r="J632">
        <f>(Table2[[#This Row],[1M Return vs Nifty]]-AVERAGE(Table2[1M Return vs Nifty]))/_xlfn.STDEV.P(Table2[1M Return vs Nifty])</f>
        <v>-0.23864756875647741</v>
      </c>
      <c r="K632">
        <v>-16.662323016447001</v>
      </c>
      <c r="L632">
        <f>(Table2[[#This Row],[6M Return vs Nifty]]-AVERAGE(Table2[6M Return vs Nifty]))/_xlfn.STDEV.P(Table2[6M Return vs Nifty])</f>
        <v>-0.78623712202417517</v>
      </c>
      <c r="M632">
        <v>-1.2033474308469501</v>
      </c>
      <c r="N632">
        <f>(Table2[[#This Row],[1W Return vs Nifty]]-AVERAGE(Table2[1W Return vs Nifty]))/_xlfn.STDEV.P(Table2[1W Return vs Nifty])</f>
        <v>-0.64977542188645865</v>
      </c>
      <c r="O632">
        <v>629.22</v>
      </c>
      <c r="P632">
        <v>645.48046554430505</v>
      </c>
      <c r="Q632">
        <v>662.62137332434497</v>
      </c>
      <c r="R632">
        <v>52.265049531703902</v>
      </c>
      <c r="S632" s="1">
        <f>(Table2[[#This Row],[Close Price]]-Table2[[#This Row],[20D EMA]])/Table2[[#This Row],[20D EMA]]</f>
        <v>-3.0513969676743791E-3</v>
      </c>
      <c r="T632" s="1">
        <f>(Table2[[#This Row],[Close Price]]-Table2[[#This Row],[50D EMA]])/Table2[[#This Row],[50D EMA]]</f>
        <v>-2.8165787370457933E-2</v>
      </c>
      <c r="U632" s="1">
        <f>(Table2[[#This Row],[Close Price]]-Table2[[#This Row],[200D EMA]])/Table2[[#This Row],[200D EMA]]</f>
        <v>-5.330551465181254E-2</v>
      </c>
      <c r="V632">
        <v>0.68266691788501499</v>
      </c>
      <c r="W632">
        <v>613.70000000000005</v>
      </c>
      <c r="X632">
        <v>629.45000000000005</v>
      </c>
      <c r="Y632">
        <v>591.5</v>
      </c>
      <c r="Z632">
        <v>629.45000000000005</v>
      </c>
      <c r="AA632">
        <v>591.5</v>
      </c>
      <c r="AB632">
        <v>629.85</v>
      </c>
      <c r="AC632" s="1">
        <f>(Table2[[#This Row],[Close Price]]/Table2[[#This Row],[Day Low]])-1</f>
        <v>2.2160664819944387E-2</v>
      </c>
      <c r="AD632" s="1">
        <f>(Table2[[#This Row],[Day High]]/Table2[[#This Row],[Close Price]])-1</f>
        <v>3.4273872150487605E-3</v>
      </c>
      <c r="AE632" s="1">
        <f>(Table2[[#This Row],[Close Price]]/Table2[[#This Row],[Current Week Low]])-1</f>
        <v>6.0524091293322035E-2</v>
      </c>
      <c r="AF632" s="1">
        <f>(Table2[[#This Row],[Current Week High]]/Table2[[#This Row],[Close Price]])-1</f>
        <v>3.4273872150487605E-3</v>
      </c>
      <c r="AG632" s="1">
        <f>(Table2[[#This Row],[Close Price]]/Table2[[#This Row],[Current Month Low]])-1</f>
        <v>6.0524091293322035E-2</v>
      </c>
      <c r="AH632" s="1">
        <f>(Table2[[#This Row],[Current Month High]]/Table2[[#This Row],[Close Price]])-1</f>
        <v>4.0650406504065817E-3</v>
      </c>
      <c r="AI632">
        <v>29.9059461182847</v>
      </c>
      <c r="AJ632">
        <v>6.41221374045801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-1.95</v>
      </c>
      <c r="AM632" t="s">
        <v>3216</v>
      </c>
      <c r="AN632">
        <v>-0.01</v>
      </c>
      <c r="AO632" t="s">
        <v>3216</v>
      </c>
      <c r="AP632">
        <v>2.8815188783628001E-2</v>
      </c>
      <c r="AQ632">
        <f>(Table2[[#This Row],[Sharpe Ratio]]-AVERAGE(Table2[Sharpe Ratio]))/_xlfn.STDEV.P(Table2[Sharpe Ratio])</f>
        <v>-0.4113209728261556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677</v>
      </c>
      <c r="AT632">
        <f>_xlfn.RANK.AVG(Table2[[#This Row],[6M Return vs Nifty Z-Score]],Table2[6M Return vs Nifty Z-Score])</f>
        <v>596</v>
      </c>
      <c r="AU632">
        <f>_xlfn.RANK.AVG(Table2[[#This Row],[Sharpe Ratio Z-Score]],Table2[Sharpe Ratio Z-Score])</f>
        <v>452</v>
      </c>
      <c r="AV632">
        <f>(Table2[[#This Row],[Rank 1Y]]+Table2[[#This Row],[Rank 6M]]+Table2[[#This Row],[Rank Sharpe]])/3</f>
        <v>575</v>
      </c>
    </row>
    <row r="633" spans="1:48" hidden="1" x14ac:dyDescent="0.3">
      <c r="A633" t="s">
        <v>558</v>
      </c>
      <c r="B633" t="s">
        <v>559</v>
      </c>
      <c r="C633" t="s">
        <v>3155</v>
      </c>
      <c r="D633" t="s">
        <v>189</v>
      </c>
      <c r="E633">
        <v>36336.672748124998</v>
      </c>
      <c r="F633">
        <v>527.85</v>
      </c>
      <c r="G633">
        <v>-3.2605786853620602</v>
      </c>
      <c r="H633">
        <f>(Table2[[#This Row],[1Y Return vs Nifty]]-AVERAGE(Table2[1Y Return vs Nifty]))/_xlfn.STDEV.P(Table2[1Y Return vs Nifty])</f>
        <v>-0.46611443442668343</v>
      </c>
      <c r="I633">
        <v>-15.0895054480882</v>
      </c>
      <c r="J633">
        <f>(Table2[[#This Row],[1M Return vs Nifty]]-AVERAGE(Table2[1M Return vs Nifty]))/_xlfn.STDEV.P(Table2[1M Return vs Nifty])</f>
        <v>-1.4683362959256216</v>
      </c>
      <c r="K633">
        <v>-12.807979566339901</v>
      </c>
      <c r="L633">
        <f>(Table2[[#This Row],[6M Return vs Nifty]]-AVERAGE(Table2[6M Return vs Nifty]))/_xlfn.STDEV.P(Table2[6M Return vs Nifty])</f>
        <v>-0.65960507789218537</v>
      </c>
      <c r="M633">
        <v>-3.7620150176231202</v>
      </c>
      <c r="N633">
        <f>(Table2[[#This Row],[1W Return vs Nifty]]-AVERAGE(Table2[1W Return vs Nifty]))/_xlfn.STDEV.P(Table2[1W Return vs Nifty])</f>
        <v>-1.26145173052467</v>
      </c>
      <c r="O633">
        <v>545.44000000000005</v>
      </c>
      <c r="P633">
        <v>576.97598761148095</v>
      </c>
      <c r="Q633">
        <v>574.06895319820296</v>
      </c>
      <c r="R633">
        <v>42.1396743861849</v>
      </c>
      <c r="S633" s="1">
        <f>(Table2[[#This Row],[Close Price]]-Table2[[#This Row],[20D EMA]])/Table2[[#This Row],[20D EMA]]</f>
        <v>-3.2249193311821703E-2</v>
      </c>
      <c r="T633" s="1">
        <f>(Table2[[#This Row],[Close Price]]-Table2[[#This Row],[50D EMA]])/Table2[[#This Row],[50D EMA]]</f>
        <v>-8.5143903154182826E-2</v>
      </c>
      <c r="U633" s="1">
        <f>(Table2[[#This Row],[Close Price]]-Table2[[#This Row],[200D EMA]])/Table2[[#This Row],[200D EMA]]</f>
        <v>-8.0511152781755455E-2</v>
      </c>
      <c r="V633">
        <v>0.29871226415150498</v>
      </c>
      <c r="W633">
        <v>515.29999999999995</v>
      </c>
      <c r="X633">
        <v>530</v>
      </c>
      <c r="Y633">
        <v>503.5</v>
      </c>
      <c r="Z633">
        <v>530</v>
      </c>
      <c r="AA633">
        <v>503.5</v>
      </c>
      <c r="AB633">
        <v>530</v>
      </c>
      <c r="AC633" s="1">
        <f>(Table2[[#This Row],[Close Price]]/Table2[[#This Row],[Day Low]])-1</f>
        <v>2.4354744808849249E-2</v>
      </c>
      <c r="AD633" s="1">
        <f>(Table2[[#This Row],[Day High]]/Table2[[#This Row],[Close Price]])-1</f>
        <v>4.0731268352751648E-3</v>
      </c>
      <c r="AE633" s="1">
        <f>(Table2[[#This Row],[Close Price]]/Table2[[#This Row],[Current Week Low]])-1</f>
        <v>4.8361469712015825E-2</v>
      </c>
      <c r="AF633" s="1">
        <f>(Table2[[#This Row],[Current Week High]]/Table2[[#This Row],[Close Price]])-1</f>
        <v>4.0731268352751648E-3</v>
      </c>
      <c r="AG633" s="1">
        <f>(Table2[[#This Row],[Close Price]]/Table2[[#This Row],[Current Month Low]])-1</f>
        <v>4.8361469712015825E-2</v>
      </c>
      <c r="AH633" s="1">
        <f>(Table2[[#This Row],[Current Month High]]/Table2[[#This Row],[Close Price]])-1</f>
        <v>4.0731268352751648E-3</v>
      </c>
      <c r="AI633">
        <v>30.709481860377</v>
      </c>
      <c r="AJ633">
        <v>28.118932038834899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-3.48</v>
      </c>
      <c r="AM633" t="s">
        <v>3216</v>
      </c>
      <c r="AN633">
        <v>-0.01</v>
      </c>
      <c r="AO633" t="s">
        <v>3216</v>
      </c>
      <c r="AP633">
        <v>-6.2013398112097003E-2</v>
      </c>
      <c r="AQ633">
        <f>(Table2[[#This Row],[Sharpe Ratio]]-AVERAGE(Table2[Sharpe Ratio]))/_xlfn.STDEV.P(Table2[Sharpe Ratio])</f>
        <v>-1.4949098787599149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476</v>
      </c>
      <c r="AT633">
        <f>_xlfn.RANK.AVG(Table2[[#This Row],[6M Return vs Nifty Z-Score]],Table2[6M Return vs Nifty Z-Score])</f>
        <v>561</v>
      </c>
      <c r="AU633">
        <f>_xlfn.RANK.AVG(Table2[[#This Row],[Sharpe Ratio Z-Score]],Table2[Sharpe Ratio Z-Score])</f>
        <v>691</v>
      </c>
      <c r="AV633">
        <f>(Table2[[#This Row],[Rank 1Y]]+Table2[[#This Row],[Rank 6M]]+Table2[[#This Row],[Rank Sharpe]])/3</f>
        <v>576</v>
      </c>
    </row>
    <row r="634" spans="1:48" hidden="1" x14ac:dyDescent="0.3">
      <c r="A634" t="s">
        <v>1546</v>
      </c>
      <c r="B634" t="s">
        <v>1547</v>
      </c>
      <c r="C634" t="s">
        <v>3167</v>
      </c>
      <c r="D634" t="s">
        <v>149</v>
      </c>
      <c r="E634">
        <v>6521.3054000000002</v>
      </c>
      <c r="F634">
        <v>348.1</v>
      </c>
      <c r="G634">
        <v>-39.859913791211703</v>
      </c>
      <c r="H634">
        <f>(Table2[[#This Row],[1Y Return vs Nifty]]-AVERAGE(Table2[1Y Return vs Nifty]))/_xlfn.STDEV.P(Table2[1Y Return vs Nifty])</f>
        <v>-1.0946641475856744</v>
      </c>
      <c r="I634">
        <v>-12.6843004417945</v>
      </c>
      <c r="J634">
        <f>(Table2[[#This Row],[1M Return vs Nifty]]-AVERAGE(Table2[1M Return vs Nifty]))/_xlfn.STDEV.P(Table2[1M Return vs Nifty])</f>
        <v>-1.2088278477506649</v>
      </c>
      <c r="K634">
        <v>-26.046802921209899</v>
      </c>
      <c r="L634">
        <f>(Table2[[#This Row],[6M Return vs Nifty]]-AVERAGE(Table2[6M Return vs Nifty]))/_xlfn.STDEV.P(Table2[6M Return vs Nifty])</f>
        <v>-1.0945583416660538</v>
      </c>
      <c r="M634">
        <v>-0.177914702043655</v>
      </c>
      <c r="N634">
        <f>(Table2[[#This Row],[1W Return vs Nifty]]-AVERAGE(Table2[1W Return vs Nifty]))/_xlfn.STDEV.P(Table2[1W Return vs Nifty])</f>
        <v>-0.40463497865229142</v>
      </c>
      <c r="O634">
        <v>348.12</v>
      </c>
      <c r="P634">
        <v>374.61391641189101</v>
      </c>
      <c r="Q634">
        <v>404.54601255854402</v>
      </c>
      <c r="R634">
        <v>56.477629216140102</v>
      </c>
      <c r="S634" s="1">
        <f>(Table2[[#This Row],[Close Price]]-Table2[[#This Row],[20D EMA]])/Table2[[#This Row],[20D EMA]]</f>
        <v>-5.7451453521721848E-5</v>
      </c>
      <c r="T634" s="1">
        <f>(Table2[[#This Row],[Close Price]]-Table2[[#This Row],[50D EMA]])/Table2[[#This Row],[50D EMA]]</f>
        <v>-7.0776645635179034E-2</v>
      </c>
      <c r="U634" s="1">
        <f>(Table2[[#This Row],[Close Price]]-Table2[[#This Row],[200D EMA]])/Table2[[#This Row],[200D EMA]]</f>
        <v>-0.13952927678498719</v>
      </c>
      <c r="V634">
        <v>0.85014387650893897</v>
      </c>
      <c r="W634">
        <v>331.4</v>
      </c>
      <c r="X634">
        <v>349.9</v>
      </c>
      <c r="Y634">
        <v>324.35000000000002</v>
      </c>
      <c r="Z634">
        <v>349.9</v>
      </c>
      <c r="AA634">
        <v>324.35000000000002</v>
      </c>
      <c r="AB634">
        <v>349.9</v>
      </c>
      <c r="AC634" s="1">
        <f>(Table2[[#This Row],[Close Price]]/Table2[[#This Row],[Day Low]])-1</f>
        <v>5.0392275196137648E-2</v>
      </c>
      <c r="AD634" s="1">
        <f>(Table2[[#This Row],[Day High]]/Table2[[#This Row],[Close Price]])-1</f>
        <v>5.1709278942830839E-3</v>
      </c>
      <c r="AE634" s="1">
        <f>(Table2[[#This Row],[Close Price]]/Table2[[#This Row],[Current Week Low]])-1</f>
        <v>7.3223369816556083E-2</v>
      </c>
      <c r="AF634" s="1">
        <f>(Table2[[#This Row],[Current Week High]]/Table2[[#This Row],[Close Price]])-1</f>
        <v>5.1709278942830839E-3</v>
      </c>
      <c r="AG634" s="1">
        <f>(Table2[[#This Row],[Close Price]]/Table2[[#This Row],[Current Month Low]])-1</f>
        <v>7.3223369816556083E-2</v>
      </c>
      <c r="AH634" s="1">
        <f>(Table2[[#This Row],[Current Month High]]/Table2[[#This Row],[Close Price]])-1</f>
        <v>5.1709278942830839E-3</v>
      </c>
      <c r="AI634">
        <v>57.282390117782199</v>
      </c>
      <c r="AJ634">
        <v>11.3563659628918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-3.91</v>
      </c>
      <c r="AM634" t="s">
        <v>3216</v>
      </c>
      <c r="AN634">
        <v>-0.22</v>
      </c>
      <c r="AO634" t="s">
        <v>3216</v>
      </c>
      <c r="AP634">
        <v>6.1151278616172998E-2</v>
      </c>
      <c r="AQ634">
        <f>(Table2[[#This Row],[Sharpe Ratio]]-AVERAGE(Table2[Sharpe Ratio]))/_xlfn.STDEV.P(Table2[Sharpe Ratio])</f>
        <v>-2.5550045397223477E-2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688</v>
      </c>
      <c r="AT634">
        <f>_xlfn.RANK.AVG(Table2[[#This Row],[6M Return vs Nifty Z-Score]],Table2[6M Return vs Nifty Z-Score])</f>
        <v>685</v>
      </c>
      <c r="AU634">
        <f>_xlfn.RANK.AVG(Table2[[#This Row],[Sharpe Ratio Z-Score]],Table2[Sharpe Ratio Z-Score])</f>
        <v>355</v>
      </c>
      <c r="AV634">
        <f>(Table2[[#This Row],[Rank 1Y]]+Table2[[#This Row],[Rank 6M]]+Table2[[#This Row],[Rank Sharpe]])/3</f>
        <v>576</v>
      </c>
    </row>
    <row r="635" spans="1:48" hidden="1" x14ac:dyDescent="0.3">
      <c r="A635" t="s">
        <v>840</v>
      </c>
      <c r="B635" t="s">
        <v>841</v>
      </c>
      <c r="C635" t="s">
        <v>3168</v>
      </c>
      <c r="D635" t="s">
        <v>43</v>
      </c>
      <c r="E635">
        <v>18957.458043049999</v>
      </c>
      <c r="F635">
        <v>858.25</v>
      </c>
      <c r="G635">
        <v>-17.724088244284999</v>
      </c>
      <c r="H635">
        <f>(Table2[[#This Row],[1Y Return vs Nifty]]-AVERAGE(Table2[1Y Return vs Nifty]))/_xlfn.STDEV.P(Table2[1Y Return vs Nifty])</f>
        <v>-0.71450787540699023</v>
      </c>
      <c r="I635">
        <v>-5.9835187577710096</v>
      </c>
      <c r="J635">
        <f>(Table2[[#This Row],[1M Return vs Nifty]]-AVERAGE(Table2[1M Return vs Nifty]))/_xlfn.STDEV.P(Table2[1M Return vs Nifty])</f>
        <v>-0.48585020059380901</v>
      </c>
      <c r="K635">
        <v>-16.9298083787858</v>
      </c>
      <c r="L635">
        <f>(Table2[[#This Row],[6M Return vs Nifty]]-AVERAGE(Table2[6M Return vs Nifty]))/_xlfn.STDEV.P(Table2[6M Return vs Nifty])</f>
        <v>-0.79502518635907682</v>
      </c>
      <c r="M635">
        <v>0.96935949224393303</v>
      </c>
      <c r="N635">
        <f>(Table2[[#This Row],[1W Return vs Nifty]]-AVERAGE(Table2[1W Return vs Nifty]))/_xlfn.STDEV.P(Table2[1W Return vs Nifty])</f>
        <v>-0.13036705585349476</v>
      </c>
      <c r="O635">
        <v>846.02</v>
      </c>
      <c r="P635">
        <v>868.95600348396499</v>
      </c>
      <c r="Q635">
        <v>864.05340302898503</v>
      </c>
      <c r="R635">
        <v>62.414658585386597</v>
      </c>
      <c r="S635" s="1">
        <f>(Table2[[#This Row],[Close Price]]-Table2[[#This Row],[20D EMA]])/Table2[[#This Row],[20D EMA]]</f>
        <v>1.4455923027824422E-2</v>
      </c>
      <c r="T635" s="1">
        <f>(Table2[[#This Row],[Close Price]]-Table2[[#This Row],[50D EMA]])/Table2[[#This Row],[50D EMA]]</f>
        <v>-1.2320535724525381E-2</v>
      </c>
      <c r="U635" s="1">
        <f>(Table2[[#This Row],[Close Price]]-Table2[[#This Row],[200D EMA]])/Table2[[#This Row],[200D EMA]]</f>
        <v>-6.7164865141910134E-3</v>
      </c>
      <c r="V635">
        <v>0.74022071656754895</v>
      </c>
      <c r="W635">
        <v>817.65</v>
      </c>
      <c r="X635">
        <v>864</v>
      </c>
      <c r="Y635">
        <v>813.75</v>
      </c>
      <c r="Z635">
        <v>864</v>
      </c>
      <c r="AA635">
        <v>813.75</v>
      </c>
      <c r="AB635">
        <v>864</v>
      </c>
      <c r="AC635" s="1">
        <f>(Table2[[#This Row],[Close Price]]/Table2[[#This Row],[Day Low]])-1</f>
        <v>4.9654497645691853E-2</v>
      </c>
      <c r="AD635" s="1">
        <f>(Table2[[#This Row],[Day High]]/Table2[[#This Row],[Close Price]])-1</f>
        <v>6.6996795805418508E-3</v>
      </c>
      <c r="AE635" s="1">
        <f>(Table2[[#This Row],[Close Price]]/Table2[[#This Row],[Current Week Low]])-1</f>
        <v>5.4685099846390139E-2</v>
      </c>
      <c r="AF635" s="1">
        <f>(Table2[[#This Row],[Current Week High]]/Table2[[#This Row],[Close Price]])-1</f>
        <v>6.6996795805418508E-3</v>
      </c>
      <c r="AG635" s="1">
        <f>(Table2[[#This Row],[Close Price]]/Table2[[#This Row],[Current Month Low]])-1</f>
        <v>5.4685099846390139E-2</v>
      </c>
      <c r="AH635" s="1">
        <f>(Table2[[#This Row],[Current Month High]]/Table2[[#This Row],[Close Price]])-1</f>
        <v>6.6996795805418508E-3</v>
      </c>
      <c r="AI635">
        <v>19.429070783571198</v>
      </c>
      <c r="AJ635">
        <v>20.676321709786201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0.27</v>
      </c>
      <c r="AM635" t="s">
        <v>3217</v>
      </c>
      <c r="AN635">
        <v>-0.01</v>
      </c>
      <c r="AO635" t="s">
        <v>3216</v>
      </c>
      <c r="AQ635">
        <f>(Table2[[#This Row],[Sharpe Ratio]]-AVERAGE(Table2[Sharpe Ratio]))/_xlfn.STDEV.P(Table2[Sharpe Ratio])</f>
        <v>-0.75508740094610904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580</v>
      </c>
      <c r="AT635">
        <f>_xlfn.RANK.AVG(Table2[[#This Row],[6M Return vs Nifty Z-Score]],Table2[6M Return vs Nifty Z-Score])</f>
        <v>601</v>
      </c>
      <c r="AU635">
        <f>_xlfn.RANK.AVG(Table2[[#This Row],[Sharpe Ratio Z-Score]],Table2[Sharpe Ratio Z-Score])</f>
        <v>547.5</v>
      </c>
      <c r="AV635">
        <f>(Table2[[#This Row],[Rank 1Y]]+Table2[[#This Row],[Rank 6M]]+Table2[[#This Row],[Rank Sharpe]])/3</f>
        <v>576.16666666666663</v>
      </c>
    </row>
    <row r="636" spans="1:48" hidden="1" x14ac:dyDescent="0.3">
      <c r="A636" t="s">
        <v>756</v>
      </c>
      <c r="B636" t="s">
        <v>757</v>
      </c>
      <c r="C636" t="s">
        <v>3158</v>
      </c>
      <c r="D636" t="s">
        <v>723</v>
      </c>
      <c r="E636">
        <v>22293.537848537999</v>
      </c>
      <c r="F636">
        <v>232.01</v>
      </c>
      <c r="G636">
        <v>-42.673215566148698</v>
      </c>
      <c r="H636">
        <f>(Table2[[#This Row],[1Y Return vs Nifty]]-AVERAGE(Table2[1Y Return vs Nifty]))/_xlfn.STDEV.P(Table2[1Y Return vs Nifty])</f>
        <v>-1.1429792335989091</v>
      </c>
      <c r="I636">
        <v>-9.1315158511044299</v>
      </c>
      <c r="J636">
        <f>(Table2[[#This Row],[1M Return vs Nifty]]-AVERAGE(Table2[1M Return vs Nifty]))/_xlfn.STDEV.P(Table2[1M Return vs Nifty])</f>
        <v>-0.82550184709070429</v>
      </c>
      <c r="K636">
        <v>-29.735474977570298</v>
      </c>
      <c r="L636">
        <f>(Table2[[#This Row],[6M Return vs Nifty]]-AVERAGE(Table2[6M Return vs Nifty]))/_xlfn.STDEV.P(Table2[6M Return vs Nifty])</f>
        <v>-1.2157473557422356</v>
      </c>
      <c r="M636">
        <v>2.7865731610008</v>
      </c>
      <c r="N636">
        <f>(Table2[[#This Row],[1W Return vs Nifty]]-AVERAGE(Table2[1W Return vs Nifty]))/_xlfn.STDEV.P(Table2[1W Return vs Nifty])</f>
        <v>0.30405692116362554</v>
      </c>
      <c r="O636">
        <v>232.67</v>
      </c>
      <c r="P636">
        <v>252.60261201586599</v>
      </c>
      <c r="Q636">
        <v>269.11276201578801</v>
      </c>
      <c r="R636">
        <v>55.172757166581803</v>
      </c>
      <c r="S636" s="1">
        <f>(Table2[[#This Row],[Close Price]]-Table2[[#This Row],[20D EMA]])/Table2[[#This Row],[20D EMA]]</f>
        <v>-2.8366355782868296E-3</v>
      </c>
      <c r="T636" s="1">
        <f>(Table2[[#This Row],[Close Price]]-Table2[[#This Row],[50D EMA]])/Table2[[#This Row],[50D EMA]]</f>
        <v>-8.1521769911755984E-2</v>
      </c>
      <c r="U636" s="1">
        <f>(Table2[[#This Row],[Close Price]]-Table2[[#This Row],[200D EMA]])/Table2[[#This Row],[200D EMA]]</f>
        <v>-0.13787068936407895</v>
      </c>
      <c r="V636">
        <v>1.0143522927526001</v>
      </c>
      <c r="W636">
        <v>224.4</v>
      </c>
      <c r="X636">
        <v>233.75</v>
      </c>
      <c r="Y636">
        <v>220.15</v>
      </c>
      <c r="Z636">
        <v>233.75</v>
      </c>
      <c r="AA636">
        <v>220.15</v>
      </c>
      <c r="AB636">
        <v>233.75</v>
      </c>
      <c r="AC636" s="1">
        <f>(Table2[[#This Row],[Close Price]]/Table2[[#This Row],[Day Low]])-1</f>
        <v>3.3912655971479522E-2</v>
      </c>
      <c r="AD636" s="1">
        <f>(Table2[[#This Row],[Day High]]/Table2[[#This Row],[Close Price]])-1</f>
        <v>7.4996767380717255E-3</v>
      </c>
      <c r="AE636" s="1">
        <f>(Table2[[#This Row],[Close Price]]/Table2[[#This Row],[Current Week Low]])-1</f>
        <v>5.3872359754712607E-2</v>
      </c>
      <c r="AF636" s="1">
        <f>(Table2[[#This Row],[Current Week High]]/Table2[[#This Row],[Close Price]])-1</f>
        <v>7.4996767380717255E-3</v>
      </c>
      <c r="AG636" s="1">
        <f>(Table2[[#This Row],[Close Price]]/Table2[[#This Row],[Current Month Low]])-1</f>
        <v>5.3872359754712607E-2</v>
      </c>
      <c r="AH636" s="1">
        <f>(Table2[[#This Row],[Current Month High]]/Table2[[#This Row],[Close Price]])-1</f>
        <v>7.4996767380717255E-3</v>
      </c>
      <c r="AI636">
        <v>65.639412094306195</v>
      </c>
      <c r="AJ636">
        <v>10.480952380952299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-0.83</v>
      </c>
      <c r="AM636" t="s">
        <v>3216</v>
      </c>
      <c r="AN636">
        <v>-0.22</v>
      </c>
      <c r="AO636" t="s">
        <v>3216</v>
      </c>
      <c r="AP636">
        <v>6.7670523808496003E-2</v>
      </c>
      <c r="AQ636">
        <f>(Table2[[#This Row],[Sharpe Ratio]]-AVERAGE(Table2[Sharpe Ratio]))/_xlfn.STDEV.P(Table2[Sharpe Ratio])</f>
        <v>5.2224827106002611E-2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695</v>
      </c>
      <c r="AT636">
        <f>_xlfn.RANK.AVG(Table2[[#This Row],[6M Return vs Nifty Z-Score]],Table2[6M Return vs Nifty Z-Score])</f>
        <v>700</v>
      </c>
      <c r="AU636">
        <f>_xlfn.RANK.AVG(Table2[[#This Row],[Sharpe Ratio Z-Score]],Table2[Sharpe Ratio Z-Score])</f>
        <v>334</v>
      </c>
      <c r="AV636">
        <f>(Table2[[#This Row],[Rank 1Y]]+Table2[[#This Row],[Rank 6M]]+Table2[[#This Row],[Rank Sharpe]])/3</f>
        <v>576.33333333333337</v>
      </c>
    </row>
    <row r="637" spans="1:48" hidden="1" x14ac:dyDescent="0.3">
      <c r="A637" t="s">
        <v>486</v>
      </c>
      <c r="B637" t="s">
        <v>487</v>
      </c>
      <c r="C637" t="s">
        <v>3156</v>
      </c>
      <c r="D637" t="s">
        <v>257</v>
      </c>
      <c r="E637">
        <v>45044.504912359997</v>
      </c>
      <c r="F637">
        <v>7232.35</v>
      </c>
      <c r="G637">
        <v>-33.781743239132602</v>
      </c>
      <c r="H637">
        <f>(Table2[[#This Row],[1Y Return vs Nifty]]-AVERAGE(Table2[1Y Return vs Nifty]))/_xlfn.STDEV.P(Table2[1Y Return vs Nifty])</f>
        <v>-0.99027885353616241</v>
      </c>
      <c r="I637">
        <v>-5.3932766295694998</v>
      </c>
      <c r="J637">
        <f>(Table2[[#This Row],[1M Return vs Nifty]]-AVERAGE(Table2[1M Return vs Nifty]))/_xlfn.STDEV.P(Table2[1M Return vs Nifty])</f>
        <v>-0.42216630739707517</v>
      </c>
      <c r="K637">
        <v>-7.0528116186885601</v>
      </c>
      <c r="L637">
        <f>(Table2[[#This Row],[6M Return vs Nifty]]-AVERAGE(Table2[6M Return vs Nifty]))/_xlfn.STDEV.P(Table2[6M Return vs Nifty])</f>
        <v>-0.47052263338046246</v>
      </c>
      <c r="M637">
        <v>-0.42306925362775699</v>
      </c>
      <c r="N637">
        <f>(Table2[[#This Row],[1W Return vs Nifty]]-AVERAGE(Table2[1W Return vs Nifty]))/_xlfn.STDEV.P(Table2[1W Return vs Nifty])</f>
        <v>-0.46324174411640456</v>
      </c>
      <c r="O637">
        <v>7224.14</v>
      </c>
      <c r="P637">
        <v>7353.32025482269</v>
      </c>
      <c r="Q637">
        <v>7415.4168702144298</v>
      </c>
      <c r="R637">
        <v>55.795159409034298</v>
      </c>
      <c r="S637" s="1">
        <f>(Table2[[#This Row],[Close Price]]-Table2[[#This Row],[20D EMA]])/Table2[[#This Row],[20D EMA]]</f>
        <v>1.1364674549496599E-3</v>
      </c>
      <c r="T637" s="1">
        <f>(Table2[[#This Row],[Close Price]]-Table2[[#This Row],[50D EMA]])/Table2[[#This Row],[50D EMA]]</f>
        <v>-1.6451106524749966E-2</v>
      </c>
      <c r="U637" s="1">
        <f>(Table2[[#This Row],[Close Price]]-Table2[[#This Row],[200D EMA]])/Table2[[#This Row],[200D EMA]]</f>
        <v>-2.4687333621088211E-2</v>
      </c>
      <c r="V637">
        <v>0.277028725361956</v>
      </c>
      <c r="W637">
        <v>7029.95</v>
      </c>
      <c r="X637">
        <v>7265</v>
      </c>
      <c r="Y637">
        <v>6969</v>
      </c>
      <c r="Z637">
        <v>7265</v>
      </c>
      <c r="AA637">
        <v>6969</v>
      </c>
      <c r="AB637">
        <v>7265</v>
      </c>
      <c r="AC637" s="1">
        <f>(Table2[[#This Row],[Close Price]]/Table2[[#This Row],[Day Low]])-1</f>
        <v>2.8791100932439084E-2</v>
      </c>
      <c r="AD637" s="1">
        <f>(Table2[[#This Row],[Day High]]/Table2[[#This Row],[Close Price]])-1</f>
        <v>4.5144385987956337E-3</v>
      </c>
      <c r="AE637" s="1">
        <f>(Table2[[#This Row],[Close Price]]/Table2[[#This Row],[Current Week Low]])-1</f>
        <v>3.7788778877887896E-2</v>
      </c>
      <c r="AF637" s="1">
        <f>(Table2[[#This Row],[Current Week High]]/Table2[[#This Row],[Close Price]])-1</f>
        <v>4.5144385987956337E-3</v>
      </c>
      <c r="AG637" s="1">
        <f>(Table2[[#This Row],[Close Price]]/Table2[[#This Row],[Current Month Low]])-1</f>
        <v>3.7788778877887896E-2</v>
      </c>
      <c r="AH637" s="1">
        <f>(Table2[[#This Row],[Current Month High]]/Table2[[#This Row],[Close Price]])-1</f>
        <v>4.5144385987956337E-3</v>
      </c>
      <c r="AI637">
        <v>27.2062331054221</v>
      </c>
      <c r="AJ637">
        <v>12.8080546543548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-2.39</v>
      </c>
      <c r="AM637" t="s">
        <v>3216</v>
      </c>
      <c r="AN637">
        <v>0.03</v>
      </c>
      <c r="AO637" t="s">
        <v>3217</v>
      </c>
      <c r="AP637">
        <v>-9.8643815983910001E-3</v>
      </c>
      <c r="AQ637">
        <f>(Table2[[#This Row],[Sharpe Ratio]]-AVERAGE(Table2[Sharpe Ratio]))/_xlfn.STDEV.P(Table2[Sharpe Ratio])</f>
        <v>-0.87276989309128516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660</v>
      </c>
      <c r="AT637">
        <f>_xlfn.RANK.AVG(Table2[[#This Row],[6M Return vs Nifty Z-Score]],Table2[6M Return vs Nifty Z-Score])</f>
        <v>475</v>
      </c>
      <c r="AU637">
        <f>_xlfn.RANK.AVG(Table2[[#This Row],[Sharpe Ratio Z-Score]],Table2[Sharpe Ratio Z-Score])</f>
        <v>595</v>
      </c>
      <c r="AV637">
        <f>(Table2[[#This Row],[Rank 1Y]]+Table2[[#This Row],[Rank 6M]]+Table2[[#This Row],[Rank Sharpe]])/3</f>
        <v>576.66666666666663</v>
      </c>
    </row>
    <row r="638" spans="1:48" hidden="1" x14ac:dyDescent="0.3">
      <c r="A638" t="s">
        <v>1790</v>
      </c>
      <c r="B638" t="s">
        <v>1791</v>
      </c>
      <c r="C638" t="s">
        <v>3161</v>
      </c>
      <c r="D638" t="s">
        <v>51</v>
      </c>
      <c r="E638">
        <v>4511.0197500000004</v>
      </c>
      <c r="F638">
        <v>494.25</v>
      </c>
      <c r="G638">
        <v>-21.747790330835301</v>
      </c>
      <c r="H638">
        <f>(Table2[[#This Row],[1Y Return vs Nifty]]-AVERAGE(Table2[1Y Return vs Nifty]))/_xlfn.STDEV.P(Table2[1Y Return vs Nifty])</f>
        <v>-0.78361013600882834</v>
      </c>
      <c r="I638">
        <v>-3.4684990696034999</v>
      </c>
      <c r="J638">
        <f>(Table2[[#This Row],[1M Return vs Nifty]]-AVERAGE(Table2[1M Return vs Nifty]))/_xlfn.STDEV.P(Table2[1M Return vs Nifty])</f>
        <v>-0.21449334964015832</v>
      </c>
      <c r="K638">
        <v>-8.4646589757612407</v>
      </c>
      <c r="L638">
        <f>(Table2[[#This Row],[6M Return vs Nifty]]-AVERAGE(Table2[6M Return vs Nifty]))/_xlfn.STDEV.P(Table2[6M Return vs Nifty])</f>
        <v>-0.516907995542076</v>
      </c>
      <c r="M638">
        <v>-0.320821706935768</v>
      </c>
      <c r="N638">
        <f>(Table2[[#This Row],[1W Return vs Nifty]]-AVERAGE(Table2[1W Return vs Nifty]))/_xlfn.STDEV.P(Table2[1W Return vs Nifty])</f>
        <v>-0.43879839623835126</v>
      </c>
      <c r="O638">
        <v>493.95</v>
      </c>
      <c r="P638">
        <v>507.92798581692603</v>
      </c>
      <c r="Q638">
        <v>510.28368710034999</v>
      </c>
      <c r="R638">
        <v>57.733559780329898</v>
      </c>
      <c r="S638" s="1">
        <f>(Table2[[#This Row],[Close Price]]-Table2[[#This Row],[20D EMA]])/Table2[[#This Row],[20D EMA]]</f>
        <v>6.0734892195568656E-4</v>
      </c>
      <c r="T638" s="1">
        <f>(Table2[[#This Row],[Close Price]]-Table2[[#This Row],[50D EMA]])/Table2[[#This Row],[50D EMA]]</f>
        <v>-2.6928986389531253E-2</v>
      </c>
      <c r="U638" s="1">
        <f>(Table2[[#This Row],[Close Price]]-Table2[[#This Row],[200D EMA]])/Table2[[#This Row],[200D EMA]]</f>
        <v>-3.1421124181845311E-2</v>
      </c>
      <c r="V638">
        <v>0.33520699716019398</v>
      </c>
      <c r="W638">
        <v>488</v>
      </c>
      <c r="X638">
        <v>497.8</v>
      </c>
      <c r="Y638">
        <v>480.8</v>
      </c>
      <c r="Z638">
        <v>500</v>
      </c>
      <c r="AA638">
        <v>480.8</v>
      </c>
      <c r="AB638">
        <v>500</v>
      </c>
      <c r="AC638" s="1">
        <f>(Table2[[#This Row],[Close Price]]/Table2[[#This Row],[Day Low]])-1</f>
        <v>1.2807377049180335E-2</v>
      </c>
      <c r="AD638" s="1">
        <f>(Table2[[#This Row],[Day High]]/Table2[[#This Row],[Close Price]])-1</f>
        <v>7.182599898836628E-3</v>
      </c>
      <c r="AE638" s="1">
        <f>(Table2[[#This Row],[Close Price]]/Table2[[#This Row],[Current Week Low]])-1</f>
        <v>2.7974209650582393E-2</v>
      </c>
      <c r="AF638" s="1">
        <f>(Table2[[#This Row],[Current Week High]]/Table2[[#This Row],[Close Price]])-1</f>
        <v>1.163378856853825E-2</v>
      </c>
      <c r="AG638" s="1">
        <f>(Table2[[#This Row],[Close Price]]/Table2[[#This Row],[Current Month Low]])-1</f>
        <v>2.7974209650582393E-2</v>
      </c>
      <c r="AH638" s="1">
        <f>(Table2[[#This Row],[Current Month High]]/Table2[[#This Row],[Close Price]])-1</f>
        <v>1.163378856853825E-2</v>
      </c>
      <c r="AI638">
        <v>28.477491148204301</v>
      </c>
      <c r="AJ638">
        <v>14.661872172601701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-0.15</v>
      </c>
      <c r="AM638" t="s">
        <v>3216</v>
      </c>
      <c r="AN638">
        <v>-0.09</v>
      </c>
      <c r="AO638" t="s">
        <v>3216</v>
      </c>
      <c r="AP638">
        <v>-2.8680834235635999E-2</v>
      </c>
      <c r="AQ638">
        <f>(Table2[[#This Row],[Sharpe Ratio]]-AVERAGE(Table2[Sharpe Ratio]))/_xlfn.STDEV.P(Table2[Sharpe Ratio])</f>
        <v>-1.0972509735924547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596</v>
      </c>
      <c r="AT638">
        <f>_xlfn.RANK.AVG(Table2[[#This Row],[6M Return vs Nifty Z-Score]],Table2[6M Return vs Nifty Z-Score])</f>
        <v>501</v>
      </c>
      <c r="AU638">
        <f>_xlfn.RANK.AVG(Table2[[#This Row],[Sharpe Ratio Z-Score]],Table2[Sharpe Ratio Z-Score])</f>
        <v>635</v>
      </c>
      <c r="AV638">
        <f>(Table2[[#This Row],[Rank 1Y]]+Table2[[#This Row],[Rank 6M]]+Table2[[#This Row],[Rank Sharpe]])/3</f>
        <v>577.33333333333337</v>
      </c>
    </row>
    <row r="639" spans="1:48" hidden="1" x14ac:dyDescent="0.3">
      <c r="A639" t="s">
        <v>899</v>
      </c>
      <c r="B639" t="s">
        <v>900</v>
      </c>
      <c r="C639" t="s">
        <v>3167</v>
      </c>
      <c r="D639" t="s">
        <v>568</v>
      </c>
      <c r="E639">
        <v>17304.442736820001</v>
      </c>
      <c r="F639">
        <v>1530.6</v>
      </c>
      <c r="G639">
        <v>-16.996360258950599</v>
      </c>
      <c r="H639">
        <f>(Table2[[#This Row],[1Y Return vs Nifty]]-AVERAGE(Table2[1Y Return vs Nifty]))/_xlfn.STDEV.P(Table2[1Y Return vs Nifty])</f>
        <v>-0.70201001950013264</v>
      </c>
      <c r="I639">
        <v>-10.5953688743933</v>
      </c>
      <c r="J639">
        <f>(Table2[[#This Row],[1M Return vs Nifty]]-AVERAGE(Table2[1M Return vs Nifty]))/_xlfn.STDEV.P(Table2[1M Return vs Nifty])</f>
        <v>-0.98344357157401263</v>
      </c>
      <c r="K639">
        <v>-17.912701917747899</v>
      </c>
      <c r="L639">
        <f>(Table2[[#This Row],[6M Return vs Nifty]]-AVERAGE(Table2[6M Return vs Nifty]))/_xlfn.STDEV.P(Table2[6M Return vs Nifty])</f>
        <v>-0.82731753902926708</v>
      </c>
      <c r="M639">
        <v>3.59826267111734</v>
      </c>
      <c r="N639">
        <f>(Table2[[#This Row],[1W Return vs Nifty]]-AVERAGE(Table2[1W Return vs Nifty]))/_xlfn.STDEV.P(Table2[1W Return vs Nifty])</f>
        <v>0.49809980734174159</v>
      </c>
      <c r="O639">
        <v>1581.92</v>
      </c>
      <c r="P639">
        <v>1633.76328103787</v>
      </c>
      <c r="Q639">
        <v>1616.2922042514599</v>
      </c>
      <c r="R639">
        <v>40.886182083734298</v>
      </c>
      <c r="S639" s="1">
        <f>(Table2[[#This Row],[Close Price]]-Table2[[#This Row],[20D EMA]])/Table2[[#This Row],[20D EMA]]</f>
        <v>-3.2441589966622941E-2</v>
      </c>
      <c r="T639" s="1">
        <f>(Table2[[#This Row],[Close Price]]-Table2[[#This Row],[50D EMA]])/Table2[[#This Row],[50D EMA]]</f>
        <v>-6.3144570719164558E-2</v>
      </c>
      <c r="U639" s="1">
        <f>(Table2[[#This Row],[Close Price]]-Table2[[#This Row],[200D EMA]])/Table2[[#This Row],[200D EMA]]</f>
        <v>-5.3017767471783314E-2</v>
      </c>
      <c r="V639">
        <v>1.25811980524527</v>
      </c>
      <c r="W639">
        <v>1520.55</v>
      </c>
      <c r="X639">
        <v>1573.95</v>
      </c>
      <c r="Y639">
        <v>1497.4</v>
      </c>
      <c r="Z639">
        <v>1612</v>
      </c>
      <c r="AA639">
        <v>1497.4</v>
      </c>
      <c r="AB639">
        <v>1612</v>
      </c>
      <c r="AC639" s="1">
        <f>(Table2[[#This Row],[Close Price]]/Table2[[#This Row],[Day Low]])-1</f>
        <v>6.6094505277696225E-3</v>
      </c>
      <c r="AD639" s="1">
        <f>(Table2[[#This Row],[Day High]]/Table2[[#This Row],[Close Price]])-1</f>
        <v>2.8322226577812692E-2</v>
      </c>
      <c r="AE639" s="1">
        <f>(Table2[[#This Row],[Close Price]]/Table2[[#This Row],[Current Week Low]])-1</f>
        <v>2.2171764391611948E-2</v>
      </c>
      <c r="AF639" s="1">
        <f>(Table2[[#This Row],[Current Week High]]/Table2[[#This Row],[Close Price]])-1</f>
        <v>5.3181758787403721E-2</v>
      </c>
      <c r="AG639" s="1">
        <f>(Table2[[#This Row],[Close Price]]/Table2[[#This Row],[Current Month Low]])-1</f>
        <v>2.2171764391611948E-2</v>
      </c>
      <c r="AH639" s="1">
        <f>(Table2[[#This Row],[Current Month High]]/Table2[[#This Row],[Close Price]])-1</f>
        <v>5.3181758787403721E-2</v>
      </c>
      <c r="AI639">
        <v>24.261727427152699</v>
      </c>
      <c r="AJ639">
        <v>16.812943600702098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-9.16</v>
      </c>
      <c r="AM639" t="s">
        <v>3216</v>
      </c>
      <c r="AN639">
        <v>-0.06</v>
      </c>
      <c r="AO639" t="s">
        <v>3216</v>
      </c>
      <c r="AQ639">
        <f>(Table2[[#This Row],[Sharpe Ratio]]-AVERAGE(Table2[Sharpe Ratio]))/_xlfn.STDEV.P(Table2[Sharpe Ratio])</f>
        <v>-0.75508740094610904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574</v>
      </c>
      <c r="AT639">
        <f>_xlfn.RANK.AVG(Table2[[#This Row],[6M Return vs Nifty Z-Score]],Table2[6M Return vs Nifty Z-Score])</f>
        <v>611</v>
      </c>
      <c r="AU639">
        <f>_xlfn.RANK.AVG(Table2[[#This Row],[Sharpe Ratio Z-Score]],Table2[Sharpe Ratio Z-Score])</f>
        <v>547.5</v>
      </c>
      <c r="AV639">
        <f>(Table2[[#This Row],[Rank 1Y]]+Table2[[#This Row],[Rank 6M]]+Table2[[#This Row],[Rank Sharpe]])/3</f>
        <v>577.5</v>
      </c>
    </row>
    <row r="640" spans="1:48" hidden="1" x14ac:dyDescent="0.3">
      <c r="A640" t="s">
        <v>1085</v>
      </c>
      <c r="B640" t="s">
        <v>1086</v>
      </c>
      <c r="C640" t="s">
        <v>3169</v>
      </c>
      <c r="D640" t="s">
        <v>533</v>
      </c>
      <c r="E640">
        <v>12077.2809758</v>
      </c>
      <c r="F640">
        <v>777.05</v>
      </c>
      <c r="G640">
        <v>-32.509568170811903</v>
      </c>
      <c r="H640">
        <f>(Table2[[#This Row],[1Y Return vs Nifty]]-AVERAGE(Table2[1Y Return vs Nifty]))/_xlfn.STDEV.P(Table2[1Y Return vs Nifty])</f>
        <v>-0.96843077154318657</v>
      </c>
      <c r="I640">
        <v>-12.3636093033296</v>
      </c>
      <c r="J640">
        <f>(Table2[[#This Row],[1M Return vs Nifty]]-AVERAGE(Table2[1M Return vs Nifty]))/_xlfn.STDEV.P(Table2[1M Return vs Nifty])</f>
        <v>-1.1742270301618443</v>
      </c>
      <c r="K640">
        <v>-17.8070619185631</v>
      </c>
      <c r="L640">
        <f>(Table2[[#This Row],[6M Return vs Nifty]]-AVERAGE(Table2[6M Return vs Nifty]))/_xlfn.STDEV.P(Table2[6M Return vs Nifty])</f>
        <v>-0.82384680290726919</v>
      </c>
      <c r="M640">
        <v>-0.60791926200717905</v>
      </c>
      <c r="N640">
        <f>(Table2[[#This Row],[1W Return vs Nifty]]-AVERAGE(Table2[1W Return vs Nifty]))/_xlfn.STDEV.P(Table2[1W Return vs Nifty])</f>
        <v>-0.50743207636653065</v>
      </c>
      <c r="O640">
        <v>807.24</v>
      </c>
      <c r="P640">
        <v>830.460380328366</v>
      </c>
      <c r="Q640">
        <v>831.642800089557</v>
      </c>
      <c r="R640">
        <v>41.335581114348102</v>
      </c>
      <c r="S640" s="1">
        <f>(Table2[[#This Row],[Close Price]]-Table2[[#This Row],[20D EMA]])/Table2[[#This Row],[20D EMA]]</f>
        <v>-3.7399038699767177E-2</v>
      </c>
      <c r="T640" s="1">
        <f>(Table2[[#This Row],[Close Price]]-Table2[[#This Row],[50D EMA]])/Table2[[#This Row],[50D EMA]]</f>
        <v>-6.4314182342145518E-2</v>
      </c>
      <c r="U640" s="1">
        <f>(Table2[[#This Row],[Close Price]]-Table2[[#This Row],[200D EMA]])/Table2[[#This Row],[200D EMA]]</f>
        <v>-6.564452921816688E-2</v>
      </c>
      <c r="V640">
        <v>0.62004917024438699</v>
      </c>
      <c r="W640">
        <v>764.85</v>
      </c>
      <c r="X640">
        <v>780</v>
      </c>
      <c r="Y640">
        <v>754</v>
      </c>
      <c r="Z640">
        <v>788</v>
      </c>
      <c r="AA640">
        <v>754</v>
      </c>
      <c r="AB640">
        <v>788</v>
      </c>
      <c r="AC640" s="1">
        <f>(Table2[[#This Row],[Close Price]]/Table2[[#This Row],[Day Low]])-1</f>
        <v>1.5950840033993607E-2</v>
      </c>
      <c r="AD640" s="1">
        <f>(Table2[[#This Row],[Day High]]/Table2[[#This Row],[Close Price]])-1</f>
        <v>3.7964094974582974E-3</v>
      </c>
      <c r="AE640" s="1">
        <f>(Table2[[#This Row],[Close Price]]/Table2[[#This Row],[Current Week Low]])-1</f>
        <v>3.0570291777188174E-2</v>
      </c>
      <c r="AF640" s="1">
        <f>(Table2[[#This Row],[Current Week High]]/Table2[[#This Row],[Close Price]])-1</f>
        <v>1.4091757287175932E-2</v>
      </c>
      <c r="AG640" s="1">
        <f>(Table2[[#This Row],[Close Price]]/Table2[[#This Row],[Current Month Low]])-1</f>
        <v>3.0570291777188174E-2</v>
      </c>
      <c r="AH640" s="1">
        <f>(Table2[[#This Row],[Current Month High]]/Table2[[#This Row],[Close Price]])-1</f>
        <v>1.4091757287175932E-2</v>
      </c>
      <c r="AI640">
        <v>23.1580979344958</v>
      </c>
      <c r="AJ640">
        <v>9.6057549897735797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-11.59</v>
      </c>
      <c r="AM640" t="s">
        <v>3216</v>
      </c>
      <c r="AN640">
        <v>-0.06</v>
      </c>
      <c r="AO640" t="s">
        <v>3216</v>
      </c>
      <c r="AP640">
        <v>1.7338335574157999E-2</v>
      </c>
      <c r="AQ640">
        <f>(Table2[[#This Row],[Sharpe Ratio]]-AVERAGE(Table2[Sharpe Ratio]))/_xlfn.STDEV.P(Table2[Sharpe Ratio])</f>
        <v>-0.54824031989349709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653</v>
      </c>
      <c r="AT640">
        <f>_xlfn.RANK.AVG(Table2[[#This Row],[6M Return vs Nifty Z-Score]],Table2[6M Return vs Nifty Z-Score])</f>
        <v>608</v>
      </c>
      <c r="AU640">
        <f>_xlfn.RANK.AVG(Table2[[#This Row],[Sharpe Ratio Z-Score]],Table2[Sharpe Ratio Z-Score])</f>
        <v>478</v>
      </c>
      <c r="AV640">
        <f>(Table2[[#This Row],[Rank 1Y]]+Table2[[#This Row],[Rank 6M]]+Table2[[#This Row],[Rank Sharpe]])/3</f>
        <v>579.66666666666663</v>
      </c>
    </row>
    <row r="641" spans="1:48" hidden="1" x14ac:dyDescent="0.3">
      <c r="A641" t="s">
        <v>1139</v>
      </c>
      <c r="B641" t="s">
        <v>1140</v>
      </c>
      <c r="C641" t="s">
        <v>3156</v>
      </c>
      <c r="D641" t="s">
        <v>257</v>
      </c>
      <c r="E641">
        <v>10900.5656695</v>
      </c>
      <c r="F641">
        <v>788.45</v>
      </c>
      <c r="G641">
        <v>-7.7086022162758603</v>
      </c>
      <c r="H641">
        <f>(Table2[[#This Row],[1Y Return vs Nifty]]-AVERAGE(Table2[1Y Return vs Nifty]))/_xlfn.STDEV.P(Table2[1Y Return vs Nifty])</f>
        <v>-0.54250390725165454</v>
      </c>
      <c r="I641">
        <v>-14.860698225419</v>
      </c>
      <c r="J641">
        <f>(Table2[[#This Row],[1M Return vs Nifty]]-AVERAGE(Table2[1M Return vs Nifty]))/_xlfn.STDEV.P(Table2[1M Return vs Nifty])</f>
        <v>-1.4436492496527538</v>
      </c>
      <c r="K641">
        <v>-33.872818742078501</v>
      </c>
      <c r="L641">
        <f>(Table2[[#This Row],[6M Return vs Nifty]]-AVERAGE(Table2[6M Return vs Nifty]))/_xlfn.STDEV.P(Table2[6M Return vs Nifty])</f>
        <v>-1.3516771982584384</v>
      </c>
      <c r="M641">
        <v>-1.50262001470548</v>
      </c>
      <c r="N641">
        <f>(Table2[[#This Row],[1W Return vs Nifty]]-AVERAGE(Table2[1W Return vs Nifty]))/_xlfn.STDEV.P(Table2[1W Return vs Nifty])</f>
        <v>-0.72131967027468002</v>
      </c>
      <c r="O641">
        <v>803.04</v>
      </c>
      <c r="P641">
        <v>873.98088089498697</v>
      </c>
      <c r="Q641">
        <v>914.04808329704997</v>
      </c>
      <c r="R641">
        <v>52.821350204860501</v>
      </c>
      <c r="S641" s="1">
        <f>(Table2[[#This Row],[Close Price]]-Table2[[#This Row],[20D EMA]])/Table2[[#This Row],[20D EMA]]</f>
        <v>-1.816845985256017E-2</v>
      </c>
      <c r="T641" s="1">
        <f>(Table2[[#This Row],[Close Price]]-Table2[[#This Row],[50D EMA]])/Table2[[#This Row],[50D EMA]]</f>
        <v>-9.7863560593454066E-2</v>
      </c>
      <c r="U641" s="1">
        <f>(Table2[[#This Row],[Close Price]]-Table2[[#This Row],[200D EMA]])/Table2[[#This Row],[200D EMA]]</f>
        <v>-0.13740861732788373</v>
      </c>
      <c r="V641">
        <v>1.4318609880131199</v>
      </c>
      <c r="W641">
        <v>744</v>
      </c>
      <c r="X641">
        <v>792.2</v>
      </c>
      <c r="Y641">
        <v>729.5</v>
      </c>
      <c r="Z641">
        <v>792.2</v>
      </c>
      <c r="AA641">
        <v>729.5</v>
      </c>
      <c r="AB641">
        <v>792.2</v>
      </c>
      <c r="AC641" s="1">
        <f>(Table2[[#This Row],[Close Price]]/Table2[[#This Row],[Day Low]])-1</f>
        <v>5.9744623655914042E-2</v>
      </c>
      <c r="AD641" s="1">
        <f>(Table2[[#This Row],[Day High]]/Table2[[#This Row],[Close Price]])-1</f>
        <v>4.756167163421976E-3</v>
      </c>
      <c r="AE641" s="1">
        <f>(Table2[[#This Row],[Close Price]]/Table2[[#This Row],[Current Week Low]])-1</f>
        <v>8.0808773132282408E-2</v>
      </c>
      <c r="AF641" s="1">
        <f>(Table2[[#This Row],[Current Week High]]/Table2[[#This Row],[Close Price]])-1</f>
        <v>4.756167163421976E-3</v>
      </c>
      <c r="AG641" s="1">
        <f>(Table2[[#This Row],[Close Price]]/Table2[[#This Row],[Current Month Low]])-1</f>
        <v>8.0808773132282408E-2</v>
      </c>
      <c r="AH641" s="1">
        <f>(Table2[[#This Row],[Current Month High]]/Table2[[#This Row],[Close Price]])-1</f>
        <v>4.756167163421976E-3</v>
      </c>
      <c r="AI641">
        <v>52.070518105143002</v>
      </c>
      <c r="AJ641">
        <v>20.374045801526702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-6.29</v>
      </c>
      <c r="AM641" t="s">
        <v>3216</v>
      </c>
      <c r="AN641">
        <v>-0.22</v>
      </c>
      <c r="AO641" t="s">
        <v>3216</v>
      </c>
      <c r="AP641">
        <v>3.4556750861E-3</v>
      </c>
      <c r="AQ641">
        <f>(Table2[[#This Row],[Sharpe Ratio]]-AVERAGE(Table2[Sharpe Ratio]))/_xlfn.STDEV.P(Table2[Sharpe Ratio])</f>
        <v>-0.71386105014855095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507</v>
      </c>
      <c r="AT641">
        <f>_xlfn.RANK.AVG(Table2[[#This Row],[6M Return vs Nifty Z-Score]],Table2[6M Return vs Nifty Z-Score])</f>
        <v>716</v>
      </c>
      <c r="AU641">
        <f>_xlfn.RANK.AVG(Table2[[#This Row],[Sharpe Ratio Z-Score]],Table2[Sharpe Ratio Z-Score])</f>
        <v>518</v>
      </c>
      <c r="AV641">
        <f>(Table2[[#This Row],[Rank 1Y]]+Table2[[#This Row],[Rank 6M]]+Table2[[#This Row],[Rank Sharpe]])/3</f>
        <v>580.33333333333337</v>
      </c>
    </row>
    <row r="642" spans="1:48" hidden="1" x14ac:dyDescent="0.3">
      <c r="A642" t="s">
        <v>265</v>
      </c>
      <c r="B642" t="s">
        <v>266</v>
      </c>
      <c r="C642" t="s">
        <v>3159</v>
      </c>
      <c r="D642" t="s">
        <v>267</v>
      </c>
      <c r="E642">
        <v>99643.430125690007</v>
      </c>
      <c r="F642">
        <v>1007.05</v>
      </c>
      <c r="G642">
        <v>-15.144658646992299</v>
      </c>
      <c r="H642">
        <f>(Table2[[#This Row],[1Y Return vs Nifty]]-AVERAGE(Table2[1Y Return vs Nifty]))/_xlfn.STDEV.P(Table2[1Y Return vs Nifty])</f>
        <v>-0.67020926372994361</v>
      </c>
      <c r="I642">
        <v>-9.7188835958447193</v>
      </c>
      <c r="J642">
        <f>(Table2[[#This Row],[1M Return vs Nifty]]-AVERAGE(Table2[1M Return vs Nifty]))/_xlfn.STDEV.P(Table2[1M Return vs Nifty])</f>
        <v>-0.88887561005341276</v>
      </c>
      <c r="K642">
        <v>-16.251747614933201</v>
      </c>
      <c r="L642">
        <f>(Table2[[#This Row],[6M Return vs Nifty]]-AVERAGE(Table2[6M Return vs Nifty]))/_xlfn.STDEV.P(Table2[6M Return vs Nifty])</f>
        <v>-0.77274792391896729</v>
      </c>
      <c r="M642">
        <v>0.37516719291376399</v>
      </c>
      <c r="N642">
        <f>(Table2[[#This Row],[1W Return vs Nifty]]-AVERAGE(Table2[1W Return vs Nifty]))/_xlfn.STDEV.P(Table2[1W Return vs Nifty])</f>
        <v>-0.27241495381177044</v>
      </c>
      <c r="O642">
        <v>1037.99</v>
      </c>
      <c r="P642">
        <v>1095.5085581106</v>
      </c>
      <c r="Q642">
        <v>1096.5391242728899</v>
      </c>
      <c r="R642">
        <v>42.285964359801604</v>
      </c>
      <c r="S642" s="1">
        <f>(Table2[[#This Row],[Close Price]]-Table2[[#This Row],[20D EMA]])/Table2[[#This Row],[20D EMA]]</f>
        <v>-2.980760893650233E-2</v>
      </c>
      <c r="T642" s="1">
        <f>(Table2[[#This Row],[Close Price]]-Table2[[#This Row],[50D EMA]])/Table2[[#This Row],[50D EMA]]</f>
        <v>-8.0746569669124829E-2</v>
      </c>
      <c r="U642" s="1">
        <f>(Table2[[#This Row],[Close Price]]-Table2[[#This Row],[200D EMA]])/Table2[[#This Row],[200D EMA]]</f>
        <v>-8.1610516480412676E-2</v>
      </c>
      <c r="V642">
        <v>0.93916514456265399</v>
      </c>
      <c r="W642">
        <v>997.9</v>
      </c>
      <c r="X642">
        <v>1010.65</v>
      </c>
      <c r="Y642">
        <v>976.05</v>
      </c>
      <c r="Z642">
        <v>1013.1</v>
      </c>
      <c r="AA642">
        <v>976.05</v>
      </c>
      <c r="AB642">
        <v>1013.1</v>
      </c>
      <c r="AC642" s="1">
        <f>(Table2[[#This Row],[Close Price]]/Table2[[#This Row],[Day Low]])-1</f>
        <v>9.1692554364164458E-3</v>
      </c>
      <c r="AD642" s="1">
        <f>(Table2[[#This Row],[Day High]]/Table2[[#This Row],[Close Price]])-1</f>
        <v>3.5747976763815803E-3</v>
      </c>
      <c r="AE642" s="1">
        <f>(Table2[[#This Row],[Close Price]]/Table2[[#This Row],[Current Week Low]])-1</f>
        <v>3.1760667998565584E-2</v>
      </c>
      <c r="AF642" s="1">
        <f>(Table2[[#This Row],[Current Week High]]/Table2[[#This Row],[Close Price]])-1</f>
        <v>6.007646095030017E-3</v>
      </c>
      <c r="AG642" s="1">
        <f>(Table2[[#This Row],[Close Price]]/Table2[[#This Row],[Current Month Low]])-1</f>
        <v>3.1760667998565584E-2</v>
      </c>
      <c r="AH642" s="1">
        <f>(Table2[[#This Row],[Current Month High]]/Table2[[#This Row],[Close Price]])-1</f>
        <v>6.007646095030017E-3</v>
      </c>
      <c r="AI642">
        <v>24.464564701171199</v>
      </c>
      <c r="AJ642">
        <v>13.7275291209687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-0.98</v>
      </c>
      <c r="AM642" t="s">
        <v>3216</v>
      </c>
      <c r="AN642">
        <v>-0.09</v>
      </c>
      <c r="AO642" t="s">
        <v>3216</v>
      </c>
      <c r="AP642">
        <v>-8.3143456601420009E-3</v>
      </c>
      <c r="AQ642">
        <f>(Table2[[#This Row],[Sharpe Ratio]]-AVERAGE(Table2[Sharpe Ratio]))/_xlfn.STDEV.P(Table2[Sharpe Ratio])</f>
        <v>-0.85427789840228385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562</v>
      </c>
      <c r="AT642">
        <f>_xlfn.RANK.AVG(Table2[[#This Row],[6M Return vs Nifty Z-Score]],Table2[6M Return vs Nifty Z-Score])</f>
        <v>591</v>
      </c>
      <c r="AU642">
        <f>_xlfn.RANK.AVG(Table2[[#This Row],[Sharpe Ratio Z-Score]],Table2[Sharpe Ratio Z-Score])</f>
        <v>590</v>
      </c>
      <c r="AV642">
        <f>(Table2[[#This Row],[Rank 1Y]]+Table2[[#This Row],[Rank 6M]]+Table2[[#This Row],[Rank Sharpe]])/3</f>
        <v>581</v>
      </c>
    </row>
    <row r="643" spans="1:48" hidden="1" x14ac:dyDescent="0.3">
      <c r="A643" t="s">
        <v>1713</v>
      </c>
      <c r="B643" t="s">
        <v>1714</v>
      </c>
      <c r="C643" t="s">
        <v>3168</v>
      </c>
      <c r="D643" t="s">
        <v>291</v>
      </c>
      <c r="E643">
        <v>5104.9924994739904</v>
      </c>
      <c r="F643">
        <v>239.26</v>
      </c>
      <c r="G643">
        <v>-16.953686876985</v>
      </c>
      <c r="H643">
        <f>(Table2[[#This Row],[1Y Return vs Nifty]]-AVERAGE(Table2[1Y Return vs Nifty]))/_xlfn.STDEV.P(Table2[1Y Return vs Nifty])</f>
        <v>-0.70127715531239732</v>
      </c>
      <c r="I643">
        <v>1.45152268912791</v>
      </c>
      <c r="J643">
        <f>(Table2[[#This Row],[1M Return vs Nifty]]-AVERAGE(Table2[1M Return vs Nifty]))/_xlfn.STDEV.P(Table2[1M Return vs Nifty])</f>
        <v>0.31635005383457276</v>
      </c>
      <c r="K643">
        <v>-3.9958966061771801</v>
      </c>
      <c r="L643">
        <f>(Table2[[#This Row],[6M Return vs Nifty]]-AVERAGE(Table2[6M Return vs Nifty]))/_xlfn.STDEV.P(Table2[6M Return vs Nifty])</f>
        <v>-0.37008960197498997</v>
      </c>
      <c r="M643">
        <v>-2.5258345090550698</v>
      </c>
      <c r="N643">
        <f>(Table2[[#This Row],[1W Return vs Nifty]]-AVERAGE(Table2[1W Return vs Nifty]))/_xlfn.STDEV.P(Table2[1W Return vs Nifty])</f>
        <v>-0.96592982130936467</v>
      </c>
      <c r="O643">
        <v>238.26</v>
      </c>
      <c r="P643">
        <v>243.25707353360801</v>
      </c>
      <c r="Q643">
        <v>241.741982958221</v>
      </c>
      <c r="R643">
        <v>51.136343987838998</v>
      </c>
      <c r="S643" s="1">
        <f>(Table2[[#This Row],[Close Price]]-Table2[[#This Row],[20D EMA]])/Table2[[#This Row],[20D EMA]]</f>
        <v>4.1970956098379922E-3</v>
      </c>
      <c r="T643" s="1">
        <f>(Table2[[#This Row],[Close Price]]-Table2[[#This Row],[50D EMA]])/Table2[[#This Row],[50D EMA]]</f>
        <v>-1.6431479157196172E-2</v>
      </c>
      <c r="U643" s="1">
        <f>(Table2[[#This Row],[Close Price]]-Table2[[#This Row],[200D EMA]])/Table2[[#This Row],[200D EMA]]</f>
        <v>-1.0267074538930868E-2</v>
      </c>
      <c r="V643">
        <v>2.27673541157866</v>
      </c>
      <c r="W643">
        <v>236.92</v>
      </c>
      <c r="X643">
        <v>243.64</v>
      </c>
      <c r="Y643">
        <v>236.19</v>
      </c>
      <c r="Z643">
        <v>247.15</v>
      </c>
      <c r="AA643">
        <v>236.19</v>
      </c>
      <c r="AB643">
        <v>251.5</v>
      </c>
      <c r="AC643" s="1">
        <f>(Table2[[#This Row],[Close Price]]/Table2[[#This Row],[Day Low]])-1</f>
        <v>9.8767516461253368E-3</v>
      </c>
      <c r="AD643" s="1">
        <f>(Table2[[#This Row],[Day High]]/Table2[[#This Row],[Close Price]])-1</f>
        <v>1.8306444871687644E-2</v>
      </c>
      <c r="AE643" s="1">
        <f>(Table2[[#This Row],[Close Price]]/Table2[[#This Row],[Current Week Low]])-1</f>
        <v>1.2998010076633149E-2</v>
      </c>
      <c r="AF643" s="1">
        <f>(Table2[[#This Row],[Current Week High]]/Table2[[#This Row],[Close Price]])-1</f>
        <v>3.2976678090779865E-2</v>
      </c>
      <c r="AG643" s="1">
        <f>(Table2[[#This Row],[Close Price]]/Table2[[#This Row],[Current Month Low]])-1</f>
        <v>1.2998010076633149E-2</v>
      </c>
      <c r="AH643" s="1">
        <f>(Table2[[#This Row],[Current Month High]]/Table2[[#This Row],[Close Price]])-1</f>
        <v>5.1157736353757421E-2</v>
      </c>
      <c r="AI643">
        <v>24.174538159324499</v>
      </c>
      <c r="AJ643">
        <v>26.592592592592499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6.02</v>
      </c>
      <c r="AM643" t="s">
        <v>3217</v>
      </c>
      <c r="AN643">
        <v>-0.09</v>
      </c>
      <c r="AO643" t="s">
        <v>3216</v>
      </c>
      <c r="AP643">
        <v>-0.101745415029457</v>
      </c>
      <c r="AQ643">
        <f>(Table2[[#This Row],[Sharpe Ratio]]-AVERAGE(Table2[Sharpe Ratio]))/_xlfn.STDEV.P(Table2[Sharpe Ratio])</f>
        <v>-1.9689145309676011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573</v>
      </c>
      <c r="AT643">
        <f>_xlfn.RANK.AVG(Table2[[#This Row],[6M Return vs Nifty Z-Score]],Table2[6M Return vs Nifty Z-Score])</f>
        <v>446</v>
      </c>
      <c r="AU643">
        <f>_xlfn.RANK.AVG(Table2[[#This Row],[Sharpe Ratio Z-Score]],Table2[Sharpe Ratio Z-Score])</f>
        <v>724</v>
      </c>
      <c r="AV643">
        <f>(Table2[[#This Row],[Rank 1Y]]+Table2[[#This Row],[Rank 6M]]+Table2[[#This Row],[Rank Sharpe]])/3</f>
        <v>581</v>
      </c>
    </row>
    <row r="644" spans="1:48" hidden="1" x14ac:dyDescent="0.3">
      <c r="A644" t="s">
        <v>995</v>
      </c>
      <c r="B644" t="s">
        <v>996</v>
      </c>
      <c r="C644" t="s">
        <v>3164</v>
      </c>
      <c r="D644" t="s">
        <v>117</v>
      </c>
      <c r="E644">
        <v>14544.59683355</v>
      </c>
      <c r="F644">
        <v>49.63</v>
      </c>
      <c r="G644">
        <v>-5.0812696107179098</v>
      </c>
      <c r="H644">
        <f>(Table2[[#This Row],[1Y Return vs Nifty]]-AVERAGE(Table2[1Y Return vs Nifty]))/_xlfn.STDEV.P(Table2[1Y Return vs Nifty])</f>
        <v>-0.49738261882330903</v>
      </c>
      <c r="I644">
        <v>-5.1007230557606</v>
      </c>
      <c r="J644">
        <f>(Table2[[#This Row],[1M Return vs Nifty]]-AVERAGE(Table2[1M Return vs Nifty]))/_xlfn.STDEV.P(Table2[1M Return vs Nifty])</f>
        <v>-0.39060137894044666</v>
      </c>
      <c r="K644">
        <v>-31.669933679674099</v>
      </c>
      <c r="L644">
        <f>(Table2[[#This Row],[6M Return vs Nifty]]-AVERAGE(Table2[6M Return vs Nifty]))/_xlfn.STDEV.P(Table2[6M Return vs Nifty])</f>
        <v>-1.2793027868830471</v>
      </c>
      <c r="M644">
        <v>5.4293876961743104</v>
      </c>
      <c r="N644">
        <f>(Table2[[#This Row],[1W Return vs Nifty]]-AVERAGE(Table2[1W Return vs Nifty]))/_xlfn.STDEV.P(Table2[1W Return vs Nifty])</f>
        <v>0.93584943991246961</v>
      </c>
      <c r="O644">
        <v>48.08</v>
      </c>
      <c r="P644">
        <v>50.372638919822599</v>
      </c>
      <c r="Q644">
        <v>53.7200176553186</v>
      </c>
      <c r="R644">
        <v>64.584916138604299</v>
      </c>
      <c r="S644" s="1">
        <f>(Table2[[#This Row],[Close Price]]-Table2[[#This Row],[20D EMA]])/Table2[[#This Row],[20D EMA]]</f>
        <v>3.2237936772046678E-2</v>
      </c>
      <c r="T644" s="1">
        <f>(Table2[[#This Row],[Close Price]]-Table2[[#This Row],[50D EMA]])/Table2[[#This Row],[50D EMA]]</f>
        <v>-1.4742902808896787E-2</v>
      </c>
      <c r="U644" s="1">
        <f>(Table2[[#This Row],[Close Price]]-Table2[[#This Row],[200D EMA]])/Table2[[#This Row],[200D EMA]]</f>
        <v>-7.6135821130238618E-2</v>
      </c>
      <c r="V644">
        <v>0.825279843350328</v>
      </c>
      <c r="W644">
        <v>47.8</v>
      </c>
      <c r="X644">
        <v>49.92</v>
      </c>
      <c r="Y644">
        <v>46.75</v>
      </c>
      <c r="Z644">
        <v>49.92</v>
      </c>
      <c r="AA644">
        <v>46.75</v>
      </c>
      <c r="AB644">
        <v>49.92</v>
      </c>
      <c r="AC644" s="1">
        <f>(Table2[[#This Row],[Close Price]]/Table2[[#This Row],[Day Low]])-1</f>
        <v>3.8284518828451963E-2</v>
      </c>
      <c r="AD644" s="1">
        <f>(Table2[[#This Row],[Day High]]/Table2[[#This Row],[Close Price]])-1</f>
        <v>5.8432399758210352E-3</v>
      </c>
      <c r="AE644" s="1">
        <f>(Table2[[#This Row],[Close Price]]/Table2[[#This Row],[Current Week Low]])-1</f>
        <v>6.1604278074866459E-2</v>
      </c>
      <c r="AF644" s="1">
        <f>(Table2[[#This Row],[Current Week High]]/Table2[[#This Row],[Close Price]])-1</f>
        <v>5.8432399758210352E-3</v>
      </c>
      <c r="AG644" s="1">
        <f>(Table2[[#This Row],[Close Price]]/Table2[[#This Row],[Current Month Low]])-1</f>
        <v>6.1604278074866459E-2</v>
      </c>
      <c r="AH644" s="1">
        <f>(Table2[[#This Row],[Current Month High]]/Table2[[#This Row],[Close Price]])-1</f>
        <v>5.8432399758210352E-3</v>
      </c>
      <c r="AI644">
        <v>48.498891799314897</v>
      </c>
      <c r="AJ644">
        <v>22.998760842627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3.4</v>
      </c>
      <c r="AM644" t="s">
        <v>3217</v>
      </c>
      <c r="AN644">
        <v>-0.14000000000000001</v>
      </c>
      <c r="AO644" t="s">
        <v>3216</v>
      </c>
      <c r="AQ644">
        <f>(Table2[[#This Row],[Sharpe Ratio]]-AVERAGE(Table2[Sharpe Ratio]))/_xlfn.STDEV.P(Table2[Sharpe Ratio])</f>
        <v>-0.75508740094610904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490</v>
      </c>
      <c r="AT644">
        <f>_xlfn.RANK.AVG(Table2[[#This Row],[6M Return vs Nifty Z-Score]],Table2[6M Return vs Nifty Z-Score])</f>
        <v>706</v>
      </c>
      <c r="AU644">
        <f>_xlfn.RANK.AVG(Table2[[#This Row],[Sharpe Ratio Z-Score]],Table2[Sharpe Ratio Z-Score])</f>
        <v>547.5</v>
      </c>
      <c r="AV644">
        <f>(Table2[[#This Row],[Rank 1Y]]+Table2[[#This Row],[Rank 6M]]+Table2[[#This Row],[Rank Sharpe]])/3</f>
        <v>581.16666666666663</v>
      </c>
    </row>
    <row r="645" spans="1:48" hidden="1" x14ac:dyDescent="0.3">
      <c r="A645" t="s">
        <v>68</v>
      </c>
      <c r="B645" t="s">
        <v>69</v>
      </c>
      <c r="C645" t="s">
        <v>3157</v>
      </c>
      <c r="D645" t="s">
        <v>24</v>
      </c>
      <c r="E645">
        <v>350433.81307899999</v>
      </c>
      <c r="F645">
        <v>1762.6</v>
      </c>
      <c r="G645">
        <v>-24.8428417316684</v>
      </c>
      <c r="H645">
        <f>(Table2[[#This Row],[1Y Return vs Nifty]]-AVERAGE(Table2[1Y Return vs Nifty]))/_xlfn.STDEV.P(Table2[1Y Return vs Nifty])</f>
        <v>-0.83676393414695482</v>
      </c>
      <c r="I645">
        <v>-1.6311269387521601</v>
      </c>
      <c r="J645">
        <f>(Table2[[#This Row],[1M Return vs Nifty]]-AVERAGE(Table2[1M Return vs Nifty]))/_xlfn.STDEV.P(Table2[1M Return vs Nifty])</f>
        <v>-1.6250959012554175E-2</v>
      </c>
      <c r="K645">
        <v>-0.58139372731452099</v>
      </c>
      <c r="L645">
        <f>(Table2[[#This Row],[6M Return vs Nifty]]-AVERAGE(Table2[6M Return vs Nifty]))/_xlfn.STDEV.P(Table2[6M Return vs Nifty])</f>
        <v>-0.25790824480171359</v>
      </c>
      <c r="M645">
        <v>0.107963652763315</v>
      </c>
      <c r="N645">
        <f>(Table2[[#This Row],[1W Return vs Nifty]]-AVERAGE(Table2[1W Return vs Nifty]))/_xlfn.STDEV.P(Table2[1W Return vs Nifty])</f>
        <v>-0.33629276112796813</v>
      </c>
      <c r="O645">
        <v>1781.14</v>
      </c>
      <c r="P645">
        <v>1801.7057193984699</v>
      </c>
      <c r="Q645">
        <v>1788.4027274207699</v>
      </c>
      <c r="R645">
        <v>47.048932471563496</v>
      </c>
      <c r="S645" s="1">
        <f>(Table2[[#This Row],[Close Price]]-Table2[[#This Row],[20D EMA]])/Table2[[#This Row],[20D EMA]]</f>
        <v>-1.0409063857978705E-2</v>
      </c>
      <c r="T645" s="1">
        <f>(Table2[[#This Row],[Close Price]]-Table2[[#This Row],[50D EMA]])/Table2[[#This Row],[50D EMA]]</f>
        <v>-2.170483169222891E-2</v>
      </c>
      <c r="U645" s="1">
        <f>(Table2[[#This Row],[Close Price]]-Table2[[#This Row],[200D EMA]])/Table2[[#This Row],[200D EMA]]</f>
        <v>-1.4427805899168264E-2</v>
      </c>
      <c r="V645">
        <v>0.70360308126826598</v>
      </c>
      <c r="W645">
        <v>1746.6</v>
      </c>
      <c r="X645">
        <v>1768.45</v>
      </c>
      <c r="Y645">
        <v>1711</v>
      </c>
      <c r="Z645">
        <v>1768.45</v>
      </c>
      <c r="AA645">
        <v>1711</v>
      </c>
      <c r="AB645">
        <v>1768.45</v>
      </c>
      <c r="AC645" s="1">
        <f>(Table2[[#This Row],[Close Price]]/Table2[[#This Row],[Day Low]])-1</f>
        <v>9.1606549868314957E-3</v>
      </c>
      <c r="AD645" s="1">
        <f>(Table2[[#This Row],[Day High]]/Table2[[#This Row],[Close Price]])-1</f>
        <v>3.3189606263475113E-3</v>
      </c>
      <c r="AE645" s="1">
        <f>(Table2[[#This Row],[Close Price]]/Table2[[#This Row],[Current Week Low]])-1</f>
        <v>3.0157802454704896E-2</v>
      </c>
      <c r="AF645" s="1">
        <f>(Table2[[#This Row],[Current Week High]]/Table2[[#This Row],[Close Price]])-1</f>
        <v>3.3189606263475113E-3</v>
      </c>
      <c r="AG645" s="1">
        <f>(Table2[[#This Row],[Close Price]]/Table2[[#This Row],[Current Month Low]])-1</f>
        <v>3.0157802454704896E-2</v>
      </c>
      <c r="AH645" s="1">
        <f>(Table2[[#This Row],[Current Month High]]/Table2[[#This Row],[Close Price]])-1</f>
        <v>3.3189606263475113E-3</v>
      </c>
      <c r="AI645">
        <v>10.1781459207988</v>
      </c>
      <c r="AJ645">
        <v>14.169122647925599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-1.49</v>
      </c>
      <c r="AM645" t="s">
        <v>3216</v>
      </c>
      <c r="AN645">
        <v>-0.05</v>
      </c>
      <c r="AO645" t="s">
        <v>3216</v>
      </c>
      <c r="AP645">
        <v>-0.11248996971488801</v>
      </c>
      <c r="AQ645">
        <f>(Table2[[#This Row],[Sharpe Ratio]]-AVERAGE(Table2[Sharpe Ratio]))/_xlfn.STDEV.P(Table2[Sharpe Ratio])</f>
        <v>-2.0970975254877944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613</v>
      </c>
      <c r="AT645">
        <f>_xlfn.RANK.AVG(Table2[[#This Row],[6M Return vs Nifty Z-Score]],Table2[6M Return vs Nifty Z-Score])</f>
        <v>402</v>
      </c>
      <c r="AU645">
        <f>_xlfn.RANK.AVG(Table2[[#This Row],[Sharpe Ratio Z-Score]],Table2[Sharpe Ratio Z-Score])</f>
        <v>729</v>
      </c>
      <c r="AV645">
        <f>(Table2[[#This Row],[Rank 1Y]]+Table2[[#This Row],[Rank 6M]]+Table2[[#This Row],[Rank Sharpe]])/3</f>
        <v>581.33333333333337</v>
      </c>
    </row>
    <row r="646" spans="1:48" hidden="1" x14ac:dyDescent="0.3">
      <c r="A646" t="s">
        <v>1860</v>
      </c>
      <c r="B646" t="s">
        <v>1861</v>
      </c>
      <c r="C646" t="s">
        <v>3157</v>
      </c>
      <c r="D646" t="s">
        <v>54</v>
      </c>
      <c r="E646">
        <v>4183.0888588400003</v>
      </c>
      <c r="F646">
        <v>46.58</v>
      </c>
      <c r="G646">
        <v>-6.8470795479466098</v>
      </c>
      <c r="H646">
        <f>(Table2[[#This Row],[1Y Return vs Nifty]]-AVERAGE(Table2[1Y Return vs Nifty]))/_xlfn.STDEV.P(Table2[1Y Return vs Nifty])</f>
        <v>-0.52770828802818481</v>
      </c>
      <c r="I646">
        <v>-19.4824869172954</v>
      </c>
      <c r="J646">
        <f>(Table2[[#This Row],[1M Return vs Nifty]]-AVERAGE(Table2[1M Return vs Nifty]))/_xlfn.STDEV.P(Table2[1M Return vs Nifty])</f>
        <v>-1.9423149384746858</v>
      </c>
      <c r="K646">
        <v>-35.971811877251</v>
      </c>
      <c r="L646">
        <f>(Table2[[#This Row],[6M Return vs Nifty]]-AVERAGE(Table2[6M Return vs Nifty]))/_xlfn.STDEV.P(Table2[6M Return vs Nifty])</f>
        <v>-1.4206383053228653</v>
      </c>
      <c r="M646">
        <v>3.3193668261026499</v>
      </c>
      <c r="N646">
        <f>(Table2[[#This Row],[1W Return vs Nifty]]-AVERAGE(Table2[1W Return vs Nifty]))/_xlfn.STDEV.P(Table2[1W Return vs Nifty])</f>
        <v>0.43142683197956777</v>
      </c>
      <c r="O646">
        <v>48.21</v>
      </c>
      <c r="P646">
        <v>53.863388899458798</v>
      </c>
      <c r="Q646">
        <v>59.174243227855797</v>
      </c>
      <c r="R646">
        <v>47.769095106944903</v>
      </c>
      <c r="S646" s="1">
        <f>(Table2[[#This Row],[Close Price]]-Table2[[#This Row],[20D EMA]])/Table2[[#This Row],[20D EMA]]</f>
        <v>-3.3810412777432124E-2</v>
      </c>
      <c r="T646" s="1">
        <f>(Table2[[#This Row],[Close Price]]-Table2[[#This Row],[50D EMA]])/Table2[[#This Row],[50D EMA]]</f>
        <v>-0.13521965565616278</v>
      </c>
      <c r="U646" s="1">
        <f>(Table2[[#This Row],[Close Price]]-Table2[[#This Row],[200D EMA]])/Table2[[#This Row],[200D EMA]]</f>
        <v>-0.21283319466140904</v>
      </c>
      <c r="V646">
        <v>1.1262831006312</v>
      </c>
      <c r="W646">
        <v>45.33</v>
      </c>
      <c r="X646">
        <v>47</v>
      </c>
      <c r="Y646">
        <v>45.01</v>
      </c>
      <c r="Z646">
        <v>47.86</v>
      </c>
      <c r="AA646">
        <v>45.01</v>
      </c>
      <c r="AB646">
        <v>47.86</v>
      </c>
      <c r="AC646" s="1">
        <f>(Table2[[#This Row],[Close Price]]/Table2[[#This Row],[Day Low]])-1</f>
        <v>2.7575557026251918E-2</v>
      </c>
      <c r="AD646" s="1">
        <f>(Table2[[#This Row],[Day High]]/Table2[[#This Row],[Close Price]])-1</f>
        <v>9.0167453842850964E-3</v>
      </c>
      <c r="AE646" s="1">
        <f>(Table2[[#This Row],[Close Price]]/Table2[[#This Row],[Current Week Low]])-1</f>
        <v>3.4881137524994443E-2</v>
      </c>
      <c r="AF646" s="1">
        <f>(Table2[[#This Row],[Current Week High]]/Table2[[#This Row],[Close Price]])-1</f>
        <v>2.7479604980678474E-2</v>
      </c>
      <c r="AG646" s="1">
        <f>(Table2[[#This Row],[Close Price]]/Table2[[#This Row],[Current Month Low]])-1</f>
        <v>3.4881137524994443E-2</v>
      </c>
      <c r="AH646" s="1">
        <f>(Table2[[#This Row],[Current Month High]]/Table2[[#This Row],[Close Price]])-1</f>
        <v>2.7479604980678474E-2</v>
      </c>
      <c r="AI646">
        <v>113.89008158007699</v>
      </c>
      <c r="AJ646">
        <v>26.490156143923901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-5</v>
      </c>
      <c r="AM646" t="s">
        <v>3216</v>
      </c>
      <c r="AN646">
        <v>-0.3</v>
      </c>
      <c r="AO646" t="s">
        <v>3216</v>
      </c>
      <c r="AP646">
        <v>1.5035089517E-3</v>
      </c>
      <c r="AQ646">
        <f>(Table2[[#This Row],[Sharpe Ratio]]-AVERAGE(Table2[Sharpe Ratio]))/_xlfn.STDEV.P(Table2[Sharpe Ratio])</f>
        <v>-0.73715047518611032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502</v>
      </c>
      <c r="AT646">
        <f>_xlfn.RANK.AVG(Table2[[#This Row],[6M Return vs Nifty Z-Score]],Table2[6M Return vs Nifty Z-Score])</f>
        <v>725</v>
      </c>
      <c r="AU646">
        <f>_xlfn.RANK.AVG(Table2[[#This Row],[Sharpe Ratio Z-Score]],Table2[Sharpe Ratio Z-Score])</f>
        <v>520</v>
      </c>
      <c r="AV646">
        <f>(Table2[[#This Row],[Rank 1Y]]+Table2[[#This Row],[Rank 6M]]+Table2[[#This Row],[Rank Sharpe]])/3</f>
        <v>582.33333333333337</v>
      </c>
    </row>
    <row r="647" spans="1:48" hidden="1" x14ac:dyDescent="0.3">
      <c r="A647" t="s">
        <v>1540</v>
      </c>
      <c r="B647" t="s">
        <v>1541</v>
      </c>
      <c r="C647" t="s">
        <v>3159</v>
      </c>
      <c r="D647" t="s">
        <v>366</v>
      </c>
      <c r="E647">
        <v>6565.7065520199903</v>
      </c>
      <c r="F647">
        <v>286.85000000000002</v>
      </c>
      <c r="G647">
        <v>-50.722584273075803</v>
      </c>
      <c r="H647">
        <f>(Table2[[#This Row],[1Y Return vs Nifty]]-AVERAGE(Table2[1Y Return vs Nifty]))/_xlfn.STDEV.P(Table2[1Y Return vs Nifty])</f>
        <v>-1.2812174933164018</v>
      </c>
      <c r="I647">
        <v>-2.8254945312855</v>
      </c>
      <c r="J647">
        <f>(Table2[[#This Row],[1M Return vs Nifty]]-AVERAGE(Table2[1M Return vs Nifty]))/_xlfn.STDEV.P(Table2[1M Return vs Nifty])</f>
        <v>-0.1451166813429767</v>
      </c>
      <c r="K647">
        <v>-9.9084171609221201</v>
      </c>
      <c r="L647">
        <f>(Table2[[#This Row],[6M Return vs Nifty]]-AVERAGE(Table2[6M Return vs Nifty]))/_xlfn.STDEV.P(Table2[6M Return vs Nifty])</f>
        <v>-0.56434176800833968</v>
      </c>
      <c r="M647">
        <v>-0.62406401093283903</v>
      </c>
      <c r="N647">
        <f>(Table2[[#This Row],[1W Return vs Nifty]]-AVERAGE(Table2[1W Return vs Nifty]))/_xlfn.STDEV.P(Table2[1W Return vs Nifty])</f>
        <v>-0.51129164783950221</v>
      </c>
      <c r="O647">
        <v>284.83</v>
      </c>
      <c r="P647">
        <v>290.51800404059099</v>
      </c>
      <c r="Q647">
        <v>307.45843639767901</v>
      </c>
      <c r="R647">
        <v>54.817309309806603</v>
      </c>
      <c r="S647" s="1">
        <f>(Table2[[#This Row],[Close Price]]-Table2[[#This Row],[20D EMA]])/Table2[[#This Row],[20D EMA]]</f>
        <v>7.0919495839624992E-3</v>
      </c>
      <c r="T647" s="1">
        <f>(Table2[[#This Row],[Close Price]]-Table2[[#This Row],[50D EMA]])/Table2[[#This Row],[50D EMA]]</f>
        <v>-1.2625737439936703E-2</v>
      </c>
      <c r="U647" s="1">
        <f>(Table2[[#This Row],[Close Price]]-Table2[[#This Row],[200D EMA]])/Table2[[#This Row],[200D EMA]]</f>
        <v>-6.7028365326828154E-2</v>
      </c>
      <c r="V647">
        <v>0.53971188953731397</v>
      </c>
      <c r="W647">
        <v>279.25</v>
      </c>
      <c r="X647">
        <v>288.14999999999998</v>
      </c>
      <c r="Y647">
        <v>276.14999999999998</v>
      </c>
      <c r="Z647">
        <v>292.75</v>
      </c>
      <c r="AA647">
        <v>276.14999999999998</v>
      </c>
      <c r="AB647">
        <v>296.5</v>
      </c>
      <c r="AC647" s="1">
        <f>(Table2[[#This Row],[Close Price]]/Table2[[#This Row],[Day Low]])-1</f>
        <v>2.7215756490599929E-2</v>
      </c>
      <c r="AD647" s="1">
        <f>(Table2[[#This Row],[Day High]]/Table2[[#This Row],[Close Price]])-1</f>
        <v>4.531985358201096E-3</v>
      </c>
      <c r="AE647" s="1">
        <f>(Table2[[#This Row],[Close Price]]/Table2[[#This Row],[Current Week Low]])-1</f>
        <v>3.8747057758464765E-2</v>
      </c>
      <c r="AF647" s="1">
        <f>(Table2[[#This Row],[Current Week High]]/Table2[[#This Row],[Close Price]])-1</f>
        <v>2.0568241241066598E-2</v>
      </c>
      <c r="AG647" s="1">
        <f>(Table2[[#This Row],[Close Price]]/Table2[[#This Row],[Current Month Low]])-1</f>
        <v>3.8747057758464765E-2</v>
      </c>
      <c r="AH647" s="1">
        <f>(Table2[[#This Row],[Current Month High]]/Table2[[#This Row],[Close Price]])-1</f>
        <v>3.3641275928185443E-2</v>
      </c>
      <c r="AI647">
        <v>36.831096391842401</v>
      </c>
      <c r="AJ647">
        <v>11.117567305829899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-0.3</v>
      </c>
      <c r="AM647" t="s">
        <v>3216</v>
      </c>
      <c r="AN647">
        <v>0.03</v>
      </c>
      <c r="AO647" t="s">
        <v>3217</v>
      </c>
      <c r="AP647">
        <v>2.1985661262030002E-3</v>
      </c>
      <c r="AQ647">
        <f>(Table2[[#This Row],[Sharpe Ratio]]-AVERAGE(Table2[Sharpe Ratio]))/_xlfn.STDEV.P(Table2[Sharpe Ratio])</f>
        <v>-0.72885841352334579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717</v>
      </c>
      <c r="AT647">
        <f>_xlfn.RANK.AVG(Table2[[#This Row],[6M Return vs Nifty Z-Score]],Table2[6M Return vs Nifty Z-Score])</f>
        <v>518</v>
      </c>
      <c r="AU647">
        <f>_xlfn.RANK.AVG(Table2[[#This Row],[Sharpe Ratio Z-Score]],Table2[Sharpe Ratio Z-Score])</f>
        <v>519</v>
      </c>
      <c r="AV647">
        <f>(Table2[[#This Row],[Rank 1Y]]+Table2[[#This Row],[Rank 6M]]+Table2[[#This Row],[Rank Sharpe]])/3</f>
        <v>584.66666666666663</v>
      </c>
    </row>
    <row r="648" spans="1:48" hidden="1" x14ac:dyDescent="0.3">
      <c r="A648" t="s">
        <v>16</v>
      </c>
      <c r="B648" t="s">
        <v>17</v>
      </c>
      <c r="C648" t="s">
        <v>3155</v>
      </c>
      <c r="D648" t="s">
        <v>18</v>
      </c>
      <c r="E648">
        <v>1793513.04203643</v>
      </c>
      <c r="F648">
        <v>1325.35</v>
      </c>
      <c r="G648">
        <v>-12.803842317419701</v>
      </c>
      <c r="H648">
        <f>(Table2[[#This Row],[1Y Return vs Nifty]]-AVERAGE(Table2[1Y Return vs Nifty]))/_xlfn.STDEV.P(Table2[1Y Return vs Nifty])</f>
        <v>-0.63000854892855429</v>
      </c>
      <c r="I648">
        <v>-4.2571339990693602</v>
      </c>
      <c r="J648">
        <f>(Table2[[#This Row],[1M Return vs Nifty]]-AVERAGE(Table2[1M Return vs Nifty]))/_xlfn.STDEV.P(Table2[1M Return vs Nifty])</f>
        <v>-0.29958273960347737</v>
      </c>
      <c r="K648">
        <v>-15.7300921762555</v>
      </c>
      <c r="L648">
        <f>(Table2[[#This Row],[6M Return vs Nifty]]-AVERAGE(Table2[6M Return vs Nifty]))/_xlfn.STDEV.P(Table2[6M Return vs Nifty])</f>
        <v>-0.75560926064533207</v>
      </c>
      <c r="M648">
        <v>-3.1051150036346802</v>
      </c>
      <c r="N648">
        <f>(Table2[[#This Row],[1W Return vs Nifty]]-AVERAGE(Table2[1W Return vs Nifty]))/_xlfn.STDEV.P(Table2[1W Return vs Nifty])</f>
        <v>-1.1044128960244428</v>
      </c>
      <c r="O648">
        <v>1349.53</v>
      </c>
      <c r="P648">
        <v>1398.4992591882001</v>
      </c>
      <c r="Q648">
        <v>1415.08779484245</v>
      </c>
      <c r="R648">
        <v>42.847022480202298</v>
      </c>
      <c r="S648" s="1">
        <f>(Table2[[#This Row],[Close Price]]-Table2[[#This Row],[20D EMA]])/Table2[[#This Row],[20D EMA]]</f>
        <v>-1.7917349002986274E-2</v>
      </c>
      <c r="T648" s="1">
        <f>(Table2[[#This Row],[Close Price]]-Table2[[#This Row],[50D EMA]])/Table2[[#This Row],[50D EMA]]</f>
        <v>-5.2305540176447292E-2</v>
      </c>
      <c r="U648" s="1">
        <f>(Table2[[#This Row],[Close Price]]-Table2[[#This Row],[200D EMA]])/Table2[[#This Row],[200D EMA]]</f>
        <v>-6.3415001648318994E-2</v>
      </c>
      <c r="V648">
        <v>0.97631112219827798</v>
      </c>
      <c r="W648">
        <v>1300.2</v>
      </c>
      <c r="X648">
        <v>1328.3</v>
      </c>
      <c r="Y648">
        <v>1285.0999999999999</v>
      </c>
      <c r="Z648">
        <v>1340</v>
      </c>
      <c r="AA648">
        <v>1285.0999999999999</v>
      </c>
      <c r="AB648">
        <v>1341.95</v>
      </c>
      <c r="AC648" s="1">
        <f>(Table2[[#This Row],[Close Price]]/Table2[[#This Row],[Day Low]])-1</f>
        <v>1.9343177972619419E-2</v>
      </c>
      <c r="AD648" s="1">
        <f>(Table2[[#This Row],[Day High]]/Table2[[#This Row],[Close Price]])-1</f>
        <v>2.2258271400008578E-3</v>
      </c>
      <c r="AE648" s="1">
        <f>(Table2[[#This Row],[Close Price]]/Table2[[#This Row],[Current Week Low]])-1</f>
        <v>3.1320519803906377E-2</v>
      </c>
      <c r="AF648" s="1">
        <f>(Table2[[#This Row],[Current Week High]]/Table2[[#This Row],[Close Price]])-1</f>
        <v>1.1053683932546132E-2</v>
      </c>
      <c r="AG648" s="1">
        <f>(Table2[[#This Row],[Close Price]]/Table2[[#This Row],[Current Month Low]])-1</f>
        <v>3.1320519803906377E-2</v>
      </c>
      <c r="AH648" s="1">
        <f>(Table2[[#This Row],[Current Month High]]/Table2[[#This Row],[Close Price]])-1</f>
        <v>1.252499339797053E-2</v>
      </c>
      <c r="AI648">
        <v>21.386803485871599</v>
      </c>
      <c r="AJ648">
        <v>15.3456191118556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-3.2</v>
      </c>
      <c r="AM648" t="s">
        <v>3216</v>
      </c>
      <c r="AN648">
        <v>-0.03</v>
      </c>
      <c r="AO648" t="s">
        <v>3216</v>
      </c>
      <c r="AP648">
        <v>-3.1243895512882001E-2</v>
      </c>
      <c r="AQ648">
        <f>(Table2[[#This Row],[Sharpe Ratio]]-AVERAGE(Table2[Sharpe Ratio]))/_xlfn.STDEV.P(Table2[Sharpe Ratio])</f>
        <v>-1.1278284036744688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540</v>
      </c>
      <c r="AT648">
        <f>_xlfn.RANK.AVG(Table2[[#This Row],[6M Return vs Nifty Z-Score]],Table2[6M Return vs Nifty Z-Score])</f>
        <v>587</v>
      </c>
      <c r="AU648">
        <f>_xlfn.RANK.AVG(Table2[[#This Row],[Sharpe Ratio Z-Score]],Table2[Sharpe Ratio Z-Score])</f>
        <v>642</v>
      </c>
      <c r="AV648">
        <f>(Table2[[#This Row],[Rank 1Y]]+Table2[[#This Row],[Rank 6M]]+Table2[[#This Row],[Rank Sharpe]])/3</f>
        <v>589.66666666666663</v>
      </c>
    </row>
    <row r="649" spans="1:48" hidden="1" x14ac:dyDescent="0.3">
      <c r="A649" t="s">
        <v>508</v>
      </c>
      <c r="B649" t="s">
        <v>509</v>
      </c>
      <c r="C649" t="s">
        <v>3156</v>
      </c>
      <c r="D649" t="s">
        <v>21</v>
      </c>
      <c r="E649">
        <v>41942.069316699999</v>
      </c>
      <c r="F649">
        <v>1033.9000000000001</v>
      </c>
      <c r="G649">
        <v>-47.386714226473998</v>
      </c>
      <c r="H649">
        <f>(Table2[[#This Row],[1Y Return vs Nifty]]-AVERAGE(Table2[1Y Return vs Nifty]))/_xlfn.STDEV.P(Table2[1Y Return vs Nifty])</f>
        <v>-1.2239279235779583</v>
      </c>
      <c r="I649">
        <v>-2.7613280075346101</v>
      </c>
      <c r="J649">
        <f>(Table2[[#This Row],[1M Return vs Nifty]]-AVERAGE(Table2[1M Return vs Nifty]))/_xlfn.STDEV.P(Table2[1M Return vs Nifty])</f>
        <v>-0.13819346483552628</v>
      </c>
      <c r="K649">
        <v>-10.176963513106299</v>
      </c>
      <c r="L649">
        <f>(Table2[[#This Row],[6M Return vs Nifty]]-AVERAGE(Table2[6M Return vs Nifty]))/_xlfn.STDEV.P(Table2[6M Return vs Nifty])</f>
        <v>-0.57316469050122942</v>
      </c>
      <c r="M649">
        <v>0.13820131998358201</v>
      </c>
      <c r="N649">
        <f>(Table2[[#This Row],[1W Return vs Nifty]]-AVERAGE(Table2[1W Return vs Nifty]))/_xlfn.STDEV.P(Table2[1W Return vs Nifty])</f>
        <v>-0.32906412980332328</v>
      </c>
      <c r="O649">
        <v>1030.71</v>
      </c>
      <c r="P649">
        <v>1042.81543769072</v>
      </c>
      <c r="Q649">
        <v>1072.2276742203401</v>
      </c>
      <c r="R649">
        <v>55.811806725265697</v>
      </c>
      <c r="S649" s="1">
        <f>(Table2[[#This Row],[Close Price]]-Table2[[#This Row],[20D EMA]])/Table2[[#This Row],[20D EMA]]</f>
        <v>3.0949539637725979E-3</v>
      </c>
      <c r="T649" s="1">
        <f>(Table2[[#This Row],[Close Price]]-Table2[[#This Row],[50D EMA]])/Table2[[#This Row],[50D EMA]]</f>
        <v>-8.5493917413256692E-3</v>
      </c>
      <c r="U649" s="1">
        <f>(Table2[[#This Row],[Close Price]]-Table2[[#This Row],[200D EMA]])/Table2[[#This Row],[200D EMA]]</f>
        <v>-3.5745835648393967E-2</v>
      </c>
      <c r="V649">
        <v>0.31682997284979802</v>
      </c>
      <c r="W649">
        <v>1014.25</v>
      </c>
      <c r="X649">
        <v>1038</v>
      </c>
      <c r="Y649">
        <v>1002</v>
      </c>
      <c r="Z649">
        <v>1038</v>
      </c>
      <c r="AA649">
        <v>1002</v>
      </c>
      <c r="AB649">
        <v>1038</v>
      </c>
      <c r="AC649" s="1">
        <f>(Table2[[#This Row],[Close Price]]/Table2[[#This Row],[Day Low]])-1</f>
        <v>1.9373921616958389E-2</v>
      </c>
      <c r="AD649" s="1">
        <f>(Table2[[#This Row],[Day High]]/Table2[[#This Row],[Close Price]])-1</f>
        <v>3.965567269561765E-3</v>
      </c>
      <c r="AE649" s="1">
        <f>(Table2[[#This Row],[Close Price]]/Table2[[#This Row],[Current Week Low]])-1</f>
        <v>3.1836327345309501E-2</v>
      </c>
      <c r="AF649" s="1">
        <f>(Table2[[#This Row],[Current Week High]]/Table2[[#This Row],[Close Price]])-1</f>
        <v>3.965567269561765E-3</v>
      </c>
      <c r="AG649" s="1">
        <f>(Table2[[#This Row],[Close Price]]/Table2[[#This Row],[Current Month Low]])-1</f>
        <v>3.1836327345309501E-2</v>
      </c>
      <c r="AH649" s="1">
        <f>(Table2[[#This Row],[Current Month High]]/Table2[[#This Row],[Close Price]])-1</f>
        <v>3.965567269561765E-3</v>
      </c>
      <c r="AI649">
        <v>35.409614082599802</v>
      </c>
      <c r="AJ649">
        <v>6.5766415833419201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-1.79</v>
      </c>
      <c r="AM649" t="s">
        <v>3216</v>
      </c>
      <c r="AN649">
        <v>0.02</v>
      </c>
      <c r="AO649" t="s">
        <v>3217</v>
      </c>
      <c r="AQ649">
        <f>(Table2[[#This Row],[Sharpe Ratio]]-AVERAGE(Table2[Sharpe Ratio]))/_xlfn.STDEV.P(Table2[Sharpe Ratio])</f>
        <v>-0.75508740094610904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708</v>
      </c>
      <c r="AT649">
        <f>_xlfn.RANK.AVG(Table2[[#This Row],[6M Return vs Nifty Z-Score]],Table2[6M Return vs Nifty Z-Score])</f>
        <v>522</v>
      </c>
      <c r="AU649">
        <f>_xlfn.RANK.AVG(Table2[[#This Row],[Sharpe Ratio Z-Score]],Table2[Sharpe Ratio Z-Score])</f>
        <v>547.5</v>
      </c>
      <c r="AV649">
        <f>(Table2[[#This Row],[Rank 1Y]]+Table2[[#This Row],[Rank 6M]]+Table2[[#This Row],[Rank Sharpe]])/3</f>
        <v>592.5</v>
      </c>
    </row>
    <row r="650" spans="1:48" hidden="1" x14ac:dyDescent="0.3">
      <c r="A650" t="s">
        <v>360</v>
      </c>
      <c r="B650" t="s">
        <v>361</v>
      </c>
      <c r="C650" t="s">
        <v>3169</v>
      </c>
      <c r="D650" t="s">
        <v>122</v>
      </c>
      <c r="E650">
        <v>68588</v>
      </c>
      <c r="F650">
        <v>857.35</v>
      </c>
      <c r="G650">
        <v>1.5467927905315599</v>
      </c>
      <c r="H650">
        <f>(Table2[[#This Row],[1Y Return vs Nifty]]-AVERAGE(Table2[1Y Return vs Nifty]))/_xlfn.STDEV.P(Table2[1Y Return vs Nifty])</f>
        <v>-0.38355359135446337</v>
      </c>
      <c r="I650">
        <v>-3.5183717092078202</v>
      </c>
      <c r="J650">
        <f>(Table2[[#This Row],[1M Return vs Nifty]]-AVERAGE(Table2[1M Return vs Nifty]))/_xlfn.STDEV.P(Table2[1M Return vs Nifty])</f>
        <v>-0.2198743343280497</v>
      </c>
      <c r="K650">
        <v>-25.2228117368821</v>
      </c>
      <c r="L650">
        <f>(Table2[[#This Row],[6M Return vs Nifty]]-AVERAGE(Table2[6M Return vs Nifty]))/_xlfn.STDEV.P(Table2[6M Return vs Nifty])</f>
        <v>-1.0674866265039635</v>
      </c>
      <c r="M650">
        <v>-0.213008755431668</v>
      </c>
      <c r="N650">
        <f>(Table2[[#This Row],[1W Return vs Nifty]]-AVERAGE(Table2[1W Return vs Nifty]))/_xlfn.STDEV.P(Table2[1W Return vs Nifty])</f>
        <v>-0.41302457999889641</v>
      </c>
      <c r="O650">
        <v>848.28</v>
      </c>
      <c r="P650">
        <v>881.96891478414102</v>
      </c>
      <c r="Q650">
        <v>909.00881293747796</v>
      </c>
      <c r="R650">
        <v>58.865034537702698</v>
      </c>
      <c r="S650" s="1">
        <f>(Table2[[#This Row],[Close Price]]-Table2[[#This Row],[20D EMA]])/Table2[[#This Row],[20D EMA]]</f>
        <v>1.0692224265572748E-2</v>
      </c>
      <c r="T650" s="1">
        <f>(Table2[[#This Row],[Close Price]]-Table2[[#This Row],[50D EMA]])/Table2[[#This Row],[50D EMA]]</f>
        <v>-2.7913585582737228E-2</v>
      </c>
      <c r="U650" s="1">
        <f>(Table2[[#This Row],[Close Price]]-Table2[[#This Row],[200D EMA]])/Table2[[#This Row],[200D EMA]]</f>
        <v>-5.6829826292378365E-2</v>
      </c>
      <c r="V650">
        <v>1.1011822612553099</v>
      </c>
      <c r="W650">
        <v>833.3</v>
      </c>
      <c r="X650">
        <v>863.3</v>
      </c>
      <c r="Y650">
        <v>792.1</v>
      </c>
      <c r="Z650">
        <v>863.3</v>
      </c>
      <c r="AA650">
        <v>792.1</v>
      </c>
      <c r="AB650">
        <v>863.3</v>
      </c>
      <c r="AC650" s="1">
        <f>(Table2[[#This Row],[Close Price]]/Table2[[#This Row],[Day Low]])-1</f>
        <v>2.8861154446177872E-2</v>
      </c>
      <c r="AD650" s="1">
        <f>(Table2[[#This Row],[Day High]]/Table2[[#This Row],[Close Price]])-1</f>
        <v>6.9399895025368252E-3</v>
      </c>
      <c r="AE650" s="1">
        <f>(Table2[[#This Row],[Close Price]]/Table2[[#This Row],[Current Week Low]])-1</f>
        <v>8.2375962630981014E-2</v>
      </c>
      <c r="AF650" s="1">
        <f>(Table2[[#This Row],[Current Week High]]/Table2[[#This Row],[Close Price]])-1</f>
        <v>6.9399895025368252E-3</v>
      </c>
      <c r="AG650" s="1">
        <f>(Table2[[#This Row],[Close Price]]/Table2[[#This Row],[Current Month Low]])-1</f>
        <v>8.2375962630981014E-2</v>
      </c>
      <c r="AH650" s="1">
        <f>(Table2[[#This Row],[Current Month High]]/Table2[[#This Row],[Close Price]])-1</f>
        <v>6.9399895025368252E-3</v>
      </c>
      <c r="AI650">
        <v>32.839563772088397</v>
      </c>
      <c r="AJ650">
        <v>29.041240216736899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-0.17</v>
      </c>
      <c r="AM650" t="s">
        <v>3216</v>
      </c>
      <c r="AN650">
        <v>-0.1</v>
      </c>
      <c r="AO650" t="s">
        <v>3216</v>
      </c>
      <c r="AP650">
        <v>-3.9176957041687999E-2</v>
      </c>
      <c r="AQ650">
        <f>(Table2[[#This Row],[Sharpe Ratio]]-AVERAGE(Table2[Sharpe Ratio]))/_xlfn.STDEV.P(Table2[Sharpe Ratio])</f>
        <v>-1.2224701652222165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446</v>
      </c>
      <c r="AT650">
        <f>_xlfn.RANK.AVG(Table2[[#This Row],[6M Return vs Nifty Z-Score]],Table2[6M Return vs Nifty Z-Score])</f>
        <v>679</v>
      </c>
      <c r="AU650">
        <f>_xlfn.RANK.AVG(Table2[[#This Row],[Sharpe Ratio Z-Score]],Table2[Sharpe Ratio Z-Score])</f>
        <v>654</v>
      </c>
      <c r="AV650">
        <f>(Table2[[#This Row],[Rank 1Y]]+Table2[[#This Row],[Rank 6M]]+Table2[[#This Row],[Rank Sharpe]])/3</f>
        <v>593</v>
      </c>
    </row>
    <row r="651" spans="1:48" hidden="1" x14ac:dyDescent="0.3">
      <c r="A651" t="s">
        <v>1229</v>
      </c>
      <c r="B651" t="s">
        <v>1230</v>
      </c>
      <c r="C651" t="s">
        <v>3156</v>
      </c>
      <c r="D651" t="s">
        <v>21</v>
      </c>
      <c r="E651">
        <v>9662.3273718599994</v>
      </c>
      <c r="F651">
        <v>469.05</v>
      </c>
      <c r="G651">
        <v>-11.685741205025099</v>
      </c>
      <c r="H651">
        <f>(Table2[[#This Row],[1Y Return vs Nifty]]-AVERAGE(Table2[1Y Return vs Nifty]))/_xlfn.STDEV.P(Table2[1Y Return vs Nifty])</f>
        <v>-0.61080650245842449</v>
      </c>
      <c r="I651">
        <v>0.91783974573329496</v>
      </c>
      <c r="J651">
        <f>(Table2[[#This Row],[1M Return vs Nifty]]-AVERAGE(Table2[1M Return vs Nifty]))/_xlfn.STDEV.P(Table2[1M Return vs Nifty])</f>
        <v>0.25876858693450422</v>
      </c>
      <c r="K651">
        <v>-11.5903739023345</v>
      </c>
      <c r="L651">
        <f>(Table2[[#This Row],[6M Return vs Nifty]]-AVERAGE(Table2[6M Return vs Nifty]))/_xlfn.STDEV.P(Table2[6M Return vs Nifty])</f>
        <v>-0.61960140510702955</v>
      </c>
      <c r="M651">
        <v>0.45370166171980503</v>
      </c>
      <c r="N651">
        <f>(Table2[[#This Row],[1W Return vs Nifty]]-AVERAGE(Table2[1W Return vs Nifty]))/_xlfn.STDEV.P(Table2[1W Return vs Nifty])</f>
        <v>-0.25364046578198002</v>
      </c>
      <c r="O651">
        <v>460.98</v>
      </c>
      <c r="P651">
        <v>470.86728433643702</v>
      </c>
      <c r="Q651">
        <v>477.59598423747298</v>
      </c>
      <c r="R651">
        <v>62.221940262500603</v>
      </c>
      <c r="S651" s="1">
        <f>(Table2[[#This Row],[Close Price]]-Table2[[#This Row],[20D EMA]])/Table2[[#This Row],[20D EMA]]</f>
        <v>1.7506182480801755E-2</v>
      </c>
      <c r="T651" s="1">
        <f>(Table2[[#This Row],[Close Price]]-Table2[[#This Row],[50D EMA]])/Table2[[#This Row],[50D EMA]]</f>
        <v>-3.859440646843822E-3</v>
      </c>
      <c r="U651" s="1">
        <f>(Table2[[#This Row],[Close Price]]-Table2[[#This Row],[200D EMA]])/Table2[[#This Row],[200D EMA]]</f>
        <v>-1.7893752291735524E-2</v>
      </c>
      <c r="V651">
        <v>0.51929975722240995</v>
      </c>
      <c r="W651">
        <v>456.9</v>
      </c>
      <c r="X651">
        <v>470</v>
      </c>
      <c r="Y651">
        <v>451.25</v>
      </c>
      <c r="Z651">
        <v>470</v>
      </c>
      <c r="AA651">
        <v>451.25</v>
      </c>
      <c r="AB651">
        <v>470</v>
      </c>
      <c r="AC651" s="1">
        <f>(Table2[[#This Row],[Close Price]]/Table2[[#This Row],[Day Low]])-1</f>
        <v>2.6592252133946337E-2</v>
      </c>
      <c r="AD651" s="1">
        <f>(Table2[[#This Row],[Day High]]/Table2[[#This Row],[Close Price]])-1</f>
        <v>2.0253704295916108E-3</v>
      </c>
      <c r="AE651" s="1">
        <f>(Table2[[#This Row],[Close Price]]/Table2[[#This Row],[Current Week Low]])-1</f>
        <v>3.9445983379501337E-2</v>
      </c>
      <c r="AF651" s="1">
        <f>(Table2[[#This Row],[Current Week High]]/Table2[[#This Row],[Close Price]])-1</f>
        <v>2.0253704295916108E-3</v>
      </c>
      <c r="AG651" s="1">
        <f>(Table2[[#This Row],[Close Price]]/Table2[[#This Row],[Current Month Low]])-1</f>
        <v>3.9445983379501337E-2</v>
      </c>
      <c r="AH651" s="1">
        <f>(Table2[[#This Row],[Current Month High]]/Table2[[#This Row],[Close Price]])-1</f>
        <v>2.0253704295916108E-3</v>
      </c>
      <c r="AI651">
        <v>22.5882102121309</v>
      </c>
      <c r="AJ651">
        <v>16.158989598811299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-2.0499999999999998</v>
      </c>
      <c r="AM651" t="s">
        <v>3216</v>
      </c>
      <c r="AN651">
        <v>0</v>
      </c>
      <c r="AO651">
        <v>0</v>
      </c>
      <c r="AP651">
        <v>-7.9491197652933998E-2</v>
      </c>
      <c r="AQ651">
        <f>(Table2[[#This Row],[Sharpe Ratio]]-AVERAGE(Table2[Sharpe Ratio]))/_xlfn.STDEV.P(Table2[Sharpe Ratio])</f>
        <v>-1.703420770868449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533</v>
      </c>
      <c r="AT651">
        <f>_xlfn.RANK.AVG(Table2[[#This Row],[6M Return vs Nifty Z-Score]],Table2[6M Return vs Nifty Z-Score])</f>
        <v>543</v>
      </c>
      <c r="AU651">
        <f>_xlfn.RANK.AVG(Table2[[#This Row],[Sharpe Ratio Z-Score]],Table2[Sharpe Ratio Z-Score])</f>
        <v>703</v>
      </c>
      <c r="AV651">
        <f>(Table2[[#This Row],[Rank 1Y]]+Table2[[#This Row],[Rank 6M]]+Table2[[#This Row],[Rank Sharpe]])/3</f>
        <v>593</v>
      </c>
    </row>
    <row r="652" spans="1:48" hidden="1" x14ac:dyDescent="0.3">
      <c r="A652" t="s">
        <v>1618</v>
      </c>
      <c r="B652" t="s">
        <v>1619</v>
      </c>
      <c r="C652" t="s">
        <v>3167</v>
      </c>
      <c r="D652" t="s">
        <v>1617</v>
      </c>
      <c r="E652">
        <v>5954.5515877750004</v>
      </c>
      <c r="F652">
        <v>456.05</v>
      </c>
      <c r="G652">
        <v>-17.559641813794698</v>
      </c>
      <c r="H652">
        <f>(Table2[[#This Row],[1Y Return vs Nifty]]-AVERAGE(Table2[1Y Return vs Nifty]))/_xlfn.STDEV.P(Table2[1Y Return vs Nifty])</f>
        <v>-0.71168370506575973</v>
      </c>
      <c r="I652">
        <v>-4.80910413900365</v>
      </c>
      <c r="J652">
        <f>(Table2[[#This Row],[1M Return vs Nifty]]-AVERAGE(Table2[1M Return vs Nifty]))/_xlfn.STDEV.P(Table2[1M Return vs Nifty])</f>
        <v>-0.35913729486111351</v>
      </c>
      <c r="K652">
        <v>-19.100764114667498</v>
      </c>
      <c r="L652">
        <f>(Table2[[#This Row],[6M Return vs Nifty]]-AVERAGE(Table2[6M Return vs Nifty]))/_xlfn.STDEV.P(Table2[6M Return vs Nifty])</f>
        <v>-0.86635057967531826</v>
      </c>
      <c r="M652">
        <v>3.1075454549530401</v>
      </c>
      <c r="N652">
        <f>(Table2[[#This Row],[1W Return vs Nifty]]-AVERAGE(Table2[1W Return vs Nifty]))/_xlfn.STDEV.P(Table2[1W Return vs Nifty])</f>
        <v>0.38078871272362863</v>
      </c>
      <c r="O652">
        <v>447.65</v>
      </c>
      <c r="P652">
        <v>467.42526230987198</v>
      </c>
      <c r="Q652">
        <v>491.44941143151499</v>
      </c>
      <c r="R652">
        <v>59.687355178800701</v>
      </c>
      <c r="S652" s="1">
        <f>(Table2[[#This Row],[Close Price]]-Table2[[#This Row],[20D EMA]])/Table2[[#This Row],[20D EMA]]</f>
        <v>1.8764659890539562E-2</v>
      </c>
      <c r="T652" s="1">
        <f>(Table2[[#This Row],[Close Price]]-Table2[[#This Row],[50D EMA]])/Table2[[#This Row],[50D EMA]]</f>
        <v>-2.4336002409580778E-2</v>
      </c>
      <c r="U652" s="1">
        <f>(Table2[[#This Row],[Close Price]]-Table2[[#This Row],[200D EMA]])/Table2[[#This Row],[200D EMA]]</f>
        <v>-7.2030631450757152E-2</v>
      </c>
      <c r="V652">
        <v>0.67573986015616505</v>
      </c>
      <c r="W652">
        <v>443.95</v>
      </c>
      <c r="X652">
        <v>465.8</v>
      </c>
      <c r="Y652">
        <v>435.35</v>
      </c>
      <c r="Z652">
        <v>465.8</v>
      </c>
      <c r="AA652">
        <v>435.35</v>
      </c>
      <c r="AB652">
        <v>465.8</v>
      </c>
      <c r="AC652" s="1">
        <f>(Table2[[#This Row],[Close Price]]/Table2[[#This Row],[Day Low]])-1</f>
        <v>2.7255321545219147E-2</v>
      </c>
      <c r="AD652" s="1">
        <f>(Table2[[#This Row],[Day High]]/Table2[[#This Row],[Close Price]])-1</f>
        <v>2.1379234733033714E-2</v>
      </c>
      <c r="AE652" s="1">
        <f>(Table2[[#This Row],[Close Price]]/Table2[[#This Row],[Current Week Low]])-1</f>
        <v>4.7547949925347499E-2</v>
      </c>
      <c r="AF652" s="1">
        <f>(Table2[[#This Row],[Current Week High]]/Table2[[#This Row],[Close Price]])-1</f>
        <v>2.1379234733033714E-2</v>
      </c>
      <c r="AG652" s="1">
        <f>(Table2[[#This Row],[Close Price]]/Table2[[#This Row],[Current Month Low]])-1</f>
        <v>4.7547949925347499E-2</v>
      </c>
      <c r="AH652" s="1">
        <f>(Table2[[#This Row],[Current Month High]]/Table2[[#This Row],[Close Price]])-1</f>
        <v>2.1379234733033714E-2</v>
      </c>
      <c r="AI652">
        <v>46.771187369805901</v>
      </c>
      <c r="AJ652">
        <v>13.2902745000621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2.29</v>
      </c>
      <c r="AM652" t="s">
        <v>3217</v>
      </c>
      <c r="AN652">
        <v>-0.08</v>
      </c>
      <c r="AO652" t="s">
        <v>3216</v>
      </c>
      <c r="AP652">
        <v>-5.2896205336490001E-3</v>
      </c>
      <c r="AQ652">
        <f>(Table2[[#This Row],[Sharpe Ratio]]-AVERAGE(Table2[Sharpe Ratio]))/_xlfn.STDEV.P(Table2[Sharpe Ratio])</f>
        <v>-0.81819279895743979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578</v>
      </c>
      <c r="AT652">
        <f>_xlfn.RANK.AVG(Table2[[#This Row],[6M Return vs Nifty Z-Score]],Table2[6M Return vs Nifty Z-Score])</f>
        <v>624</v>
      </c>
      <c r="AU652">
        <f>_xlfn.RANK.AVG(Table2[[#This Row],[Sharpe Ratio Z-Score]],Table2[Sharpe Ratio Z-Score])</f>
        <v>580</v>
      </c>
      <c r="AV652">
        <f>(Table2[[#This Row],[Rank 1Y]]+Table2[[#This Row],[Rank 6M]]+Table2[[#This Row],[Rank Sharpe]])/3</f>
        <v>594</v>
      </c>
    </row>
    <row r="653" spans="1:48" hidden="1" x14ac:dyDescent="0.3">
      <c r="A653" t="s">
        <v>1447</v>
      </c>
      <c r="B653" t="s">
        <v>1448</v>
      </c>
      <c r="C653" t="s">
        <v>3157</v>
      </c>
      <c r="D653" t="s">
        <v>24</v>
      </c>
      <c r="E653">
        <v>7414.7925125289903</v>
      </c>
      <c r="F653">
        <v>38.33</v>
      </c>
      <c r="G653">
        <v>-59.986823178764297</v>
      </c>
      <c r="H653">
        <f>(Table2[[#This Row],[1Y Return vs Nifty]]-AVERAGE(Table2[1Y Return vs Nifty]))/_xlfn.STDEV.P(Table2[1Y Return vs Nifty])</f>
        <v>-1.4403196925767423</v>
      </c>
      <c r="I653">
        <v>-4.5457053081000698</v>
      </c>
      <c r="J653">
        <f>(Table2[[#This Row],[1M Return vs Nifty]]-AVERAGE(Table2[1M Return vs Nifty]))/_xlfn.STDEV.P(Table2[1M Return vs Nifty])</f>
        <v>-0.33071800349924479</v>
      </c>
      <c r="K653">
        <v>-38.180012029154099</v>
      </c>
      <c r="L653">
        <f>(Table2[[#This Row],[6M Return vs Nifty]]-AVERAGE(Table2[6M Return vs Nifty]))/_xlfn.STDEV.P(Table2[6M Return vs Nifty])</f>
        <v>-1.4931873406404859</v>
      </c>
      <c r="M653">
        <v>3.2001868095301802</v>
      </c>
      <c r="N653">
        <f>(Table2[[#This Row],[1W Return vs Nifty]]-AVERAGE(Table2[1W Return vs Nifty]))/_xlfn.STDEV.P(Table2[1W Return vs Nifty])</f>
        <v>0.40293559967676601</v>
      </c>
      <c r="O653">
        <v>38.479999999999997</v>
      </c>
      <c r="P653">
        <v>40.210425246961698</v>
      </c>
      <c r="Q653">
        <v>45.028664515692199</v>
      </c>
      <c r="R653">
        <v>52.100374424611402</v>
      </c>
      <c r="S653" s="1">
        <f>(Table2[[#This Row],[Close Price]]-Table2[[#This Row],[20D EMA]])/Table2[[#This Row],[20D EMA]]</f>
        <v>-3.8981288981288615E-3</v>
      </c>
      <c r="T653" s="1">
        <f>(Table2[[#This Row],[Close Price]]-Table2[[#This Row],[50D EMA]])/Table2[[#This Row],[50D EMA]]</f>
        <v>-4.6764619757503928E-2</v>
      </c>
      <c r="U653" s="1">
        <f>(Table2[[#This Row],[Close Price]]-Table2[[#This Row],[200D EMA]])/Table2[[#This Row],[200D EMA]]</f>
        <v>-0.14876445010617093</v>
      </c>
      <c r="V653">
        <v>0.93266951930266395</v>
      </c>
      <c r="W653">
        <v>38.06</v>
      </c>
      <c r="X653">
        <v>38.49</v>
      </c>
      <c r="Y653">
        <v>37.9</v>
      </c>
      <c r="Z653">
        <v>40.1</v>
      </c>
      <c r="AA653">
        <v>37.9</v>
      </c>
      <c r="AB653">
        <v>40.1</v>
      </c>
      <c r="AC653" s="1">
        <f>(Table2[[#This Row],[Close Price]]/Table2[[#This Row],[Day Low]])-1</f>
        <v>7.0940620073567384E-3</v>
      </c>
      <c r="AD653" s="1">
        <f>(Table2[[#This Row],[Day High]]/Table2[[#This Row],[Close Price]])-1</f>
        <v>4.1742760240022214E-3</v>
      </c>
      <c r="AE653" s="1">
        <f>(Table2[[#This Row],[Close Price]]/Table2[[#This Row],[Current Week Low]])-1</f>
        <v>1.1345646437994628E-2</v>
      </c>
      <c r="AF653" s="1">
        <f>(Table2[[#This Row],[Current Week High]]/Table2[[#This Row],[Close Price]])-1</f>
        <v>4.617792851552327E-2</v>
      </c>
      <c r="AG653" s="1">
        <f>(Table2[[#This Row],[Close Price]]/Table2[[#This Row],[Current Month Low]])-1</f>
        <v>1.1345646437994628E-2</v>
      </c>
      <c r="AH653" s="1">
        <f>(Table2[[#This Row],[Current Month High]]/Table2[[#This Row],[Close Price]])-1</f>
        <v>4.617792851552327E-2</v>
      </c>
      <c r="AI653">
        <v>64.362118445082103</v>
      </c>
      <c r="AJ653">
        <v>11.262699564586301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-0.39</v>
      </c>
      <c r="AM653" t="s">
        <v>3216</v>
      </c>
      <c r="AN653">
        <v>-0.14000000000000001</v>
      </c>
      <c r="AO653" t="s">
        <v>3216</v>
      </c>
      <c r="AP653">
        <v>6.8357760578245996E-2</v>
      </c>
      <c r="AQ653">
        <f>(Table2[[#This Row],[Sharpe Ratio]]-AVERAGE(Table2[Sharpe Ratio]))/_xlfn.STDEV.P(Table2[Sharpe Ratio])</f>
        <v>6.04235910073476E-2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729</v>
      </c>
      <c r="AT653">
        <f>_xlfn.RANK.AVG(Table2[[#This Row],[6M Return vs Nifty Z-Score]],Table2[6M Return vs Nifty Z-Score])</f>
        <v>728</v>
      </c>
      <c r="AU653">
        <f>_xlfn.RANK.AVG(Table2[[#This Row],[Sharpe Ratio Z-Score]],Table2[Sharpe Ratio Z-Score])</f>
        <v>331</v>
      </c>
      <c r="AV653">
        <f>(Table2[[#This Row],[Rank 1Y]]+Table2[[#This Row],[Rank 6M]]+Table2[[#This Row],[Rank Sharpe]])/3</f>
        <v>596</v>
      </c>
    </row>
    <row r="654" spans="1:48" hidden="1" x14ac:dyDescent="0.3">
      <c r="A654" t="s">
        <v>1176</v>
      </c>
      <c r="B654" t="s">
        <v>1177</v>
      </c>
      <c r="C654" t="s">
        <v>3167</v>
      </c>
      <c r="D654" t="s">
        <v>240</v>
      </c>
      <c r="E654">
        <v>10506.32256735</v>
      </c>
      <c r="F654">
        <v>537.75</v>
      </c>
      <c r="G654">
        <v>-8.7814412605522492</v>
      </c>
      <c r="H654">
        <f>(Table2[[#This Row],[1Y Return vs Nifty]]-AVERAGE(Table2[1Y Return vs Nifty]))/_xlfn.STDEV.P(Table2[1Y Return vs Nifty])</f>
        <v>-0.56092863195212905</v>
      </c>
      <c r="I654">
        <v>-7.5368991871241802</v>
      </c>
      <c r="J654">
        <f>(Table2[[#This Row],[1M Return vs Nifty]]-AVERAGE(Table2[1M Return vs Nifty]))/_xlfn.STDEV.P(Table2[1M Return vs Nifty])</f>
        <v>-0.65345144189837867</v>
      </c>
      <c r="K654">
        <v>-26.224818232892599</v>
      </c>
      <c r="L654">
        <f>(Table2[[#This Row],[6M Return vs Nifty]]-AVERAGE(Table2[6M Return vs Nifty]))/_xlfn.STDEV.P(Table2[6M Return vs Nifty])</f>
        <v>-1.100406923427637</v>
      </c>
      <c r="M654">
        <v>2.2919410964190798</v>
      </c>
      <c r="N654">
        <f>(Table2[[#This Row],[1W Return vs Nifty]]-AVERAGE(Table2[1W Return vs Nifty]))/_xlfn.STDEV.P(Table2[1W Return vs Nifty])</f>
        <v>0.18580994099272652</v>
      </c>
      <c r="O654">
        <v>535.80999999999995</v>
      </c>
      <c r="P654">
        <v>544.59193330475796</v>
      </c>
      <c r="Q654">
        <v>546.93758843080002</v>
      </c>
      <c r="R654">
        <v>54.757739807916799</v>
      </c>
      <c r="S654" s="1">
        <f>(Table2[[#This Row],[Close Price]]-Table2[[#This Row],[20D EMA]])/Table2[[#This Row],[20D EMA]]</f>
        <v>3.620686437356628E-3</v>
      </c>
      <c r="T654" s="1">
        <f>(Table2[[#This Row],[Close Price]]-Table2[[#This Row],[50D EMA]])/Table2[[#This Row],[50D EMA]]</f>
        <v>-1.2563412871797273E-2</v>
      </c>
      <c r="U654" s="1">
        <f>(Table2[[#This Row],[Close Price]]-Table2[[#This Row],[200D EMA]])/Table2[[#This Row],[200D EMA]]</f>
        <v>-1.6798239186960648E-2</v>
      </c>
      <c r="V654">
        <v>0.287982552015836</v>
      </c>
      <c r="W654">
        <v>522.6</v>
      </c>
      <c r="X654">
        <v>539.70000000000005</v>
      </c>
      <c r="Y654">
        <v>509.85</v>
      </c>
      <c r="Z654">
        <v>539.70000000000005</v>
      </c>
      <c r="AA654">
        <v>509.85</v>
      </c>
      <c r="AB654">
        <v>539.70000000000005</v>
      </c>
      <c r="AC654" s="1">
        <f>(Table2[[#This Row],[Close Price]]/Table2[[#This Row],[Day Low]])-1</f>
        <v>2.8989667049368562E-2</v>
      </c>
      <c r="AD654" s="1">
        <f>(Table2[[#This Row],[Day High]]/Table2[[#This Row],[Close Price]])-1</f>
        <v>3.6262203626220568E-3</v>
      </c>
      <c r="AE654" s="1">
        <f>(Table2[[#This Row],[Close Price]]/Table2[[#This Row],[Current Week Low]])-1</f>
        <v>5.4721977052074156E-2</v>
      </c>
      <c r="AF654" s="1">
        <f>(Table2[[#This Row],[Current Week High]]/Table2[[#This Row],[Close Price]])-1</f>
        <v>3.6262203626220568E-3</v>
      </c>
      <c r="AG654" s="1">
        <f>(Table2[[#This Row],[Close Price]]/Table2[[#This Row],[Current Month Low]])-1</f>
        <v>5.4721977052074156E-2</v>
      </c>
      <c r="AH654" s="1">
        <f>(Table2[[#This Row],[Current Month High]]/Table2[[#This Row],[Close Price]])-1</f>
        <v>3.6262203626220568E-3</v>
      </c>
      <c r="AI654">
        <v>31.920037192003701</v>
      </c>
      <c r="AJ654">
        <v>20.8426966292134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-2.52</v>
      </c>
      <c r="AM654" t="s">
        <v>3216</v>
      </c>
      <c r="AN654">
        <v>0.04</v>
      </c>
      <c r="AO654" t="s">
        <v>3217</v>
      </c>
      <c r="AP654">
        <v>-8.3797476912800001E-3</v>
      </c>
      <c r="AQ654">
        <f>(Table2[[#This Row],[Sharpe Ratio]]-AVERAGE(Table2[Sharpe Ratio]))/_xlfn.STDEV.P(Table2[Sharpe Ratio])</f>
        <v>-0.85505814741626485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514</v>
      </c>
      <c r="AT654">
        <f>_xlfn.RANK.AVG(Table2[[#This Row],[6M Return vs Nifty Z-Score]],Table2[6M Return vs Nifty Z-Score])</f>
        <v>686</v>
      </c>
      <c r="AU654">
        <f>_xlfn.RANK.AVG(Table2[[#This Row],[Sharpe Ratio Z-Score]],Table2[Sharpe Ratio Z-Score])</f>
        <v>591</v>
      </c>
      <c r="AV654">
        <f>(Table2[[#This Row],[Rank 1Y]]+Table2[[#This Row],[Rank 6M]]+Table2[[#This Row],[Rank Sharpe]])/3</f>
        <v>597</v>
      </c>
    </row>
    <row r="655" spans="1:48" hidden="1" x14ac:dyDescent="0.3">
      <c r="A655" t="s">
        <v>1492</v>
      </c>
      <c r="B655" t="s">
        <v>1493</v>
      </c>
      <c r="C655" t="s">
        <v>3161</v>
      </c>
      <c r="D655" t="s">
        <v>51</v>
      </c>
      <c r="E655">
        <v>6965.2068432440001</v>
      </c>
      <c r="F655">
        <v>214.63</v>
      </c>
      <c r="G655">
        <v>-37.311510888922101</v>
      </c>
      <c r="H655">
        <f>(Table2[[#This Row],[1Y Return vs Nifty]]-AVERAGE(Table2[1Y Return vs Nifty]))/_xlfn.STDEV.P(Table2[1Y Return vs Nifty])</f>
        <v>-1.0508983822072848</v>
      </c>
      <c r="I655">
        <v>1.3830237994369801</v>
      </c>
      <c r="J655">
        <f>(Table2[[#This Row],[1M Return vs Nifty]]-AVERAGE(Table2[1M Return vs Nifty]))/_xlfn.STDEV.P(Table2[1M Return vs Nifty])</f>
        <v>0.30895939876821199</v>
      </c>
      <c r="K655">
        <v>-8.91846782173997</v>
      </c>
      <c r="L655">
        <f>(Table2[[#This Row],[6M Return vs Nifty]]-AVERAGE(Table2[6M Return vs Nifty]))/_xlfn.STDEV.P(Table2[6M Return vs Nifty])</f>
        <v>-0.53181760143354606</v>
      </c>
      <c r="M655">
        <v>-1.1380744520452799</v>
      </c>
      <c r="N655">
        <f>(Table2[[#This Row],[1W Return vs Nifty]]-AVERAGE(Table2[1W Return vs Nifty]))/_xlfn.STDEV.P(Table2[1W Return vs Nifty])</f>
        <v>-0.63417123205985793</v>
      </c>
      <c r="O655">
        <v>211.73</v>
      </c>
      <c r="P655">
        <v>215.53922952100999</v>
      </c>
      <c r="Q655">
        <v>243.253973052221</v>
      </c>
      <c r="R655">
        <v>56.648245174453599</v>
      </c>
      <c r="S655" s="1">
        <f>(Table2[[#This Row],[Close Price]]-Table2[[#This Row],[20D EMA]])/Table2[[#This Row],[20D EMA]]</f>
        <v>1.3696689179615576E-2</v>
      </c>
      <c r="T655" s="1">
        <f>(Table2[[#This Row],[Close Price]]-Table2[[#This Row],[50D EMA]])/Table2[[#This Row],[50D EMA]]</f>
        <v>-4.218394595872684E-3</v>
      </c>
      <c r="U655" s="1">
        <f>(Table2[[#This Row],[Close Price]]-Table2[[#This Row],[200D EMA]])/Table2[[#This Row],[200D EMA]]</f>
        <v>-0.11767114301592969</v>
      </c>
      <c r="V655">
        <v>0.77928277128531498</v>
      </c>
      <c r="W655">
        <v>208.73</v>
      </c>
      <c r="X655">
        <v>216.25</v>
      </c>
      <c r="Y655">
        <v>202.3</v>
      </c>
      <c r="Z655">
        <v>216.75</v>
      </c>
      <c r="AA655">
        <v>202.3</v>
      </c>
      <c r="AB655">
        <v>218.58</v>
      </c>
      <c r="AC655" s="1">
        <f>(Table2[[#This Row],[Close Price]]/Table2[[#This Row],[Day Low]])-1</f>
        <v>2.8266181191012318E-2</v>
      </c>
      <c r="AD655" s="1">
        <f>(Table2[[#This Row],[Day High]]/Table2[[#This Row],[Close Price]])-1</f>
        <v>7.5478730839118047E-3</v>
      </c>
      <c r="AE655" s="1">
        <f>(Table2[[#This Row],[Close Price]]/Table2[[#This Row],[Current Week Low]])-1</f>
        <v>6.0949085516559531E-2</v>
      </c>
      <c r="AF655" s="1">
        <f>(Table2[[#This Row],[Current Week High]]/Table2[[#This Row],[Close Price]])-1</f>
        <v>9.877463541909437E-3</v>
      </c>
      <c r="AG655" s="1">
        <f>(Table2[[#This Row],[Close Price]]/Table2[[#This Row],[Current Month Low]])-1</f>
        <v>6.0949085516559531E-2</v>
      </c>
      <c r="AH655" s="1">
        <f>(Table2[[#This Row],[Current Month High]]/Table2[[#This Row],[Close Price]])-1</f>
        <v>1.8403764618180274E-2</v>
      </c>
      <c r="AI655">
        <v>120.286073708242</v>
      </c>
      <c r="AJ655">
        <v>9.4492605813360608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2.5499999999999998</v>
      </c>
      <c r="AM655" t="s">
        <v>3217</v>
      </c>
      <c r="AN655">
        <v>-0.02</v>
      </c>
      <c r="AO655" t="s">
        <v>3216</v>
      </c>
      <c r="AP655">
        <v>-1.5465236119174001E-2</v>
      </c>
      <c r="AQ655">
        <f>(Table2[[#This Row],[Sharpe Ratio]]-AVERAGE(Table2[Sharpe Ratio]))/_xlfn.STDEV.P(Table2[Sharpe Ratio])</f>
        <v>-0.93958832581045648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679</v>
      </c>
      <c r="AT655">
        <f>_xlfn.RANK.AVG(Table2[[#This Row],[6M Return vs Nifty Z-Score]],Table2[6M Return vs Nifty Z-Score])</f>
        <v>505</v>
      </c>
      <c r="AU655">
        <f>_xlfn.RANK.AVG(Table2[[#This Row],[Sharpe Ratio Z-Score]],Table2[Sharpe Ratio Z-Score])</f>
        <v>607</v>
      </c>
      <c r="AV655">
        <f>(Table2[[#This Row],[Rank 1Y]]+Table2[[#This Row],[Rank 6M]]+Table2[[#This Row],[Rank Sharpe]])/3</f>
        <v>597</v>
      </c>
    </row>
    <row r="656" spans="1:48" hidden="1" x14ac:dyDescent="0.3">
      <c r="A656" t="s">
        <v>626</v>
      </c>
      <c r="B656" t="s">
        <v>627</v>
      </c>
      <c r="C656" t="s">
        <v>3155</v>
      </c>
      <c r="D656" t="s">
        <v>189</v>
      </c>
      <c r="E656">
        <v>30229.534548</v>
      </c>
      <c r="F656">
        <v>431.85</v>
      </c>
      <c r="G656">
        <v>-18.477052466714198</v>
      </c>
      <c r="H656">
        <f>(Table2[[#This Row],[1Y Return vs Nifty]]-AVERAGE(Table2[1Y Return vs Nifty]))/_xlfn.STDEV.P(Table2[1Y Return vs Nifty])</f>
        <v>-0.72743913343826561</v>
      </c>
      <c r="I656">
        <v>-21.720038279245799</v>
      </c>
      <c r="J656">
        <f>(Table2[[#This Row],[1M Return vs Nifty]]-AVERAGE(Table2[1M Return vs Nifty]))/_xlfn.STDEV.P(Table2[1M Return vs Nifty])</f>
        <v>-2.1837344765731377</v>
      </c>
      <c r="K656">
        <v>-11.6017568923249</v>
      </c>
      <c r="L656">
        <f>(Table2[[#This Row],[6M Return vs Nifty]]-AVERAGE(Table2[6M Return vs Nifty]))/_xlfn.STDEV.P(Table2[6M Return vs Nifty])</f>
        <v>-0.61997538612597014</v>
      </c>
      <c r="M656">
        <v>0.250916491452575</v>
      </c>
      <c r="N656">
        <f>(Table2[[#This Row],[1W Return vs Nifty]]-AVERAGE(Table2[1W Return vs Nifty]))/_xlfn.STDEV.P(Table2[1W Return vs Nifty])</f>
        <v>-0.30211838649223338</v>
      </c>
      <c r="O656">
        <v>450.42</v>
      </c>
      <c r="P656">
        <v>487.05613582800902</v>
      </c>
      <c r="Q656">
        <v>485.20499052106402</v>
      </c>
      <c r="R656">
        <v>45.064595902807902</v>
      </c>
      <c r="S656" s="1">
        <f>(Table2[[#This Row],[Close Price]]-Table2[[#This Row],[20D EMA]])/Table2[[#This Row],[20D EMA]]</f>
        <v>-4.1228187025442904E-2</v>
      </c>
      <c r="T656" s="1">
        <f>(Table2[[#This Row],[Close Price]]-Table2[[#This Row],[50D EMA]])/Table2[[#This Row],[50D EMA]]</f>
        <v>-0.11334655651993178</v>
      </c>
      <c r="U656" s="1">
        <f>(Table2[[#This Row],[Close Price]]-Table2[[#This Row],[200D EMA]])/Table2[[#This Row],[200D EMA]]</f>
        <v>-0.10996381233376394</v>
      </c>
      <c r="V656">
        <v>0.86433908072983301</v>
      </c>
      <c r="W656">
        <v>421.15</v>
      </c>
      <c r="X656">
        <v>432.75</v>
      </c>
      <c r="Y656">
        <v>409.35</v>
      </c>
      <c r="Z656">
        <v>432.75</v>
      </c>
      <c r="AA656">
        <v>409.35</v>
      </c>
      <c r="AB656">
        <v>432.75</v>
      </c>
      <c r="AC656" s="1">
        <f>(Table2[[#This Row],[Close Price]]/Table2[[#This Row],[Day Low]])-1</f>
        <v>2.540662471803401E-2</v>
      </c>
      <c r="AD656" s="1">
        <f>(Table2[[#This Row],[Day High]]/Table2[[#This Row],[Close Price]])-1</f>
        <v>2.0840569642235351E-3</v>
      </c>
      <c r="AE656" s="1">
        <f>(Table2[[#This Row],[Close Price]]/Table2[[#This Row],[Current Week Low]])-1</f>
        <v>5.4965188713814506E-2</v>
      </c>
      <c r="AF656" s="1">
        <f>(Table2[[#This Row],[Current Week High]]/Table2[[#This Row],[Close Price]])-1</f>
        <v>2.0840569642235351E-3</v>
      </c>
      <c r="AG656" s="1">
        <f>(Table2[[#This Row],[Close Price]]/Table2[[#This Row],[Current Month Low]])-1</f>
        <v>5.4965188713814506E-2</v>
      </c>
      <c r="AH656" s="1">
        <f>(Table2[[#This Row],[Current Month High]]/Table2[[#This Row],[Close Price]])-1</f>
        <v>2.0840569642235351E-3</v>
      </c>
      <c r="AI656">
        <v>32.071321060553402</v>
      </c>
      <c r="AJ656">
        <v>12.857702861622901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-2.5499999999999998</v>
      </c>
      <c r="AM656" t="s">
        <v>3216</v>
      </c>
      <c r="AN656">
        <v>-0.13</v>
      </c>
      <c r="AO656" t="s">
        <v>3216</v>
      </c>
      <c r="AP656">
        <v>-4.4225537930544997E-2</v>
      </c>
      <c r="AQ656">
        <f>(Table2[[#This Row],[Sharpe Ratio]]-AVERAGE(Table2[Sharpe Ratio]))/_xlfn.STDEV.P(Table2[Sharpe Ratio])</f>
        <v>-1.2826999500162384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583</v>
      </c>
      <c r="AT656">
        <f>_xlfn.RANK.AVG(Table2[[#This Row],[6M Return vs Nifty Z-Score]],Table2[6M Return vs Nifty Z-Score])</f>
        <v>545</v>
      </c>
      <c r="AU656">
        <f>_xlfn.RANK.AVG(Table2[[#This Row],[Sharpe Ratio Z-Score]],Table2[Sharpe Ratio Z-Score])</f>
        <v>664</v>
      </c>
      <c r="AV656">
        <f>(Table2[[#This Row],[Rank 1Y]]+Table2[[#This Row],[Rank 6M]]+Table2[[#This Row],[Rank Sharpe]])/3</f>
        <v>597.33333333333337</v>
      </c>
    </row>
    <row r="657" spans="1:48" hidden="1" x14ac:dyDescent="0.3">
      <c r="A657" t="s">
        <v>1585</v>
      </c>
      <c r="B657" t="s">
        <v>1586</v>
      </c>
      <c r="C657" t="s">
        <v>3159</v>
      </c>
      <c r="D657" t="s">
        <v>1003</v>
      </c>
      <c r="E657">
        <v>6153.0669039000004</v>
      </c>
      <c r="F657">
        <v>134.15</v>
      </c>
      <c r="G657">
        <v>-47.253084054130603</v>
      </c>
      <c r="H657">
        <f>(Table2[[#This Row],[1Y Return vs Nifty]]-AVERAGE(Table2[1Y Return vs Nifty]))/_xlfn.STDEV.P(Table2[1Y Return vs Nifty])</f>
        <v>-1.2216329855346058</v>
      </c>
      <c r="I657">
        <v>5.02853365389399</v>
      </c>
      <c r="J657">
        <f>(Table2[[#This Row],[1M Return vs Nifty]]-AVERAGE(Table2[1M Return vs Nifty]))/_xlfn.STDEV.P(Table2[1M Return vs Nifty])</f>
        <v>0.7022899475826152</v>
      </c>
      <c r="K657">
        <v>-25.1734034399847</v>
      </c>
      <c r="L657">
        <f>(Table2[[#This Row],[6M Return vs Nifty]]-AVERAGE(Table2[6M Return vs Nifty]))/_xlfn.STDEV.P(Table2[6M Return vs Nifty])</f>
        <v>-1.0658633478018478</v>
      </c>
      <c r="M657">
        <v>2.4979621623124801</v>
      </c>
      <c r="N657">
        <f>(Table2[[#This Row],[1W Return vs Nifty]]-AVERAGE(Table2[1W Return vs Nifty]))/_xlfn.STDEV.P(Table2[1W Return vs Nifty])</f>
        <v>0.23506143647368627</v>
      </c>
      <c r="O657">
        <v>131.53</v>
      </c>
      <c r="P657">
        <v>133.25383276985599</v>
      </c>
      <c r="Q657">
        <v>144.96942882057601</v>
      </c>
      <c r="R657">
        <v>57.703190324056102</v>
      </c>
      <c r="S657" s="1">
        <f>(Table2[[#This Row],[Close Price]]-Table2[[#This Row],[20D EMA]])/Table2[[#This Row],[20D EMA]]</f>
        <v>1.9919410020527672E-2</v>
      </c>
      <c r="T657" s="1">
        <f>(Table2[[#This Row],[Close Price]]-Table2[[#This Row],[50D EMA]])/Table2[[#This Row],[50D EMA]]</f>
        <v>6.7252641932768666E-3</v>
      </c>
      <c r="U657" s="1">
        <f>(Table2[[#This Row],[Close Price]]-Table2[[#This Row],[200D EMA]])/Table2[[#This Row],[200D EMA]]</f>
        <v>-7.4632485680597285E-2</v>
      </c>
      <c r="V657">
        <v>0.44871925560405901</v>
      </c>
      <c r="W657">
        <v>130.6</v>
      </c>
      <c r="X657">
        <v>135.43</v>
      </c>
      <c r="Y657">
        <v>128.30000000000001</v>
      </c>
      <c r="Z657">
        <v>135.43</v>
      </c>
      <c r="AA657">
        <v>128.30000000000001</v>
      </c>
      <c r="AB657">
        <v>135.94999999999999</v>
      </c>
      <c r="AC657" s="1">
        <f>(Table2[[#This Row],[Close Price]]/Table2[[#This Row],[Day Low]])-1</f>
        <v>2.7182235834609658E-2</v>
      </c>
      <c r="AD657" s="1">
        <f>(Table2[[#This Row],[Day High]]/Table2[[#This Row],[Close Price]])-1</f>
        <v>9.5415579575102161E-3</v>
      </c>
      <c r="AE657" s="1">
        <f>(Table2[[#This Row],[Close Price]]/Table2[[#This Row],[Current Week Low]])-1</f>
        <v>4.5596258768511255E-2</v>
      </c>
      <c r="AF657" s="1">
        <f>(Table2[[#This Row],[Current Week High]]/Table2[[#This Row],[Close Price]])-1</f>
        <v>9.5415579575102161E-3</v>
      </c>
      <c r="AG657" s="1">
        <f>(Table2[[#This Row],[Close Price]]/Table2[[#This Row],[Current Month Low]])-1</f>
        <v>4.5596258768511255E-2</v>
      </c>
      <c r="AH657" s="1">
        <f>(Table2[[#This Row],[Current Month High]]/Table2[[#This Row],[Close Price]])-1</f>
        <v>1.3417815877748707E-2</v>
      </c>
      <c r="AI657">
        <v>56.9884457696608</v>
      </c>
      <c r="AJ657">
        <v>11.7637257352328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2.09</v>
      </c>
      <c r="AM657" t="s">
        <v>3217</v>
      </c>
      <c r="AN657">
        <v>0.05</v>
      </c>
      <c r="AO657" t="s">
        <v>3217</v>
      </c>
      <c r="AP657">
        <v>4.3961272436149001E-2</v>
      </c>
      <c r="AQ657">
        <f>(Table2[[#This Row],[Sharpe Ratio]]-AVERAGE(Table2[Sharpe Ratio]))/_xlfn.STDEV.P(Table2[Sharpe Ratio])</f>
        <v>-0.23062755046719904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707</v>
      </c>
      <c r="AT657">
        <f>_xlfn.RANK.AVG(Table2[[#This Row],[6M Return vs Nifty Z-Score]],Table2[6M Return vs Nifty Z-Score])</f>
        <v>678</v>
      </c>
      <c r="AU657">
        <f>_xlfn.RANK.AVG(Table2[[#This Row],[Sharpe Ratio Z-Score]],Table2[Sharpe Ratio Z-Score])</f>
        <v>407</v>
      </c>
      <c r="AV657">
        <f>(Table2[[#This Row],[Rank 1Y]]+Table2[[#This Row],[Rank 6M]]+Table2[[#This Row],[Rank Sharpe]])/3</f>
        <v>597.33333333333337</v>
      </c>
    </row>
    <row r="658" spans="1:48" hidden="1" x14ac:dyDescent="0.3">
      <c r="A658" t="s">
        <v>2014</v>
      </c>
      <c r="B658" t="s">
        <v>2015</v>
      </c>
      <c r="C658" t="s">
        <v>3163</v>
      </c>
      <c r="D658" t="s">
        <v>199</v>
      </c>
      <c r="E658">
        <v>3351.3826647000001</v>
      </c>
      <c r="F658">
        <v>213.56</v>
      </c>
      <c r="G658">
        <v>-50.640477811495501</v>
      </c>
      <c r="H658">
        <f>(Table2[[#This Row],[1Y Return vs Nifty]]-AVERAGE(Table2[1Y Return vs Nifty]))/_xlfn.STDEV.P(Table2[1Y Return vs Nifty])</f>
        <v>-1.2798074132500414</v>
      </c>
      <c r="I658">
        <v>2.8586393175009501</v>
      </c>
      <c r="J658">
        <f>(Table2[[#This Row],[1M Return vs Nifty]]-AVERAGE(Table2[1M Return vs Nifty]))/_xlfn.STDEV.P(Table2[1M Return vs Nifty])</f>
        <v>0.46817023202094532</v>
      </c>
      <c r="K658">
        <v>-13.2645540720734</v>
      </c>
      <c r="L658">
        <f>(Table2[[#This Row],[6M Return vs Nifty]]-AVERAGE(Table2[6M Return vs Nifty]))/_xlfn.STDEV.P(Table2[6M Return vs Nifty])</f>
        <v>-0.67460554780567461</v>
      </c>
      <c r="M658">
        <v>11.078355247796701</v>
      </c>
      <c r="N658">
        <f>(Table2[[#This Row],[1W Return vs Nifty]]-AVERAGE(Table2[1W Return vs Nifty]))/_xlfn.STDEV.P(Table2[1W Return vs Nifty])</f>
        <v>2.2862943501663344</v>
      </c>
      <c r="O658">
        <v>207.24</v>
      </c>
      <c r="P658">
        <v>212.06037353063101</v>
      </c>
      <c r="Q658">
        <v>223.95169930403901</v>
      </c>
      <c r="R658">
        <v>64.547802704503397</v>
      </c>
      <c r="S658" s="1">
        <f>(Table2[[#This Row],[Close Price]]-Table2[[#This Row],[20D EMA]])/Table2[[#This Row],[20D EMA]]</f>
        <v>3.0496043234896703E-2</v>
      </c>
      <c r="T658" s="1">
        <f>(Table2[[#This Row],[Close Price]]-Table2[[#This Row],[50D EMA]])/Table2[[#This Row],[50D EMA]]</f>
        <v>7.0716958779306199E-3</v>
      </c>
      <c r="U658" s="1">
        <f>(Table2[[#This Row],[Close Price]]-Table2[[#This Row],[200D EMA]])/Table2[[#This Row],[200D EMA]]</f>
        <v>-4.6401520222140114E-2</v>
      </c>
      <c r="V658">
        <v>0.79676108461897899</v>
      </c>
      <c r="W658">
        <v>211.57</v>
      </c>
      <c r="X658">
        <v>216.99</v>
      </c>
      <c r="Y658">
        <v>198.81</v>
      </c>
      <c r="Z658">
        <v>216.99</v>
      </c>
      <c r="AA658">
        <v>198.81</v>
      </c>
      <c r="AB658">
        <v>216.99</v>
      </c>
      <c r="AC658" s="1">
        <f>(Table2[[#This Row],[Close Price]]/Table2[[#This Row],[Day Low]])-1</f>
        <v>9.4058703975044011E-3</v>
      </c>
      <c r="AD658" s="1">
        <f>(Table2[[#This Row],[Day High]]/Table2[[#This Row],[Close Price]])-1</f>
        <v>1.6061060123618631E-2</v>
      </c>
      <c r="AE658" s="1">
        <f>(Table2[[#This Row],[Close Price]]/Table2[[#This Row],[Current Week Low]])-1</f>
        <v>7.4191439062421427E-2</v>
      </c>
      <c r="AF658" s="1">
        <f>(Table2[[#This Row],[Current Week High]]/Table2[[#This Row],[Close Price]])-1</f>
        <v>1.6061060123618631E-2</v>
      </c>
      <c r="AG658" s="1">
        <f>(Table2[[#This Row],[Close Price]]/Table2[[#This Row],[Current Month Low]])-1</f>
        <v>7.4191439062421427E-2</v>
      </c>
      <c r="AH658" s="1">
        <f>(Table2[[#This Row],[Current Month High]]/Table2[[#This Row],[Close Price]])-1</f>
        <v>1.6061060123618631E-2</v>
      </c>
      <c r="AI658">
        <v>39.492414309795798</v>
      </c>
      <c r="AJ658">
        <v>13.0844585649986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0.46</v>
      </c>
      <c r="AM658" t="s">
        <v>3217</v>
      </c>
      <c r="AN658">
        <v>0.01</v>
      </c>
      <c r="AO658" t="s">
        <v>3217</v>
      </c>
      <c r="AP658">
        <v>6.6840024458629998E-3</v>
      </c>
      <c r="AQ658">
        <f>(Table2[[#This Row],[Sharpe Ratio]]-AVERAGE(Table2[Sharpe Ratio]))/_xlfn.STDEV.P(Table2[Sharpe Ratio])</f>
        <v>-0.67534696739861599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716</v>
      </c>
      <c r="AT658">
        <f>_xlfn.RANK.AVG(Table2[[#This Row],[6M Return vs Nifty Z-Score]],Table2[6M Return vs Nifty Z-Score])</f>
        <v>567</v>
      </c>
      <c r="AU658">
        <f>_xlfn.RANK.AVG(Table2[[#This Row],[Sharpe Ratio Z-Score]],Table2[Sharpe Ratio Z-Score])</f>
        <v>509</v>
      </c>
      <c r="AV658">
        <f>(Table2[[#This Row],[Rank 1Y]]+Table2[[#This Row],[Rank 6M]]+Table2[[#This Row],[Rank Sharpe]])/3</f>
        <v>597.33333333333337</v>
      </c>
    </row>
    <row r="659" spans="1:48" hidden="1" x14ac:dyDescent="0.3">
      <c r="A659" t="s">
        <v>891</v>
      </c>
      <c r="B659" t="s">
        <v>892</v>
      </c>
      <c r="C659" t="s">
        <v>3171</v>
      </c>
      <c r="D659" t="s">
        <v>475</v>
      </c>
      <c r="E659">
        <v>17335.504401599999</v>
      </c>
      <c r="F659">
        <v>3495.8</v>
      </c>
      <c r="G659">
        <v>-33.293042906652502</v>
      </c>
      <c r="H659">
        <f>(Table2[[#This Row],[1Y Return vs Nifty]]-AVERAGE(Table2[1Y Return vs Nifty]))/_xlfn.STDEV.P(Table2[1Y Return vs Nifty])</f>
        <v>-0.98188601107296747</v>
      </c>
      <c r="I659">
        <v>0.82127275752274198</v>
      </c>
      <c r="J659">
        <f>(Table2[[#This Row],[1M Return vs Nifty]]-AVERAGE(Table2[1M Return vs Nifty]))/_xlfn.STDEV.P(Table2[1M Return vs Nifty])</f>
        <v>0.24834953775163804</v>
      </c>
      <c r="K659">
        <v>-7.5003179136723697</v>
      </c>
      <c r="L659">
        <f>(Table2[[#This Row],[6M Return vs Nifty]]-AVERAGE(Table2[6M Return vs Nifty]))/_xlfn.STDEV.P(Table2[6M Return vs Nifty])</f>
        <v>-0.485225172899653</v>
      </c>
      <c r="M659">
        <v>0.93349309240826495</v>
      </c>
      <c r="N659">
        <f>(Table2[[#This Row],[1W Return vs Nifty]]-AVERAGE(Table2[1W Return vs Nifty]))/_xlfn.STDEV.P(Table2[1W Return vs Nifty])</f>
        <v>-0.13894129471477079</v>
      </c>
      <c r="O659">
        <v>3363.65</v>
      </c>
      <c r="P659">
        <v>3370.9918993361098</v>
      </c>
      <c r="Q659">
        <v>3462.0408661964598</v>
      </c>
      <c r="R659">
        <v>66.400906925939594</v>
      </c>
      <c r="S659" s="1">
        <f>(Table2[[#This Row],[Close Price]]-Table2[[#This Row],[20D EMA]])/Table2[[#This Row],[20D EMA]]</f>
        <v>3.9287678563465309E-2</v>
      </c>
      <c r="T659" s="1">
        <f>(Table2[[#This Row],[Close Price]]-Table2[[#This Row],[50D EMA]])/Table2[[#This Row],[50D EMA]]</f>
        <v>3.7024147310609191E-2</v>
      </c>
      <c r="U659" s="1">
        <f>(Table2[[#This Row],[Close Price]]-Table2[[#This Row],[200D EMA]])/Table2[[#This Row],[200D EMA]]</f>
        <v>9.7512233703438561E-3</v>
      </c>
      <c r="V659">
        <v>1.08274635643184</v>
      </c>
      <c r="W659">
        <v>3361.05</v>
      </c>
      <c r="X659">
        <v>3518.2</v>
      </c>
      <c r="Y659">
        <v>3266.65</v>
      </c>
      <c r="Z659">
        <v>3518.2</v>
      </c>
      <c r="AA659">
        <v>3266.65</v>
      </c>
      <c r="AB659">
        <v>3518.2</v>
      </c>
      <c r="AC659" s="1">
        <f>(Table2[[#This Row],[Close Price]]/Table2[[#This Row],[Day Low]])-1</f>
        <v>4.0091638029782439E-2</v>
      </c>
      <c r="AD659" s="1">
        <f>(Table2[[#This Row],[Day High]]/Table2[[#This Row],[Close Price]])-1</f>
        <v>6.4076892270723551E-3</v>
      </c>
      <c r="AE659" s="1">
        <f>(Table2[[#This Row],[Close Price]]/Table2[[#This Row],[Current Week Low]])-1</f>
        <v>7.0148317083250422E-2</v>
      </c>
      <c r="AF659" s="1">
        <f>(Table2[[#This Row],[Current Week High]]/Table2[[#This Row],[Close Price]])-1</f>
        <v>6.4076892270723551E-3</v>
      </c>
      <c r="AG659" s="1">
        <f>(Table2[[#This Row],[Close Price]]/Table2[[#This Row],[Current Month Low]])-1</f>
        <v>7.0148317083250422E-2</v>
      </c>
      <c r="AH659" s="1">
        <f>(Table2[[#This Row],[Current Month High]]/Table2[[#This Row],[Close Price]])-1</f>
        <v>6.4076892270723551E-3</v>
      </c>
      <c r="AI659">
        <v>13.8351736369357</v>
      </c>
      <c r="AJ659">
        <v>21.552878179384201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5.59</v>
      </c>
      <c r="AM659" t="s">
        <v>3217</v>
      </c>
      <c r="AN659">
        <v>0.1</v>
      </c>
      <c r="AO659" t="s">
        <v>3217</v>
      </c>
      <c r="AP659">
        <v>-3.4951702264343E-2</v>
      </c>
      <c r="AQ659">
        <f>(Table2[[#This Row],[Sharpe Ratio]]-AVERAGE(Table2[Sharpe Ratio]))/_xlfn.STDEV.P(Table2[Sharpe Ratio])</f>
        <v>-1.1720626959666298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658</v>
      </c>
      <c r="AT659">
        <f>_xlfn.RANK.AVG(Table2[[#This Row],[6M Return vs Nifty Z-Score]],Table2[6M Return vs Nifty Z-Score])</f>
        <v>487</v>
      </c>
      <c r="AU659">
        <f>_xlfn.RANK.AVG(Table2[[#This Row],[Sharpe Ratio Z-Score]],Table2[Sharpe Ratio Z-Score])</f>
        <v>648</v>
      </c>
      <c r="AV659">
        <f>(Table2[[#This Row],[Rank 1Y]]+Table2[[#This Row],[Rank 6M]]+Table2[[#This Row],[Rank Sharpe]])/3</f>
        <v>597.66666666666663</v>
      </c>
    </row>
    <row r="660" spans="1:48" hidden="1" x14ac:dyDescent="0.3">
      <c r="A660" t="s">
        <v>2217</v>
      </c>
      <c r="B660" t="s">
        <v>2218</v>
      </c>
      <c r="C660" t="s">
        <v>3159</v>
      </c>
      <c r="D660" t="s">
        <v>366</v>
      </c>
      <c r="E660">
        <v>2666.9440148399999</v>
      </c>
      <c r="F660">
        <v>1893.15</v>
      </c>
      <c r="G660">
        <v>-32.1538773509427</v>
      </c>
      <c r="H660">
        <f>(Table2[[#This Row],[1Y Return vs Nifty]]-AVERAGE(Table2[1Y Return vs Nifty]))/_xlfn.STDEV.P(Table2[1Y Return vs Nifty])</f>
        <v>-0.96232220803635016</v>
      </c>
      <c r="I660">
        <v>-3.5425775154280301</v>
      </c>
      <c r="J660">
        <f>(Table2[[#This Row],[1M Return vs Nifty]]-AVERAGE(Table2[1M Return vs Nifty]))/_xlfn.STDEV.P(Table2[1M Return vs Nifty])</f>
        <v>-0.22248600825712989</v>
      </c>
      <c r="K660">
        <v>-4.3485487834450502</v>
      </c>
      <c r="L660">
        <f>(Table2[[#This Row],[6M Return vs Nifty]]-AVERAGE(Table2[6M Return vs Nifty]))/_xlfn.STDEV.P(Table2[6M Return vs Nifty])</f>
        <v>-0.38167576876398907</v>
      </c>
      <c r="M660">
        <v>5.8667735241135501</v>
      </c>
      <c r="N660">
        <f>(Table2[[#This Row],[1W Return vs Nifty]]-AVERAGE(Table2[1W Return vs Nifty]))/_xlfn.STDEV.P(Table2[1W Return vs Nifty])</f>
        <v>1.040411107112714</v>
      </c>
      <c r="O660">
        <v>1839.79</v>
      </c>
      <c r="P660">
        <v>1944.86001347915</v>
      </c>
      <c r="Q660">
        <v>1954.9972830689901</v>
      </c>
      <c r="R660">
        <v>67.233039101836994</v>
      </c>
      <c r="S660" s="1">
        <f>(Table2[[#This Row],[Close Price]]-Table2[[#This Row],[20D EMA]])/Table2[[#This Row],[20D EMA]]</f>
        <v>2.900331016039881E-2</v>
      </c>
      <c r="T660" s="1">
        <f>(Table2[[#This Row],[Close Price]]-Table2[[#This Row],[50D EMA]])/Table2[[#This Row],[50D EMA]]</f>
        <v>-2.6588038789818153E-2</v>
      </c>
      <c r="U660" s="1">
        <f>(Table2[[#This Row],[Close Price]]-Table2[[#This Row],[200D EMA]])/Table2[[#This Row],[200D EMA]]</f>
        <v>-3.1635482874892297E-2</v>
      </c>
      <c r="V660">
        <v>0.36866546991843602</v>
      </c>
      <c r="W660">
        <v>1834.65</v>
      </c>
      <c r="X660">
        <v>1918</v>
      </c>
      <c r="Y660">
        <v>1775.75</v>
      </c>
      <c r="Z660">
        <v>1918</v>
      </c>
      <c r="AA660">
        <v>1775.75</v>
      </c>
      <c r="AB660">
        <v>1918</v>
      </c>
      <c r="AC660" s="1">
        <f>(Table2[[#This Row],[Close Price]]/Table2[[#This Row],[Day Low]])-1</f>
        <v>3.1886190826588168E-2</v>
      </c>
      <c r="AD660" s="1">
        <f>(Table2[[#This Row],[Day High]]/Table2[[#This Row],[Close Price]])-1</f>
        <v>1.3126271029765046E-2</v>
      </c>
      <c r="AE660" s="1">
        <f>(Table2[[#This Row],[Close Price]]/Table2[[#This Row],[Current Week Low]])-1</f>
        <v>6.6112910038012229E-2</v>
      </c>
      <c r="AF660" s="1">
        <f>(Table2[[#This Row],[Current Week High]]/Table2[[#This Row],[Close Price]])-1</f>
        <v>1.3126271029765046E-2</v>
      </c>
      <c r="AG660" s="1">
        <f>(Table2[[#This Row],[Close Price]]/Table2[[#This Row],[Current Month Low]])-1</f>
        <v>6.6112910038012229E-2</v>
      </c>
      <c r="AH660" s="1">
        <f>(Table2[[#This Row],[Current Month High]]/Table2[[#This Row],[Close Price]])-1</f>
        <v>1.3126271029765046E-2</v>
      </c>
      <c r="AI660">
        <v>35.221720413068098</v>
      </c>
      <c r="AJ660">
        <v>23.654474199869298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2.44</v>
      </c>
      <c r="AM660" t="s">
        <v>3217</v>
      </c>
      <c r="AN660">
        <v>-0.14000000000000001</v>
      </c>
      <c r="AO660" t="s">
        <v>3216</v>
      </c>
      <c r="AP660">
        <v>-6.2697599262361001E-2</v>
      </c>
      <c r="AQ660">
        <f>(Table2[[#This Row],[Sharpe Ratio]]-AVERAGE(Table2[Sharpe Ratio]))/_xlfn.STDEV.P(Table2[Sharpe Ratio])</f>
        <v>-1.5030724275916425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651</v>
      </c>
      <c r="AT660">
        <f>_xlfn.RANK.AVG(Table2[[#This Row],[6M Return vs Nifty Z-Score]],Table2[6M Return vs Nifty Z-Score])</f>
        <v>449</v>
      </c>
      <c r="AU660">
        <f>_xlfn.RANK.AVG(Table2[[#This Row],[Sharpe Ratio Z-Score]],Table2[Sharpe Ratio Z-Score])</f>
        <v>693</v>
      </c>
      <c r="AV660">
        <f>(Table2[[#This Row],[Rank 1Y]]+Table2[[#This Row],[Rank 6M]]+Table2[[#This Row],[Rank Sharpe]])/3</f>
        <v>597.66666666666663</v>
      </c>
    </row>
    <row r="661" spans="1:48" hidden="1" x14ac:dyDescent="0.3">
      <c r="A661" t="s">
        <v>1670</v>
      </c>
      <c r="B661" t="s">
        <v>1671</v>
      </c>
      <c r="C661" t="s">
        <v>3171</v>
      </c>
      <c r="D661" t="s">
        <v>294</v>
      </c>
      <c r="E661">
        <v>5530.531999797</v>
      </c>
      <c r="F661">
        <v>164.43</v>
      </c>
      <c r="G661">
        <v>-20.0461791307808</v>
      </c>
      <c r="H661">
        <f>(Table2[[#This Row],[1Y Return vs Nifty]]-AVERAGE(Table2[1Y Return vs Nifty]))/_xlfn.STDEV.P(Table2[1Y Return vs Nifty])</f>
        <v>-0.75438700316750429</v>
      </c>
      <c r="I661">
        <v>-4.0703429892594896</v>
      </c>
      <c r="J661">
        <f>(Table2[[#This Row],[1M Return vs Nifty]]-AVERAGE(Table2[1M Return vs Nifty]))/_xlfn.STDEV.P(Table2[1M Return vs Nifty])</f>
        <v>-0.27942901259810732</v>
      </c>
      <c r="K661">
        <v>-12.0583565343812</v>
      </c>
      <c r="L661">
        <f>(Table2[[#This Row],[6M Return vs Nifty]]-AVERAGE(Table2[6M Return vs Nifty]))/_xlfn.STDEV.P(Table2[6M Return vs Nifty])</f>
        <v>-0.63497668187762868</v>
      </c>
      <c r="M661">
        <v>0.22783710770162699</v>
      </c>
      <c r="N661">
        <f>(Table2[[#This Row],[1W Return vs Nifty]]-AVERAGE(Table2[1W Return vs Nifty]))/_xlfn.STDEV.P(Table2[1W Return vs Nifty])</f>
        <v>-0.30763575511463093</v>
      </c>
      <c r="O661">
        <v>165.13</v>
      </c>
      <c r="P661">
        <v>167.90251003974399</v>
      </c>
      <c r="Q661">
        <v>167.339080031029</v>
      </c>
      <c r="R661">
        <v>52.107826044055201</v>
      </c>
      <c r="S661" s="1">
        <f>(Table2[[#This Row],[Close Price]]-Table2[[#This Row],[20D EMA]])/Table2[[#This Row],[20D EMA]]</f>
        <v>-4.2390843577786511E-3</v>
      </c>
      <c r="T661" s="1">
        <f>(Table2[[#This Row],[Close Price]]-Table2[[#This Row],[50D EMA]])/Table2[[#This Row],[50D EMA]]</f>
        <v>-2.0681704156310748E-2</v>
      </c>
      <c r="U661" s="1">
        <f>(Table2[[#This Row],[Close Price]]-Table2[[#This Row],[200D EMA]])/Table2[[#This Row],[200D EMA]]</f>
        <v>-1.7384343397188352E-2</v>
      </c>
      <c r="V661">
        <v>0.49571832719257097</v>
      </c>
      <c r="W661">
        <v>162.5</v>
      </c>
      <c r="X661">
        <v>166.3</v>
      </c>
      <c r="Y661">
        <v>159</v>
      </c>
      <c r="Z661">
        <v>166.3</v>
      </c>
      <c r="AA661">
        <v>159</v>
      </c>
      <c r="AB661">
        <v>166.3</v>
      </c>
      <c r="AC661" s="1">
        <f>(Table2[[#This Row],[Close Price]]/Table2[[#This Row],[Day Low]])-1</f>
        <v>1.1876923076923118E-2</v>
      </c>
      <c r="AD661" s="1">
        <f>(Table2[[#This Row],[Day High]]/Table2[[#This Row],[Close Price]])-1</f>
        <v>1.1372620568022906E-2</v>
      </c>
      <c r="AE661" s="1">
        <f>(Table2[[#This Row],[Close Price]]/Table2[[#This Row],[Current Week Low]])-1</f>
        <v>3.4150943396226374E-2</v>
      </c>
      <c r="AF661" s="1">
        <f>(Table2[[#This Row],[Current Week High]]/Table2[[#This Row],[Close Price]])-1</f>
        <v>1.1372620568022906E-2</v>
      </c>
      <c r="AG661" s="1">
        <f>(Table2[[#This Row],[Close Price]]/Table2[[#This Row],[Current Month Low]])-1</f>
        <v>3.4150943396226374E-2</v>
      </c>
      <c r="AH661" s="1">
        <f>(Table2[[#This Row],[Current Month High]]/Table2[[#This Row],[Close Price]])-1</f>
        <v>1.1372620568022906E-2</v>
      </c>
      <c r="AI661">
        <v>33.552271483305901</v>
      </c>
      <c r="AJ661">
        <v>26.435986159169499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-3.46</v>
      </c>
      <c r="AM661" t="s">
        <v>3216</v>
      </c>
      <c r="AN661">
        <v>0.14000000000000001</v>
      </c>
      <c r="AO661" t="s">
        <v>3217</v>
      </c>
      <c r="AP661">
        <v>-3.9837935451328001E-2</v>
      </c>
      <c r="AQ661">
        <f>(Table2[[#This Row],[Sharpe Ratio]]-AVERAGE(Table2[Sharpe Ratio]))/_xlfn.STDEV.P(Table2[Sharpe Ratio])</f>
        <v>-1.2303556657702974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589</v>
      </c>
      <c r="AT661">
        <f>_xlfn.RANK.AVG(Table2[[#This Row],[6M Return vs Nifty Z-Score]],Table2[6M Return vs Nifty Z-Score])</f>
        <v>553</v>
      </c>
      <c r="AU661">
        <f>_xlfn.RANK.AVG(Table2[[#This Row],[Sharpe Ratio Z-Score]],Table2[Sharpe Ratio Z-Score])</f>
        <v>655</v>
      </c>
      <c r="AV661">
        <f>(Table2[[#This Row],[Rank 1Y]]+Table2[[#This Row],[Rank 6M]]+Table2[[#This Row],[Rank Sharpe]])/3</f>
        <v>599</v>
      </c>
    </row>
    <row r="662" spans="1:48" hidden="1" x14ac:dyDescent="0.3">
      <c r="A662" t="s">
        <v>1135</v>
      </c>
      <c r="B662" t="s">
        <v>1136</v>
      </c>
      <c r="C662" t="s">
        <v>3171</v>
      </c>
      <c r="D662" t="s">
        <v>475</v>
      </c>
      <c r="E662">
        <v>10909.873707299999</v>
      </c>
      <c r="F662">
        <v>2133.5</v>
      </c>
      <c r="G662">
        <v>-29.676694462093302</v>
      </c>
      <c r="H662">
        <f>(Table2[[#This Row],[1Y Return vs Nifty]]-AVERAGE(Table2[1Y Return vs Nifty]))/_xlfn.STDEV.P(Table2[1Y Return vs Nifty])</f>
        <v>-0.91977956102580949</v>
      </c>
      <c r="I662">
        <v>-5.1747648394260501</v>
      </c>
      <c r="J662">
        <f>(Table2[[#This Row],[1M Return vs Nifty]]-AVERAGE(Table2[1M Return vs Nifty]))/_xlfn.STDEV.P(Table2[1M Return vs Nifty])</f>
        <v>-0.39859008191123224</v>
      </c>
      <c r="K662">
        <v>-3.5292795032844499</v>
      </c>
      <c r="L662">
        <f>(Table2[[#This Row],[6M Return vs Nifty]]-AVERAGE(Table2[6M Return vs Nifty]))/_xlfn.STDEV.P(Table2[6M Return vs Nifty])</f>
        <v>-0.35475918881094992</v>
      </c>
      <c r="M662">
        <v>5.1794862859340798</v>
      </c>
      <c r="N662">
        <f>(Table2[[#This Row],[1W Return vs Nifty]]-AVERAGE(Table2[1W Return vs Nifty]))/_xlfn.STDEV.P(Table2[1W Return vs Nifty])</f>
        <v>0.8761078881262041</v>
      </c>
      <c r="O662">
        <v>2144.2800000000002</v>
      </c>
      <c r="P662">
        <v>2175.0662012053899</v>
      </c>
      <c r="Q662">
        <v>2171.40486535627</v>
      </c>
      <c r="R662">
        <v>52.692122858613601</v>
      </c>
      <c r="S662" s="1">
        <f>(Table2[[#This Row],[Close Price]]-Table2[[#This Row],[20D EMA]])/Table2[[#This Row],[20D EMA]]</f>
        <v>-5.0273285205291287E-3</v>
      </c>
      <c r="T662" s="1">
        <f>(Table2[[#This Row],[Close Price]]-Table2[[#This Row],[50D EMA]])/Table2[[#This Row],[50D EMA]]</f>
        <v>-1.9110315438837924E-2</v>
      </c>
      <c r="U662" s="1">
        <f>(Table2[[#This Row],[Close Price]]-Table2[[#This Row],[200D EMA]])/Table2[[#This Row],[200D EMA]]</f>
        <v>-1.7456378569019548E-2</v>
      </c>
      <c r="V662">
        <v>0.504102154368546</v>
      </c>
      <c r="W662">
        <v>2115</v>
      </c>
      <c r="X662">
        <v>2177.5500000000002</v>
      </c>
      <c r="Y662">
        <v>2058</v>
      </c>
      <c r="Z662">
        <v>2270</v>
      </c>
      <c r="AA662">
        <v>2058</v>
      </c>
      <c r="AB662">
        <v>2270</v>
      </c>
      <c r="AC662" s="1">
        <f>(Table2[[#This Row],[Close Price]]/Table2[[#This Row],[Day Low]])-1</f>
        <v>8.7470449172577514E-3</v>
      </c>
      <c r="AD662" s="1">
        <f>(Table2[[#This Row],[Day High]]/Table2[[#This Row],[Close Price]])-1</f>
        <v>2.064682446683852E-2</v>
      </c>
      <c r="AE662" s="1">
        <f>(Table2[[#This Row],[Close Price]]/Table2[[#This Row],[Current Week Low]])-1</f>
        <v>3.6686103012633531E-2</v>
      </c>
      <c r="AF662" s="1">
        <f>(Table2[[#This Row],[Current Week High]]/Table2[[#This Row],[Close Price]])-1</f>
        <v>6.3979376611202232E-2</v>
      </c>
      <c r="AG662" s="1">
        <f>(Table2[[#This Row],[Close Price]]/Table2[[#This Row],[Current Month Low]])-1</f>
        <v>3.6686103012633531E-2</v>
      </c>
      <c r="AH662" s="1">
        <f>(Table2[[#This Row],[Current Month High]]/Table2[[#This Row],[Close Price]])-1</f>
        <v>6.3979376611202232E-2</v>
      </c>
      <c r="AI662">
        <v>28.193109913288001</v>
      </c>
      <c r="AJ662">
        <v>18.003318584070801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-1.86</v>
      </c>
      <c r="AM662" t="s">
        <v>3216</v>
      </c>
      <c r="AN662">
        <v>0.09</v>
      </c>
      <c r="AO662" t="s">
        <v>3217</v>
      </c>
      <c r="AP662">
        <v>-9.7959806828260998E-2</v>
      </c>
      <c r="AQ662">
        <f>(Table2[[#This Row],[Sharpe Ratio]]-AVERAGE(Table2[Sharpe Ratio]))/_xlfn.STDEV.P(Table2[Sharpe Ratio])</f>
        <v>-1.9237520640700685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640</v>
      </c>
      <c r="AT662">
        <f>_xlfn.RANK.AVG(Table2[[#This Row],[6M Return vs Nifty Z-Score]],Table2[6M Return vs Nifty Z-Score])</f>
        <v>442</v>
      </c>
      <c r="AU662">
        <f>_xlfn.RANK.AVG(Table2[[#This Row],[Sharpe Ratio Z-Score]],Table2[Sharpe Ratio Z-Score])</f>
        <v>720</v>
      </c>
      <c r="AV662">
        <f>(Table2[[#This Row],[Rank 1Y]]+Table2[[#This Row],[Rank 6M]]+Table2[[#This Row],[Rank Sharpe]])/3</f>
        <v>600.66666666666663</v>
      </c>
    </row>
    <row r="663" spans="1:48" hidden="1" x14ac:dyDescent="0.3">
      <c r="A663" t="s">
        <v>1500</v>
      </c>
      <c r="B663" t="s">
        <v>1501</v>
      </c>
      <c r="C663" t="s">
        <v>3171</v>
      </c>
      <c r="D663" t="s">
        <v>475</v>
      </c>
      <c r="E663">
        <v>6913.4013699999996</v>
      </c>
      <c r="F663">
        <v>2133.6999999999998</v>
      </c>
      <c r="G663">
        <v>-23.9878255359435</v>
      </c>
      <c r="H663">
        <f>(Table2[[#This Row],[1Y Return vs Nifty]]-AVERAGE(Table2[1Y Return vs Nifty]))/_xlfn.STDEV.P(Table2[1Y Return vs Nifty])</f>
        <v>-0.82208005579192756</v>
      </c>
      <c r="I663">
        <v>-4.48302094231836</v>
      </c>
      <c r="J663">
        <f>(Table2[[#This Row],[1M Return vs Nifty]]-AVERAGE(Table2[1M Return vs Nifty]))/_xlfn.STDEV.P(Table2[1M Return vs Nifty])</f>
        <v>-0.32395470371969309</v>
      </c>
      <c r="K663">
        <v>-8.7831911443184598</v>
      </c>
      <c r="L663">
        <f>(Table2[[#This Row],[6M Return vs Nifty]]-AVERAGE(Table2[6M Return vs Nifty]))/_xlfn.STDEV.P(Table2[6M Return vs Nifty])</f>
        <v>-0.52737317077836054</v>
      </c>
      <c r="M663">
        <v>3.0118652769188099</v>
      </c>
      <c r="N663">
        <f>(Table2[[#This Row],[1W Return vs Nifty]]-AVERAGE(Table2[1W Return vs Nifty]))/_xlfn.STDEV.P(Table2[1W Return vs Nifty])</f>
        <v>0.35791536316767297</v>
      </c>
      <c r="O663">
        <v>2138</v>
      </c>
      <c r="P663">
        <v>2189.1092524681599</v>
      </c>
      <c r="Q663">
        <v>2239.1704550106101</v>
      </c>
      <c r="R663">
        <v>53.119009911108002</v>
      </c>
      <c r="S663" s="1">
        <f>(Table2[[#This Row],[Close Price]]-Table2[[#This Row],[20D EMA]])/Table2[[#This Row],[20D EMA]]</f>
        <v>-2.0112254443405901E-3</v>
      </c>
      <c r="T663" s="1">
        <f>(Table2[[#This Row],[Close Price]]-Table2[[#This Row],[50D EMA]])/Table2[[#This Row],[50D EMA]]</f>
        <v>-2.5311323500957137E-2</v>
      </c>
      <c r="U663" s="1">
        <f>(Table2[[#This Row],[Close Price]]-Table2[[#This Row],[200D EMA]])/Table2[[#This Row],[200D EMA]]</f>
        <v>-4.7102468137072008E-2</v>
      </c>
      <c r="V663">
        <v>0.53486238050559098</v>
      </c>
      <c r="W663">
        <v>2111.85</v>
      </c>
      <c r="X663">
        <v>2153.35</v>
      </c>
      <c r="Y663">
        <v>2075.0500000000002</v>
      </c>
      <c r="Z663">
        <v>2169</v>
      </c>
      <c r="AA663">
        <v>2075.0500000000002</v>
      </c>
      <c r="AB663">
        <v>2169</v>
      </c>
      <c r="AC663" s="1">
        <f>(Table2[[#This Row],[Close Price]]/Table2[[#This Row],[Day Low]])-1</f>
        <v>1.0346378767431386E-2</v>
      </c>
      <c r="AD663" s="1">
        <f>(Table2[[#This Row],[Day High]]/Table2[[#This Row],[Close Price]])-1</f>
        <v>9.209354642170986E-3</v>
      </c>
      <c r="AE663" s="1">
        <f>(Table2[[#This Row],[Close Price]]/Table2[[#This Row],[Current Week Low]])-1</f>
        <v>2.8264379171585974E-2</v>
      </c>
      <c r="AF663" s="1">
        <f>(Table2[[#This Row],[Current Week High]]/Table2[[#This Row],[Close Price]])-1</f>
        <v>1.6544031494587053E-2</v>
      </c>
      <c r="AG663" s="1">
        <f>(Table2[[#This Row],[Close Price]]/Table2[[#This Row],[Current Month Low]])-1</f>
        <v>2.8264379171585974E-2</v>
      </c>
      <c r="AH663" s="1">
        <f>(Table2[[#This Row],[Current Month High]]/Table2[[#This Row],[Close Price]])-1</f>
        <v>1.6544031494587053E-2</v>
      </c>
      <c r="AI663">
        <v>28.181093874490301</v>
      </c>
      <c r="AJ663">
        <v>8.8622448979591706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-0.35</v>
      </c>
      <c r="AM663" t="s">
        <v>3216</v>
      </c>
      <c r="AN663">
        <v>0.03</v>
      </c>
      <c r="AO663" t="s">
        <v>3217</v>
      </c>
      <c r="AP663">
        <v>-6.1172946467671997E-2</v>
      </c>
      <c r="AQ663">
        <f>(Table2[[#This Row],[Sharpe Ratio]]-AVERAGE(Table2[Sharpe Ratio]))/_xlfn.STDEV.P(Table2[Sharpe Ratio])</f>
        <v>-1.4848832548852282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610</v>
      </c>
      <c r="AT663">
        <f>_xlfn.RANK.AVG(Table2[[#This Row],[6M Return vs Nifty Z-Score]],Table2[6M Return vs Nifty Z-Score])</f>
        <v>504</v>
      </c>
      <c r="AU663">
        <f>_xlfn.RANK.AVG(Table2[[#This Row],[Sharpe Ratio Z-Score]],Table2[Sharpe Ratio Z-Score])</f>
        <v>689</v>
      </c>
      <c r="AV663">
        <f>(Table2[[#This Row],[Rank 1Y]]+Table2[[#This Row],[Rank 6M]]+Table2[[#This Row],[Rank Sharpe]])/3</f>
        <v>601</v>
      </c>
    </row>
    <row r="664" spans="1:48" hidden="1" x14ac:dyDescent="0.3">
      <c r="A664" t="s">
        <v>1744</v>
      </c>
      <c r="B664" t="s">
        <v>1745</v>
      </c>
      <c r="C664" t="s">
        <v>3166</v>
      </c>
      <c r="D664" t="s">
        <v>1163</v>
      </c>
      <c r="E664">
        <v>4771.7966952500001</v>
      </c>
      <c r="F664">
        <v>2846.65</v>
      </c>
      <c r="G664">
        <v>-6.0714262820701697</v>
      </c>
      <c r="H664">
        <f>(Table2[[#This Row],[1Y Return vs Nifty]]-AVERAGE(Table2[1Y Return vs Nifty]))/_xlfn.STDEV.P(Table2[1Y Return vs Nifty])</f>
        <v>-0.51438737287036962</v>
      </c>
      <c r="I664">
        <v>-9.7307204983608209</v>
      </c>
      <c r="J664">
        <f>(Table2[[#This Row],[1M Return vs Nifty]]-AVERAGE(Table2[1M Return vs Nifty]))/_xlfn.STDEV.P(Table2[1M Return vs Nifty])</f>
        <v>-0.89015274701060099</v>
      </c>
      <c r="K664">
        <v>-18.467050072448298</v>
      </c>
      <c r="L664">
        <f>(Table2[[#This Row],[6M Return vs Nifty]]-AVERAGE(Table2[6M Return vs Nifty]))/_xlfn.STDEV.P(Table2[6M Return vs Nifty])</f>
        <v>-0.84553030104676652</v>
      </c>
      <c r="M664">
        <v>-2.7587045638478198</v>
      </c>
      <c r="N664">
        <f>(Table2[[#This Row],[1W Return vs Nifty]]-AVERAGE(Table2[1W Return vs Nifty]))/_xlfn.STDEV.P(Table2[1W Return vs Nifty])</f>
        <v>-1.021599849039492</v>
      </c>
      <c r="O664">
        <v>2864.17</v>
      </c>
      <c r="P664">
        <v>2968.7696103569801</v>
      </c>
      <c r="Q664">
        <v>2984.4954363727202</v>
      </c>
      <c r="R664">
        <v>52.9941483936285</v>
      </c>
      <c r="S664" s="1">
        <f>(Table2[[#This Row],[Close Price]]-Table2[[#This Row],[20D EMA]])/Table2[[#This Row],[20D EMA]]</f>
        <v>-6.1169553483207987E-3</v>
      </c>
      <c r="T664" s="1">
        <f>(Table2[[#This Row],[Close Price]]-Table2[[#This Row],[50D EMA]])/Table2[[#This Row],[50D EMA]]</f>
        <v>-4.1134754927074232E-2</v>
      </c>
      <c r="U664" s="1">
        <f>(Table2[[#This Row],[Close Price]]-Table2[[#This Row],[200D EMA]])/Table2[[#This Row],[200D EMA]]</f>
        <v>-4.6187182829220179E-2</v>
      </c>
      <c r="V664">
        <v>0.65898398926467705</v>
      </c>
      <c r="W664">
        <v>2691.2</v>
      </c>
      <c r="X664">
        <v>2880</v>
      </c>
      <c r="Y664">
        <v>2614.65</v>
      </c>
      <c r="Z664">
        <v>2880</v>
      </c>
      <c r="AA664">
        <v>2614.65</v>
      </c>
      <c r="AB664">
        <v>2880</v>
      </c>
      <c r="AC664" s="1">
        <f>(Table2[[#This Row],[Close Price]]/Table2[[#This Row],[Day Low]])-1</f>
        <v>5.7762336504161738E-2</v>
      </c>
      <c r="AD664" s="1">
        <f>(Table2[[#This Row],[Day High]]/Table2[[#This Row],[Close Price]])-1</f>
        <v>1.1715525266541293E-2</v>
      </c>
      <c r="AE664" s="1">
        <f>(Table2[[#This Row],[Close Price]]/Table2[[#This Row],[Current Week Low]])-1</f>
        <v>8.873080527030397E-2</v>
      </c>
      <c r="AF664" s="1">
        <f>(Table2[[#This Row],[Current Week High]]/Table2[[#This Row],[Close Price]])-1</f>
        <v>1.1715525266541293E-2</v>
      </c>
      <c r="AG664" s="1">
        <f>(Table2[[#This Row],[Close Price]]/Table2[[#This Row],[Current Month Low]])-1</f>
        <v>8.873080527030397E-2</v>
      </c>
      <c r="AH664" s="1">
        <f>(Table2[[#This Row],[Current Month High]]/Table2[[#This Row],[Close Price]])-1</f>
        <v>1.1715525266541293E-2</v>
      </c>
      <c r="AI664">
        <v>29.9773417877153</v>
      </c>
      <c r="AJ664">
        <v>21.0722184416468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-4.7</v>
      </c>
      <c r="AM664" t="s">
        <v>3216</v>
      </c>
      <c r="AN664">
        <v>0</v>
      </c>
      <c r="AO664">
        <v>0</v>
      </c>
      <c r="AP664">
        <v>-7.7132668029368995E-2</v>
      </c>
      <c r="AQ664">
        <f>(Table2[[#This Row],[Sharpe Ratio]]-AVERAGE(Table2[Sharpe Ratio]))/_xlfn.STDEV.P(Table2[Sharpe Ratio])</f>
        <v>-1.6752834121165703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498</v>
      </c>
      <c r="AT664">
        <f>_xlfn.RANK.AVG(Table2[[#This Row],[6M Return vs Nifty Z-Score]],Table2[6M Return vs Nifty Z-Score])</f>
        <v>617</v>
      </c>
      <c r="AU664">
        <f>_xlfn.RANK.AVG(Table2[[#This Row],[Sharpe Ratio Z-Score]],Table2[Sharpe Ratio Z-Score])</f>
        <v>701</v>
      </c>
      <c r="AV664">
        <f>(Table2[[#This Row],[Rank 1Y]]+Table2[[#This Row],[Rank 6M]]+Table2[[#This Row],[Rank Sharpe]])/3</f>
        <v>605.33333333333337</v>
      </c>
    </row>
    <row r="665" spans="1:48" hidden="1" x14ac:dyDescent="0.3">
      <c r="A665" t="s">
        <v>52</v>
      </c>
      <c r="B665" t="s">
        <v>53</v>
      </c>
      <c r="C665" t="s">
        <v>3157</v>
      </c>
      <c r="D665" t="s">
        <v>54</v>
      </c>
      <c r="E665">
        <v>433449.05128140002</v>
      </c>
      <c r="F665">
        <v>7006.2</v>
      </c>
      <c r="G665">
        <v>-33.480570129466699</v>
      </c>
      <c r="H665">
        <f>(Table2[[#This Row],[1Y Return vs Nifty]]-AVERAGE(Table2[1Y Return vs Nifty]))/_xlfn.STDEV.P(Table2[1Y Return vs Nifty])</f>
        <v>-0.98510656635815153</v>
      </c>
      <c r="I665">
        <v>-2.2880041586747799</v>
      </c>
      <c r="J665">
        <f>(Table2[[#This Row],[1M Return vs Nifty]]-AVERAGE(Table2[1M Return vs Nifty]))/_xlfn.STDEV.P(Table2[1M Return vs Nifty])</f>
        <v>-8.7124413681716514E-2</v>
      </c>
      <c r="K665">
        <v>-6.9624021420445299</v>
      </c>
      <c r="L665">
        <f>(Table2[[#This Row],[6M Return vs Nifty]]-AVERAGE(Table2[6M Return vs Nifty]))/_xlfn.STDEV.P(Table2[6M Return vs Nifty])</f>
        <v>-0.4675522865536848</v>
      </c>
      <c r="M665">
        <v>-1.56916582664246</v>
      </c>
      <c r="N665">
        <f>(Table2[[#This Row],[1W Return vs Nifty]]-AVERAGE(Table2[1W Return vs Nifty]))/_xlfn.STDEV.P(Table2[1W Return vs Nifty])</f>
        <v>-0.73722814420514104</v>
      </c>
      <c r="O665">
        <v>7008.02</v>
      </c>
      <c r="P665">
        <v>7089.4084579923301</v>
      </c>
      <c r="Q665">
        <v>7049.4617698368602</v>
      </c>
      <c r="R665">
        <v>53.631011972829299</v>
      </c>
      <c r="S665" s="1">
        <f>(Table2[[#This Row],[Close Price]]-Table2[[#This Row],[20D EMA]])/Table2[[#This Row],[20D EMA]]</f>
        <v>-2.5970245518714536E-4</v>
      </c>
      <c r="T665" s="1">
        <f>(Table2[[#This Row],[Close Price]]-Table2[[#This Row],[50D EMA]])/Table2[[#This Row],[50D EMA]]</f>
        <v>-1.1737010003778839E-2</v>
      </c>
      <c r="U665" s="1">
        <f>(Table2[[#This Row],[Close Price]]-Table2[[#This Row],[200D EMA]])/Table2[[#This Row],[200D EMA]]</f>
        <v>-6.1368897724884798E-3</v>
      </c>
      <c r="V665">
        <v>0.82547792382996299</v>
      </c>
      <c r="W665">
        <v>6892.3</v>
      </c>
      <c r="X665">
        <v>7024.1</v>
      </c>
      <c r="Y665">
        <v>6712</v>
      </c>
      <c r="Z665">
        <v>7024.1</v>
      </c>
      <c r="AA665">
        <v>6712</v>
      </c>
      <c r="AB665">
        <v>7024.1</v>
      </c>
      <c r="AC665" s="1">
        <f>(Table2[[#This Row],[Close Price]]/Table2[[#This Row],[Day Low]])-1</f>
        <v>1.6525688086705292E-2</v>
      </c>
      <c r="AD665" s="1">
        <f>(Table2[[#This Row],[Day High]]/Table2[[#This Row],[Close Price]])-1</f>
        <v>2.554879963460932E-3</v>
      </c>
      <c r="AE665" s="1">
        <f>(Table2[[#This Row],[Close Price]]/Table2[[#This Row],[Current Week Low]])-1</f>
        <v>4.3831942789034573E-2</v>
      </c>
      <c r="AF665" s="1">
        <f>(Table2[[#This Row],[Current Week High]]/Table2[[#This Row],[Close Price]])-1</f>
        <v>2.554879963460932E-3</v>
      </c>
      <c r="AG665" s="1">
        <f>(Table2[[#This Row],[Close Price]]/Table2[[#This Row],[Current Month Low]])-1</f>
        <v>4.3831942789034573E-2</v>
      </c>
      <c r="AH665" s="1">
        <f>(Table2[[#This Row],[Current Month High]]/Table2[[#This Row],[Close Price]])-1</f>
        <v>2.554879963460932E-3</v>
      </c>
      <c r="AI665">
        <v>11.7581570608889</v>
      </c>
      <c r="AJ665">
        <v>13.2260254048288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3.32</v>
      </c>
      <c r="AM665" t="s">
        <v>3217</v>
      </c>
      <c r="AN665">
        <v>0</v>
      </c>
      <c r="AO665" t="s">
        <v>3218</v>
      </c>
      <c r="AP665">
        <v>-5.8396642081221001E-2</v>
      </c>
      <c r="AQ665">
        <f>(Table2[[#This Row],[Sharpe Ratio]]-AVERAGE(Table2[Sharpe Ratio]))/_xlfn.STDEV.P(Table2[Sharpe Ratio])</f>
        <v>-1.4517618254380513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659</v>
      </c>
      <c r="AT665">
        <f>_xlfn.RANK.AVG(Table2[[#This Row],[6M Return vs Nifty Z-Score]],Table2[6M Return vs Nifty Z-Score])</f>
        <v>472</v>
      </c>
      <c r="AU665">
        <f>_xlfn.RANK.AVG(Table2[[#This Row],[Sharpe Ratio Z-Score]],Table2[Sharpe Ratio Z-Score])</f>
        <v>687</v>
      </c>
      <c r="AV665">
        <f>(Table2[[#This Row],[Rank 1Y]]+Table2[[#This Row],[Rank 6M]]+Table2[[#This Row],[Rank Sharpe]])/3</f>
        <v>606</v>
      </c>
    </row>
    <row r="666" spans="1:48" hidden="1" x14ac:dyDescent="0.3">
      <c r="A666" t="s">
        <v>283</v>
      </c>
      <c r="B666" t="s">
        <v>284</v>
      </c>
      <c r="C666" t="s">
        <v>3159</v>
      </c>
      <c r="D666" t="s">
        <v>202</v>
      </c>
      <c r="E666">
        <v>95633.922118759903</v>
      </c>
      <c r="F666">
        <v>539.6</v>
      </c>
      <c r="G666">
        <v>-25.823330143136602</v>
      </c>
      <c r="H666">
        <f>(Table2[[#This Row],[1Y Return vs Nifty]]-AVERAGE(Table2[1Y Return vs Nifty]))/_xlfn.STDEV.P(Table2[1Y Return vs Nifty])</f>
        <v>-0.85360264741870373</v>
      </c>
      <c r="I666">
        <v>-5.4643518163794003</v>
      </c>
      <c r="J666">
        <f>(Table2[[#This Row],[1M Return vs Nifty]]-AVERAGE(Table2[1M Return vs Nifty]))/_xlfn.STDEV.P(Table2[1M Return vs Nifty])</f>
        <v>-0.42983493081358992</v>
      </c>
      <c r="K666">
        <v>-7.4379558097530296</v>
      </c>
      <c r="L666">
        <f>(Table2[[#This Row],[6M Return vs Nifty]]-AVERAGE(Table2[6M Return vs Nifty]))/_xlfn.STDEV.P(Table2[6M Return vs Nifty])</f>
        <v>-0.48317630496717595</v>
      </c>
      <c r="M666">
        <v>-1.46859310901077</v>
      </c>
      <c r="N666">
        <f>(Table2[[#This Row],[1W Return vs Nifty]]-AVERAGE(Table2[1W Return vs Nifty]))/_xlfn.STDEV.P(Table2[1W Return vs Nifty])</f>
        <v>-0.71318518177086265</v>
      </c>
      <c r="O666">
        <v>556.62</v>
      </c>
      <c r="P666">
        <v>584.58440459815904</v>
      </c>
      <c r="Q666">
        <v>584.32884506664095</v>
      </c>
      <c r="R666">
        <v>39.400382465043897</v>
      </c>
      <c r="S666" s="1">
        <f>(Table2[[#This Row],[Close Price]]-Table2[[#This Row],[20D EMA]])/Table2[[#This Row],[20D EMA]]</f>
        <v>-3.0577413675397905E-2</v>
      </c>
      <c r="T666" s="1">
        <f>(Table2[[#This Row],[Close Price]]-Table2[[#This Row],[50D EMA]])/Table2[[#This Row],[50D EMA]]</f>
        <v>-7.6951085667571167E-2</v>
      </c>
      <c r="U666" s="1">
        <f>(Table2[[#This Row],[Close Price]]-Table2[[#This Row],[200D EMA]])/Table2[[#This Row],[200D EMA]]</f>
        <v>-7.6547384994385723E-2</v>
      </c>
      <c r="V666">
        <v>0.96061057187964305</v>
      </c>
      <c r="W666">
        <v>535.35</v>
      </c>
      <c r="X666">
        <v>543.4</v>
      </c>
      <c r="Y666">
        <v>528.70000000000005</v>
      </c>
      <c r="Z666">
        <v>545.4</v>
      </c>
      <c r="AA666">
        <v>528.70000000000005</v>
      </c>
      <c r="AB666">
        <v>545.4</v>
      </c>
      <c r="AC666" s="1">
        <f>(Table2[[#This Row],[Close Price]]/Table2[[#This Row],[Day Low]])-1</f>
        <v>7.9387316708694478E-3</v>
      </c>
      <c r="AD666" s="1">
        <f>(Table2[[#This Row],[Day High]]/Table2[[#This Row],[Close Price]])-1</f>
        <v>7.0422535211267512E-3</v>
      </c>
      <c r="AE666" s="1">
        <f>(Table2[[#This Row],[Close Price]]/Table2[[#This Row],[Current Week Low]])-1</f>
        <v>2.0616606771325818E-2</v>
      </c>
      <c r="AF666" s="1">
        <f>(Table2[[#This Row],[Current Week High]]/Table2[[#This Row],[Close Price]])-1</f>
        <v>1.0748702742772398E-2</v>
      </c>
      <c r="AG666" s="1">
        <f>(Table2[[#This Row],[Close Price]]/Table2[[#This Row],[Current Month Low]])-1</f>
        <v>2.0616606771325818E-2</v>
      </c>
      <c r="AH666" s="1">
        <f>(Table2[[#This Row],[Current Month High]]/Table2[[#This Row],[Close Price]])-1</f>
        <v>1.0748702742772398E-2</v>
      </c>
      <c r="AI666">
        <v>24.536693847294199</v>
      </c>
      <c r="AJ666">
        <v>10.3025347506132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-5.03</v>
      </c>
      <c r="AM666" t="s">
        <v>3216</v>
      </c>
      <c r="AN666">
        <v>-0.08</v>
      </c>
      <c r="AO666" t="s">
        <v>3216</v>
      </c>
      <c r="AP666">
        <v>-8.7336056013584004E-2</v>
      </c>
      <c r="AQ666">
        <f>(Table2[[#This Row],[Sharpe Ratio]]-AVERAGE(Table2[Sharpe Ratio]))/_xlfn.STDEV.P(Table2[Sharpe Ratio])</f>
        <v>-1.7970102648675252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621</v>
      </c>
      <c r="AT666">
        <f>_xlfn.RANK.AVG(Table2[[#This Row],[6M Return vs Nifty Z-Score]],Table2[6M Return vs Nifty Z-Score])</f>
        <v>486</v>
      </c>
      <c r="AU666">
        <f>_xlfn.RANK.AVG(Table2[[#This Row],[Sharpe Ratio Z-Score]],Table2[Sharpe Ratio Z-Score])</f>
        <v>712</v>
      </c>
      <c r="AV666">
        <f>(Table2[[#This Row],[Rank 1Y]]+Table2[[#This Row],[Rank 6M]]+Table2[[#This Row],[Rank Sharpe]])/3</f>
        <v>606.33333333333337</v>
      </c>
    </row>
    <row r="667" spans="1:48" hidden="1" x14ac:dyDescent="0.3">
      <c r="A667" t="s">
        <v>387</v>
      </c>
      <c r="B667" t="s">
        <v>388</v>
      </c>
      <c r="C667" t="s">
        <v>3168</v>
      </c>
      <c r="D667" t="s">
        <v>99</v>
      </c>
      <c r="E667">
        <v>61221.779513235</v>
      </c>
      <c r="F667">
        <v>525.15</v>
      </c>
      <c r="G667">
        <v>-33.8608767698748</v>
      </c>
      <c r="H667">
        <f>(Table2[[#This Row],[1Y Return vs Nifty]]-AVERAGE(Table2[1Y Return vs Nifty]))/_xlfn.STDEV.P(Table2[1Y Return vs Nifty])</f>
        <v>-0.9916378770786779</v>
      </c>
      <c r="I667">
        <v>-8.59208211969427</v>
      </c>
      <c r="J667">
        <f>(Table2[[#This Row],[1M Return vs Nifty]]-AVERAGE(Table2[1M Return vs Nifty]))/_xlfn.STDEV.P(Table2[1M Return vs Nifty])</f>
        <v>-0.76729990165770734</v>
      </c>
      <c r="K667">
        <v>-6.3970920825253996</v>
      </c>
      <c r="L667">
        <f>(Table2[[#This Row],[6M Return vs Nifty]]-AVERAGE(Table2[6M Return vs Nifty]))/_xlfn.STDEV.P(Table2[6M Return vs Nifty])</f>
        <v>-0.44897937800727716</v>
      </c>
      <c r="M667">
        <v>-5.9959576648395299</v>
      </c>
      <c r="N667">
        <f>(Table2[[#This Row],[1W Return vs Nifty]]-AVERAGE(Table2[1W Return vs Nifty]))/_xlfn.STDEV.P(Table2[1W Return vs Nifty])</f>
        <v>-1.7954991383321397</v>
      </c>
      <c r="O667">
        <v>546.61</v>
      </c>
      <c r="P667">
        <v>561.09774181396097</v>
      </c>
      <c r="Q667">
        <v>552.987890590137</v>
      </c>
      <c r="R667">
        <v>35.996922017364099</v>
      </c>
      <c r="S667" s="1">
        <f>(Table2[[#This Row],[Close Price]]-Table2[[#This Row],[20D EMA]])/Table2[[#This Row],[20D EMA]]</f>
        <v>-3.9260167212455017E-2</v>
      </c>
      <c r="T667" s="1">
        <f>(Table2[[#This Row],[Close Price]]-Table2[[#This Row],[50D EMA]])/Table2[[#This Row],[50D EMA]]</f>
        <v>-6.4066808926634244E-2</v>
      </c>
      <c r="U667" s="1">
        <f>(Table2[[#This Row],[Close Price]]-Table2[[#This Row],[200D EMA]])/Table2[[#This Row],[200D EMA]]</f>
        <v>-5.0340868333353578E-2</v>
      </c>
      <c r="V667">
        <v>0.65338765345715299</v>
      </c>
      <c r="W667">
        <v>508</v>
      </c>
      <c r="X667">
        <v>528.5</v>
      </c>
      <c r="Y667">
        <v>508</v>
      </c>
      <c r="Z667">
        <v>533.75</v>
      </c>
      <c r="AA667">
        <v>508</v>
      </c>
      <c r="AB667">
        <v>542.75</v>
      </c>
      <c r="AC667" s="1">
        <f>(Table2[[#This Row],[Close Price]]/Table2[[#This Row],[Day Low]])-1</f>
        <v>3.3759842519685002E-2</v>
      </c>
      <c r="AD667" s="1">
        <f>(Table2[[#This Row],[Day High]]/Table2[[#This Row],[Close Price]])-1</f>
        <v>6.379129772446035E-3</v>
      </c>
      <c r="AE667" s="1">
        <f>(Table2[[#This Row],[Close Price]]/Table2[[#This Row],[Current Week Low]])-1</f>
        <v>3.3759842519685002E-2</v>
      </c>
      <c r="AF667" s="1">
        <f>(Table2[[#This Row],[Current Week High]]/Table2[[#This Row],[Close Price]])-1</f>
        <v>1.6376273445682266E-2</v>
      </c>
      <c r="AG667" s="1">
        <f>(Table2[[#This Row],[Close Price]]/Table2[[#This Row],[Current Month Low]])-1</f>
        <v>3.3759842519685002E-2</v>
      </c>
      <c r="AH667" s="1">
        <f>(Table2[[#This Row],[Current Month High]]/Table2[[#This Row],[Close Price]])-1</f>
        <v>3.3514234028372947E-2</v>
      </c>
      <c r="AI667">
        <v>19.8705131867085</v>
      </c>
      <c r="AJ667">
        <v>19.624145785876902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-5.66</v>
      </c>
      <c r="AM667" t="s">
        <v>3216</v>
      </c>
      <c r="AN667">
        <v>-0.04</v>
      </c>
      <c r="AO667" t="s">
        <v>3216</v>
      </c>
      <c r="AP667">
        <v>-9.0106517970901995E-2</v>
      </c>
      <c r="AQ667">
        <f>(Table2[[#This Row],[Sharpe Ratio]]-AVERAGE(Table2[Sharpe Ratio]))/_xlfn.STDEV.P(Table2[Sharpe Ratio])</f>
        <v>-1.8300619938865812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661</v>
      </c>
      <c r="AT667">
        <f>_xlfn.RANK.AVG(Table2[[#This Row],[6M Return vs Nifty Z-Score]],Table2[6M Return vs Nifty Z-Score])</f>
        <v>470</v>
      </c>
      <c r="AU667">
        <f>_xlfn.RANK.AVG(Table2[[#This Row],[Sharpe Ratio Z-Score]],Table2[Sharpe Ratio Z-Score])</f>
        <v>714</v>
      </c>
      <c r="AV667">
        <f>(Table2[[#This Row],[Rank 1Y]]+Table2[[#This Row],[Rank 6M]]+Table2[[#This Row],[Rank Sharpe]])/3</f>
        <v>615</v>
      </c>
    </row>
    <row r="668" spans="1:48" hidden="1" x14ac:dyDescent="0.3">
      <c r="A668" t="s">
        <v>580</v>
      </c>
      <c r="B668" t="s">
        <v>581</v>
      </c>
      <c r="C668" t="s">
        <v>3165</v>
      </c>
      <c r="D668" t="s">
        <v>75</v>
      </c>
      <c r="E668">
        <v>34087.719308895001</v>
      </c>
      <c r="F668">
        <v>1817.55</v>
      </c>
      <c r="G668">
        <v>-39.575928473683497</v>
      </c>
      <c r="H668">
        <f>(Table2[[#This Row],[1Y Return vs Nifty]]-AVERAGE(Table2[1Y Return vs Nifty]))/_xlfn.STDEV.P(Table2[1Y Return vs Nifty])</f>
        <v>-1.0897870401366598</v>
      </c>
      <c r="I668">
        <v>-5.3300190335902702</v>
      </c>
      <c r="J668">
        <f>(Table2[[#This Row],[1M Return vs Nifty]]-AVERAGE(Table2[1M Return vs Nifty]))/_xlfn.STDEV.P(Table2[1M Return vs Nifty])</f>
        <v>-0.41534115921848214</v>
      </c>
      <c r="K668">
        <v>-7.8085281994643303</v>
      </c>
      <c r="L668">
        <f>(Table2[[#This Row],[6M Return vs Nifty]]-AVERAGE(Table2[6M Return vs Nifty]))/_xlfn.STDEV.P(Table2[6M Return vs Nifty])</f>
        <v>-0.49535122913142349</v>
      </c>
      <c r="M668">
        <v>-0.56042674986094798</v>
      </c>
      <c r="N668">
        <f>(Table2[[#This Row],[1W Return vs Nifty]]-AVERAGE(Table2[1W Return vs Nifty]))/_xlfn.STDEV.P(Table2[1W Return vs Nifty])</f>
        <v>-0.49607849348311905</v>
      </c>
      <c r="O668">
        <v>1826.47</v>
      </c>
      <c r="P668">
        <v>1841.6828647331599</v>
      </c>
      <c r="Q668">
        <v>1899.7327855040901</v>
      </c>
      <c r="R668">
        <v>49.5637915954702</v>
      </c>
      <c r="S668" s="1">
        <f>(Table2[[#This Row],[Close Price]]-Table2[[#This Row],[20D EMA]])/Table2[[#This Row],[20D EMA]]</f>
        <v>-4.883737482685219E-3</v>
      </c>
      <c r="T668" s="1">
        <f>(Table2[[#This Row],[Close Price]]-Table2[[#This Row],[50D EMA]])/Table2[[#This Row],[50D EMA]]</f>
        <v>-1.3103702703264587E-2</v>
      </c>
      <c r="U668" s="1">
        <f>(Table2[[#This Row],[Close Price]]-Table2[[#This Row],[200D EMA]])/Table2[[#This Row],[200D EMA]]</f>
        <v>-4.3260181711441643E-2</v>
      </c>
      <c r="V668">
        <v>0.60767852641022302</v>
      </c>
      <c r="W668">
        <v>1766.45</v>
      </c>
      <c r="X668">
        <v>1827.75</v>
      </c>
      <c r="Y668">
        <v>1762</v>
      </c>
      <c r="Z668">
        <v>1840.45</v>
      </c>
      <c r="AA668">
        <v>1762</v>
      </c>
      <c r="AB668">
        <v>1854.25</v>
      </c>
      <c r="AC668" s="1">
        <f>(Table2[[#This Row],[Close Price]]/Table2[[#This Row],[Day Low]])-1</f>
        <v>2.8928076084802745E-2</v>
      </c>
      <c r="AD668" s="1">
        <f>(Table2[[#This Row],[Day High]]/Table2[[#This Row],[Close Price]])-1</f>
        <v>5.6119501526781246E-3</v>
      </c>
      <c r="AE668" s="1">
        <f>(Table2[[#This Row],[Close Price]]/Table2[[#This Row],[Current Week Low]])-1</f>
        <v>3.1526674233825158E-2</v>
      </c>
      <c r="AF668" s="1">
        <f>(Table2[[#This Row],[Current Week High]]/Table2[[#This Row],[Close Price]])-1</f>
        <v>1.2599378283953744E-2</v>
      </c>
      <c r="AG668" s="1">
        <f>(Table2[[#This Row],[Close Price]]/Table2[[#This Row],[Current Month Low]])-1</f>
        <v>3.1526674233825158E-2</v>
      </c>
      <c r="AH668" s="1">
        <f>(Table2[[#This Row],[Current Month High]]/Table2[[#This Row],[Close Price]])-1</f>
        <v>2.0192016725812278E-2</v>
      </c>
      <c r="AI668">
        <v>33.734972903083801</v>
      </c>
      <c r="AJ668">
        <v>10.0611602276855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-0.72</v>
      </c>
      <c r="AM668" t="s">
        <v>3216</v>
      </c>
      <c r="AN668">
        <v>7.0000000000000007E-2</v>
      </c>
      <c r="AO668" t="s">
        <v>3217</v>
      </c>
      <c r="AP668">
        <v>-4.8898815266424998E-2</v>
      </c>
      <c r="AQ668">
        <f>(Table2[[#This Row],[Sharpe Ratio]]-AVERAGE(Table2[Sharpe Ratio]))/_xlfn.STDEV.P(Table2[Sharpe Ratio])</f>
        <v>-1.3384523474560976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687</v>
      </c>
      <c r="AT668">
        <f>_xlfn.RANK.AVG(Table2[[#This Row],[6M Return vs Nifty Z-Score]],Table2[6M Return vs Nifty Z-Score])</f>
        <v>494</v>
      </c>
      <c r="AU668">
        <f>_xlfn.RANK.AVG(Table2[[#This Row],[Sharpe Ratio Z-Score]],Table2[Sharpe Ratio Z-Score])</f>
        <v>674</v>
      </c>
      <c r="AV668">
        <f>(Table2[[#This Row],[Rank 1Y]]+Table2[[#This Row],[Rank 6M]]+Table2[[#This Row],[Rank Sharpe]])/3</f>
        <v>618.33333333333337</v>
      </c>
    </row>
    <row r="669" spans="1:48" hidden="1" x14ac:dyDescent="0.3">
      <c r="A669" t="s">
        <v>450</v>
      </c>
      <c r="B669" t="s">
        <v>451</v>
      </c>
      <c r="C669" t="s">
        <v>3159</v>
      </c>
      <c r="D669" t="s">
        <v>202</v>
      </c>
      <c r="E669">
        <v>51532.716829440003</v>
      </c>
      <c r="F669">
        <v>15875.4</v>
      </c>
      <c r="G669">
        <v>-36.216025563232002</v>
      </c>
      <c r="H669">
        <f>(Table2[[#This Row],[1Y Return vs Nifty]]-AVERAGE(Table2[1Y Return vs Nifty]))/_xlfn.STDEV.P(Table2[1Y Return vs Nifty])</f>
        <v>-1.0320847347669426</v>
      </c>
      <c r="I669">
        <v>-2.3994381866179899</v>
      </c>
      <c r="J669">
        <f>(Table2[[#This Row],[1M Return vs Nifty]]-AVERAGE(Table2[1M Return vs Nifty]))/_xlfn.STDEV.P(Table2[1M Return vs Nifty])</f>
        <v>-9.9147535033018069E-2</v>
      </c>
      <c r="K669">
        <v>-9.2304490035129305</v>
      </c>
      <c r="L669">
        <f>(Table2[[#This Row],[6M Return vs Nifty]]-AVERAGE(Table2[6M Return vs Nifty]))/_xlfn.STDEV.P(Table2[6M Return vs Nifty])</f>
        <v>-0.54206754809502633</v>
      </c>
      <c r="M669">
        <v>-2.7090581468869002</v>
      </c>
      <c r="N669">
        <f>(Table2[[#This Row],[1W Return vs Nifty]]-AVERAGE(Table2[1W Return vs Nifty]))/_xlfn.STDEV.P(Table2[1W Return vs Nifty])</f>
        <v>-1.0097313526311598</v>
      </c>
      <c r="O669">
        <v>16229.99</v>
      </c>
      <c r="P669">
        <v>16412.0116605695</v>
      </c>
      <c r="Q669">
        <v>16451.573599867101</v>
      </c>
      <c r="R669">
        <v>37.5182351513631</v>
      </c>
      <c r="S669" s="1">
        <f>(Table2[[#This Row],[Close Price]]-Table2[[#This Row],[20D EMA]])/Table2[[#This Row],[20D EMA]]</f>
        <v>-2.1847826153928631E-2</v>
      </c>
      <c r="T669" s="1">
        <f>(Table2[[#This Row],[Close Price]]-Table2[[#This Row],[50D EMA]])/Table2[[#This Row],[50D EMA]]</f>
        <v>-3.2696275853784033E-2</v>
      </c>
      <c r="U669" s="1">
        <f>(Table2[[#This Row],[Close Price]]-Table2[[#This Row],[200D EMA]])/Table2[[#This Row],[200D EMA]]</f>
        <v>-3.5022400524151412E-2</v>
      </c>
      <c r="V669">
        <v>0.93245941923006903</v>
      </c>
      <c r="W669">
        <v>15851</v>
      </c>
      <c r="X669">
        <v>16094.15</v>
      </c>
      <c r="Y669">
        <v>15851</v>
      </c>
      <c r="Z669">
        <v>16406.95</v>
      </c>
      <c r="AA669">
        <v>15851</v>
      </c>
      <c r="AB669">
        <v>16406.95</v>
      </c>
      <c r="AC669" s="1">
        <f>(Table2[[#This Row],[Close Price]]/Table2[[#This Row],[Day Low]])-1</f>
        <v>1.5393350577250775E-3</v>
      </c>
      <c r="AD669" s="1">
        <f>(Table2[[#This Row],[Day High]]/Table2[[#This Row],[Close Price]])-1</f>
        <v>1.377918036710879E-2</v>
      </c>
      <c r="AE669" s="1">
        <f>(Table2[[#This Row],[Close Price]]/Table2[[#This Row],[Current Week Low]])-1</f>
        <v>1.5393350577250775E-3</v>
      </c>
      <c r="AF669" s="1">
        <f>(Table2[[#This Row],[Current Week High]]/Table2[[#This Row],[Close Price]])-1</f>
        <v>3.3482620910339378E-2</v>
      </c>
      <c r="AG669" s="1">
        <f>(Table2[[#This Row],[Close Price]]/Table2[[#This Row],[Current Month Low]])-1</f>
        <v>1.5393350577250775E-3</v>
      </c>
      <c r="AH669" s="1">
        <f>(Table2[[#This Row],[Current Month High]]/Table2[[#This Row],[Close Price]])-1</f>
        <v>3.3482620910339378E-2</v>
      </c>
      <c r="AI669">
        <v>21.256787230557901</v>
      </c>
      <c r="AJ669">
        <v>3.4538037457479001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-3.25</v>
      </c>
      <c r="AM669" t="s">
        <v>3216</v>
      </c>
      <c r="AN669">
        <v>-0.01</v>
      </c>
      <c r="AO669" t="s">
        <v>3216</v>
      </c>
      <c r="AP669">
        <v>-4.7628054181392002E-2</v>
      </c>
      <c r="AQ669">
        <f>(Table2[[#This Row],[Sharpe Ratio]]-AVERAGE(Table2[Sharpe Ratio]))/_xlfn.STDEV.P(Table2[Sharpe Ratio])</f>
        <v>-1.3232921136476059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673</v>
      </c>
      <c r="AT669">
        <f>_xlfn.RANK.AVG(Table2[[#This Row],[6M Return vs Nifty Z-Score]],Table2[6M Return vs Nifty Z-Score])</f>
        <v>511</v>
      </c>
      <c r="AU669">
        <f>_xlfn.RANK.AVG(Table2[[#This Row],[Sharpe Ratio Z-Score]],Table2[Sharpe Ratio Z-Score])</f>
        <v>672</v>
      </c>
      <c r="AV669">
        <f>(Table2[[#This Row],[Rank 1Y]]+Table2[[#This Row],[Rank 6M]]+Table2[[#This Row],[Rank Sharpe]])/3</f>
        <v>618.66666666666663</v>
      </c>
    </row>
    <row r="670" spans="1:48" hidden="1" x14ac:dyDescent="0.3">
      <c r="A670" t="s">
        <v>482</v>
      </c>
      <c r="B670" t="s">
        <v>483</v>
      </c>
      <c r="C670" t="s">
        <v>3157</v>
      </c>
      <c r="D670" t="s">
        <v>54</v>
      </c>
      <c r="E670">
        <v>45354.59901554</v>
      </c>
      <c r="F670">
        <v>609.79999999999995</v>
      </c>
      <c r="G670">
        <v>-35.648560373765697</v>
      </c>
      <c r="H670">
        <f>(Table2[[#This Row],[1Y Return vs Nifty]]-AVERAGE(Table2[1Y Return vs Nifty]))/_xlfn.STDEV.P(Table2[1Y Return vs Nifty])</f>
        <v>-1.022339200291106</v>
      </c>
      <c r="I670">
        <v>-14.5219394358925</v>
      </c>
      <c r="J670">
        <f>(Table2[[#This Row],[1M Return vs Nifty]]-AVERAGE(Table2[1M Return vs Nifty]))/_xlfn.STDEV.P(Table2[1M Return vs Nifty])</f>
        <v>-1.4070990314611183</v>
      </c>
      <c r="K670">
        <v>-12.8976922079045</v>
      </c>
      <c r="L670">
        <f>(Table2[[#This Row],[6M Return vs Nifty]]-AVERAGE(Table2[6M Return vs Nifty]))/_xlfn.STDEV.P(Table2[6M Return vs Nifty])</f>
        <v>-0.66255253063812314</v>
      </c>
      <c r="M670">
        <v>-2.0887527251364801</v>
      </c>
      <c r="N670">
        <f>(Table2[[#This Row],[1W Return vs Nifty]]-AVERAGE(Table2[1W Return vs Nifty]))/_xlfn.STDEV.P(Table2[1W Return vs Nifty])</f>
        <v>-0.86144083901949164</v>
      </c>
      <c r="O670">
        <v>644.47</v>
      </c>
      <c r="P670">
        <v>665.72042539511301</v>
      </c>
      <c r="Q670">
        <v>664.49740254756398</v>
      </c>
      <c r="R670">
        <v>31.618684358148801</v>
      </c>
      <c r="S670" s="1">
        <f>(Table2[[#This Row],[Close Price]]-Table2[[#This Row],[20D EMA]])/Table2[[#This Row],[20D EMA]]</f>
        <v>-5.3796142566760394E-2</v>
      </c>
      <c r="T670" s="1">
        <f>(Table2[[#This Row],[Close Price]]-Table2[[#This Row],[50D EMA]])/Table2[[#This Row],[50D EMA]]</f>
        <v>-8.3999864300278324E-2</v>
      </c>
      <c r="U670" s="1">
        <f>(Table2[[#This Row],[Close Price]]-Table2[[#This Row],[200D EMA]])/Table2[[#This Row],[200D EMA]]</f>
        <v>-8.2313944851949733E-2</v>
      </c>
      <c r="V670">
        <v>1.2027777103544901</v>
      </c>
      <c r="W670">
        <v>606.54999999999995</v>
      </c>
      <c r="X670">
        <v>619.75</v>
      </c>
      <c r="Y670">
        <v>605.25</v>
      </c>
      <c r="Z670">
        <v>628.4</v>
      </c>
      <c r="AA670">
        <v>605.25</v>
      </c>
      <c r="AB670">
        <v>628.4</v>
      </c>
      <c r="AC670" s="1">
        <f>(Table2[[#This Row],[Close Price]]/Table2[[#This Row],[Day Low]])-1</f>
        <v>5.35817327508048E-3</v>
      </c>
      <c r="AD670" s="1">
        <f>(Table2[[#This Row],[Day High]]/Table2[[#This Row],[Close Price]])-1</f>
        <v>1.631682518858657E-2</v>
      </c>
      <c r="AE670" s="1">
        <f>(Table2[[#This Row],[Close Price]]/Table2[[#This Row],[Current Week Low]])-1</f>
        <v>7.5175547294505929E-3</v>
      </c>
      <c r="AF670" s="1">
        <f>(Table2[[#This Row],[Current Week High]]/Table2[[#This Row],[Close Price]])-1</f>
        <v>3.0501803870121469E-2</v>
      </c>
      <c r="AG670" s="1">
        <f>(Table2[[#This Row],[Close Price]]/Table2[[#This Row],[Current Month Low]])-1</f>
        <v>7.5175547294505929E-3</v>
      </c>
      <c r="AH670" s="1">
        <f>(Table2[[#This Row],[Current Month High]]/Table2[[#This Row],[Close Price]])-1</f>
        <v>3.0501803870121469E-2</v>
      </c>
      <c r="AI670">
        <v>33.3879960642833</v>
      </c>
      <c r="AJ670">
        <v>10.1318403467581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-8.2799999999999994</v>
      </c>
      <c r="AM670" t="s">
        <v>3216</v>
      </c>
      <c r="AN670">
        <v>-0.05</v>
      </c>
      <c r="AO670" t="s">
        <v>3216</v>
      </c>
      <c r="AP670">
        <v>-2.3719958368936998E-2</v>
      </c>
      <c r="AQ670">
        <f>(Table2[[#This Row],[Sharpe Ratio]]-AVERAGE(Table2[Sharpe Ratio]))/_xlfn.STDEV.P(Table2[Sharpe Ratio])</f>
        <v>-1.0380675134441544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670</v>
      </c>
      <c r="AT670">
        <f>_xlfn.RANK.AVG(Table2[[#This Row],[6M Return vs Nifty Z-Score]],Table2[6M Return vs Nifty Z-Score])</f>
        <v>562</v>
      </c>
      <c r="AU670">
        <f>_xlfn.RANK.AVG(Table2[[#This Row],[Sharpe Ratio Z-Score]],Table2[Sharpe Ratio Z-Score])</f>
        <v>624</v>
      </c>
      <c r="AV670">
        <f>(Table2[[#This Row],[Rank 1Y]]+Table2[[#This Row],[Rank 6M]]+Table2[[#This Row],[Rank Sharpe]])/3</f>
        <v>618.66666666666663</v>
      </c>
    </row>
    <row r="671" spans="1:48" hidden="1" x14ac:dyDescent="0.3">
      <c r="A671" t="s">
        <v>126</v>
      </c>
      <c r="B671" t="s">
        <v>127</v>
      </c>
      <c r="C671" t="s">
        <v>3159</v>
      </c>
      <c r="D671" t="s">
        <v>128</v>
      </c>
      <c r="E671">
        <v>219403.60332960001</v>
      </c>
      <c r="F671">
        <v>2275.6</v>
      </c>
      <c r="G671">
        <v>-32.4436705649373</v>
      </c>
      <c r="H671">
        <f>(Table2[[#This Row],[1Y Return vs Nifty]]-AVERAGE(Table2[1Y Return vs Nifty]))/_xlfn.STDEV.P(Table2[1Y Return vs Nifty])</f>
        <v>-0.96729905914593806</v>
      </c>
      <c r="I671">
        <v>-11.017080220916201</v>
      </c>
      <c r="J671">
        <f>(Table2[[#This Row],[1M Return vs Nifty]]-AVERAGE(Table2[1M Return vs Nifty]))/_xlfn.STDEV.P(Table2[1M Return vs Nifty])</f>
        <v>-1.0289439163793677</v>
      </c>
      <c r="K671">
        <v>-16.493893708963199</v>
      </c>
      <c r="L671">
        <f>(Table2[[#This Row],[6M Return vs Nifty]]-AVERAGE(Table2[6M Return vs Nifty]))/_xlfn.STDEV.P(Table2[6M Return vs Nifty])</f>
        <v>-0.78070348243691512</v>
      </c>
      <c r="M671">
        <v>-1.30143732399126</v>
      </c>
      <c r="N671">
        <f>(Table2[[#This Row],[1W Return vs Nifty]]-AVERAGE(Table2[1W Return vs Nifty]))/_xlfn.STDEV.P(Table2[1W Return vs Nifty])</f>
        <v>-0.67322483910005815</v>
      </c>
      <c r="O671">
        <v>2345.69</v>
      </c>
      <c r="P671">
        <v>2440.9882892629698</v>
      </c>
      <c r="Q671">
        <v>2475.97363471669</v>
      </c>
      <c r="R671">
        <v>36.387683653682203</v>
      </c>
      <c r="S671" s="1">
        <f>(Table2[[#This Row],[Close Price]]-Table2[[#This Row],[20D EMA]])/Table2[[#This Row],[20D EMA]]</f>
        <v>-2.9880333718436854E-2</v>
      </c>
      <c r="T671" s="1">
        <f>(Table2[[#This Row],[Close Price]]-Table2[[#This Row],[50D EMA]])/Table2[[#This Row],[50D EMA]]</f>
        <v>-6.7754642654556579E-2</v>
      </c>
      <c r="U671" s="1">
        <f>(Table2[[#This Row],[Close Price]]-Table2[[#This Row],[200D EMA]])/Table2[[#This Row],[200D EMA]]</f>
        <v>-8.0927208556329205E-2</v>
      </c>
      <c r="V671">
        <v>1.0088076483502699</v>
      </c>
      <c r="W671">
        <v>2258.0500000000002</v>
      </c>
      <c r="X671">
        <v>2279.6999999999998</v>
      </c>
      <c r="Y671">
        <v>2230.9</v>
      </c>
      <c r="Z671">
        <v>2287</v>
      </c>
      <c r="AA671">
        <v>2230.9</v>
      </c>
      <c r="AB671">
        <v>2292.9499999999998</v>
      </c>
      <c r="AC671" s="1">
        <f>(Table2[[#This Row],[Close Price]]/Table2[[#This Row],[Day Low]])-1</f>
        <v>7.7721928212395319E-3</v>
      </c>
      <c r="AD671" s="1">
        <f>(Table2[[#This Row],[Day High]]/Table2[[#This Row],[Close Price]])-1</f>
        <v>1.8017226226050287E-3</v>
      </c>
      <c r="AE671" s="1">
        <f>(Table2[[#This Row],[Close Price]]/Table2[[#This Row],[Current Week Low]])-1</f>
        <v>2.0036756466000227E-2</v>
      </c>
      <c r="AF671" s="1">
        <f>(Table2[[#This Row],[Current Week High]]/Table2[[#This Row],[Close Price]])-1</f>
        <v>5.0096677799262856E-3</v>
      </c>
      <c r="AG671" s="1">
        <f>(Table2[[#This Row],[Close Price]]/Table2[[#This Row],[Current Month Low]])-1</f>
        <v>2.0036756466000227E-2</v>
      </c>
      <c r="AH671" s="1">
        <f>(Table2[[#This Row],[Current Month High]]/Table2[[#This Row],[Close Price]])-1</f>
        <v>7.6243628054140089E-3</v>
      </c>
      <c r="AI671">
        <v>22.077693795043</v>
      </c>
      <c r="AJ671">
        <v>2.6895306859205701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-3.36</v>
      </c>
      <c r="AM671" t="s">
        <v>3216</v>
      </c>
      <c r="AN671">
        <v>-0.04</v>
      </c>
      <c r="AO671" t="s">
        <v>3216</v>
      </c>
      <c r="AP671">
        <v>-1.8973384178961002E-2</v>
      </c>
      <c r="AQ671">
        <f>(Table2[[#This Row],[Sharpe Ratio]]-AVERAGE(Table2[Sharpe Ratio]))/_xlfn.STDEV.P(Table2[Sharpe Ratio])</f>
        <v>-0.98144068141654339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652</v>
      </c>
      <c r="AT671">
        <f>_xlfn.RANK.AVG(Table2[[#This Row],[6M Return vs Nifty Z-Score]],Table2[6M Return vs Nifty Z-Score])</f>
        <v>592</v>
      </c>
      <c r="AU671">
        <f>_xlfn.RANK.AVG(Table2[[#This Row],[Sharpe Ratio Z-Score]],Table2[Sharpe Ratio Z-Score])</f>
        <v>615</v>
      </c>
      <c r="AV671">
        <f>(Table2[[#This Row],[Rank 1Y]]+Table2[[#This Row],[Rank 6M]]+Table2[[#This Row],[Rank Sharpe]])/3</f>
        <v>619.66666666666663</v>
      </c>
    </row>
    <row r="672" spans="1:48" hidden="1" x14ac:dyDescent="0.3">
      <c r="A672" t="s">
        <v>97</v>
      </c>
      <c r="B672" t="s">
        <v>98</v>
      </c>
      <c r="C672" t="s">
        <v>3168</v>
      </c>
      <c r="D672" t="s">
        <v>99</v>
      </c>
      <c r="E672">
        <v>277764.79333140998</v>
      </c>
      <c r="F672">
        <v>2897.3</v>
      </c>
      <c r="G672">
        <v>-30.4874924119285</v>
      </c>
      <c r="H672">
        <f>(Table2[[#This Row],[1Y Return vs Nifty]]-AVERAGE(Table2[1Y Return vs Nifty]))/_xlfn.STDEV.P(Table2[1Y Return vs Nifty])</f>
        <v>-0.93370404400685014</v>
      </c>
      <c r="I672">
        <v>-4.3284043970994697</v>
      </c>
      <c r="J672">
        <f>(Table2[[#This Row],[1M Return vs Nifty]]-AVERAGE(Table2[1M Return vs Nifty]))/_xlfn.STDEV.P(Table2[1M Return vs Nifty])</f>
        <v>-0.30727242524158666</v>
      </c>
      <c r="K672">
        <v>-10.2843783683018</v>
      </c>
      <c r="L672">
        <f>(Table2[[#This Row],[6M Return vs Nifty]]-AVERAGE(Table2[6M Return vs Nifty]))/_xlfn.STDEV.P(Table2[6M Return vs Nifty])</f>
        <v>-0.57669373840773341</v>
      </c>
      <c r="M672">
        <v>-3.6990496739034699</v>
      </c>
      <c r="N672">
        <f>(Table2[[#This Row],[1W Return vs Nifty]]-AVERAGE(Table2[1W Return vs Nifty]))/_xlfn.STDEV.P(Table2[1W Return vs Nifty])</f>
        <v>-1.24639920505492</v>
      </c>
      <c r="O672">
        <v>2996.4</v>
      </c>
      <c r="P672">
        <v>3063.56846944888</v>
      </c>
      <c r="Q672">
        <v>3047.7482109378102</v>
      </c>
      <c r="R672">
        <v>27.618737004422901</v>
      </c>
      <c r="S672" s="1">
        <f>(Table2[[#This Row],[Close Price]]-Table2[[#This Row],[20D EMA]])/Table2[[#This Row],[20D EMA]]</f>
        <v>-3.3073020958483482E-2</v>
      </c>
      <c r="T672" s="1">
        <f>(Table2[[#This Row],[Close Price]]-Table2[[#This Row],[50D EMA]])/Table2[[#This Row],[50D EMA]]</f>
        <v>-5.427280999493727E-2</v>
      </c>
      <c r="U672" s="1">
        <f>(Table2[[#This Row],[Close Price]]-Table2[[#This Row],[200D EMA]])/Table2[[#This Row],[200D EMA]]</f>
        <v>-4.9363727094606749E-2</v>
      </c>
      <c r="V672">
        <v>0.81060251273244799</v>
      </c>
      <c r="W672">
        <v>2860</v>
      </c>
      <c r="X672">
        <v>2907.85</v>
      </c>
      <c r="Y672">
        <v>2860</v>
      </c>
      <c r="Z672">
        <v>2962.15</v>
      </c>
      <c r="AA672">
        <v>2860</v>
      </c>
      <c r="AB672">
        <v>2965.75</v>
      </c>
      <c r="AC672" s="1">
        <f>(Table2[[#This Row],[Close Price]]/Table2[[#This Row],[Day Low]])-1</f>
        <v>1.3041958041958068E-2</v>
      </c>
      <c r="AD672" s="1">
        <f>(Table2[[#This Row],[Day High]]/Table2[[#This Row],[Close Price]])-1</f>
        <v>3.6413212301107389E-3</v>
      </c>
      <c r="AE672" s="1">
        <f>(Table2[[#This Row],[Close Price]]/Table2[[#This Row],[Current Week Low]])-1</f>
        <v>1.3041958041958068E-2</v>
      </c>
      <c r="AF672" s="1">
        <f>(Table2[[#This Row],[Current Week High]]/Table2[[#This Row],[Close Price]])-1</f>
        <v>2.2382908224898967E-2</v>
      </c>
      <c r="AG672" s="1">
        <f>(Table2[[#This Row],[Close Price]]/Table2[[#This Row],[Current Month Low]])-1</f>
        <v>1.3041958041958068E-2</v>
      </c>
      <c r="AH672" s="1">
        <f>(Table2[[#This Row],[Current Month High]]/Table2[[#This Row],[Close Price]])-1</f>
        <v>2.3625444379249627E-2</v>
      </c>
      <c r="AI672">
        <v>18.142753598177599</v>
      </c>
      <c r="AJ672">
        <v>8.5090446050709794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-4.9800000000000004</v>
      </c>
      <c r="AM672" t="s">
        <v>3216</v>
      </c>
      <c r="AN672">
        <v>-0.03</v>
      </c>
      <c r="AO672" t="s">
        <v>3216</v>
      </c>
      <c r="AP672">
        <v>-6.6059476421541002E-2</v>
      </c>
      <c r="AQ672">
        <f>(Table2[[#This Row],[Sharpe Ratio]]-AVERAGE(Table2[Sharpe Ratio]))/_xlfn.STDEV.P(Table2[Sharpe Ratio])</f>
        <v>-1.5431797651304477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642</v>
      </c>
      <c r="AT672">
        <f>_xlfn.RANK.AVG(Table2[[#This Row],[6M Return vs Nifty Z-Score]],Table2[6M Return vs Nifty Z-Score])</f>
        <v>526</v>
      </c>
      <c r="AU672">
        <f>_xlfn.RANK.AVG(Table2[[#This Row],[Sharpe Ratio Z-Score]],Table2[Sharpe Ratio Z-Score])</f>
        <v>694</v>
      </c>
      <c r="AV672">
        <f>(Table2[[#This Row],[Rank 1Y]]+Table2[[#This Row],[Rank 6M]]+Table2[[#This Row],[Rank Sharpe]])/3</f>
        <v>620.66666666666663</v>
      </c>
    </row>
    <row r="673" spans="1:48" hidden="1" x14ac:dyDescent="0.3">
      <c r="A673" t="s">
        <v>1993</v>
      </c>
      <c r="B673" t="s">
        <v>1994</v>
      </c>
      <c r="C673" t="s">
        <v>3175</v>
      </c>
      <c r="D673" t="s">
        <v>1995</v>
      </c>
      <c r="E673">
        <v>3467.6347154999999</v>
      </c>
      <c r="F673">
        <v>19.59</v>
      </c>
      <c r="G673">
        <v>-25.921716765189402</v>
      </c>
      <c r="H673">
        <f>(Table2[[#This Row],[1Y Return vs Nifty]]-AVERAGE(Table2[1Y Return vs Nifty]))/_xlfn.STDEV.P(Table2[1Y Return vs Nifty])</f>
        <v>-0.85529231972808084</v>
      </c>
      <c r="I673">
        <v>-2.2527960967017999</v>
      </c>
      <c r="J673">
        <f>(Table2[[#This Row],[1M Return vs Nifty]]-AVERAGE(Table2[1M Return vs Nifty]))/_xlfn.STDEV.P(Table2[1M Return vs Nifty])</f>
        <v>-8.3325656610303681E-2</v>
      </c>
      <c r="K673">
        <v>-17.767159386884199</v>
      </c>
      <c r="L673">
        <f>(Table2[[#This Row],[6M Return vs Nifty]]-AVERAGE(Table2[6M Return vs Nifty]))/_xlfn.STDEV.P(Table2[6M Return vs Nifty])</f>
        <v>-0.82253583017794474</v>
      </c>
      <c r="M673">
        <v>1.91568431900966</v>
      </c>
      <c r="N673">
        <f>(Table2[[#This Row],[1W Return vs Nifty]]-AVERAGE(Table2[1W Return vs Nifty]))/_xlfn.STDEV.P(Table2[1W Return vs Nifty])</f>
        <v>9.5861814125695471E-2</v>
      </c>
      <c r="O673">
        <v>19.47</v>
      </c>
      <c r="P673">
        <v>20.1287040946901</v>
      </c>
      <c r="Q673">
        <v>20.8657464348464</v>
      </c>
      <c r="R673">
        <v>55.213741455155002</v>
      </c>
      <c r="S673" s="1">
        <f>(Table2[[#This Row],[Close Price]]-Table2[[#This Row],[20D EMA]])/Table2[[#This Row],[20D EMA]]</f>
        <v>6.1633281972265537E-3</v>
      </c>
      <c r="T673" s="1">
        <f>(Table2[[#This Row],[Close Price]]-Table2[[#This Row],[50D EMA]])/Table2[[#This Row],[50D EMA]]</f>
        <v>-2.6762979482231497E-2</v>
      </c>
      <c r="U673" s="1">
        <f>(Table2[[#This Row],[Close Price]]-Table2[[#This Row],[200D EMA]])/Table2[[#This Row],[200D EMA]]</f>
        <v>-6.1140704399429827E-2</v>
      </c>
      <c r="V673">
        <v>0.45620919222134199</v>
      </c>
      <c r="W673">
        <v>19.28</v>
      </c>
      <c r="X673">
        <v>19.68</v>
      </c>
      <c r="Y673">
        <v>19</v>
      </c>
      <c r="Z673">
        <v>19.89</v>
      </c>
      <c r="AA673">
        <v>19</v>
      </c>
      <c r="AB673">
        <v>20.05</v>
      </c>
      <c r="AC673" s="1">
        <f>(Table2[[#This Row],[Close Price]]/Table2[[#This Row],[Day Low]])-1</f>
        <v>1.6078838174273802E-2</v>
      </c>
      <c r="AD673" s="1">
        <f>(Table2[[#This Row],[Day High]]/Table2[[#This Row],[Close Price]])-1</f>
        <v>4.5941807044409533E-3</v>
      </c>
      <c r="AE673" s="1">
        <f>(Table2[[#This Row],[Close Price]]/Table2[[#This Row],[Current Week Low]])-1</f>
        <v>3.1052631578947443E-2</v>
      </c>
      <c r="AF673" s="1">
        <f>(Table2[[#This Row],[Current Week High]]/Table2[[#This Row],[Close Price]])-1</f>
        <v>1.5313935681470214E-2</v>
      </c>
      <c r="AG673" s="1">
        <f>(Table2[[#This Row],[Close Price]]/Table2[[#This Row],[Current Month Low]])-1</f>
        <v>3.1052631578947443E-2</v>
      </c>
      <c r="AH673" s="1">
        <f>(Table2[[#This Row],[Current Month High]]/Table2[[#This Row],[Close Price]])-1</f>
        <v>2.3481368044920847E-2</v>
      </c>
      <c r="AI673">
        <v>42.6748340990301</v>
      </c>
      <c r="AJ673">
        <v>9.5637583892617499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0.88</v>
      </c>
      <c r="AM673" t="s">
        <v>3217</v>
      </c>
      <c r="AN673">
        <v>-0.09</v>
      </c>
      <c r="AO673" t="s">
        <v>3216</v>
      </c>
      <c r="AP673">
        <v>-2.8279984197238001E-2</v>
      </c>
      <c r="AQ673">
        <f>(Table2[[#This Row],[Sharpe Ratio]]-AVERAGE(Table2[Sharpe Ratio]))/_xlfn.STDEV.P(Table2[Sharpe Ratio])</f>
        <v>-1.0924688155803537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623</v>
      </c>
      <c r="AT673">
        <f>_xlfn.RANK.AVG(Table2[[#This Row],[6M Return vs Nifty Z-Score]],Table2[6M Return vs Nifty Z-Score])</f>
        <v>607</v>
      </c>
      <c r="AU673">
        <f>_xlfn.RANK.AVG(Table2[[#This Row],[Sharpe Ratio Z-Score]],Table2[Sharpe Ratio Z-Score])</f>
        <v>633</v>
      </c>
      <c r="AV673">
        <f>(Table2[[#This Row],[Rank 1Y]]+Table2[[#This Row],[Rank 6M]]+Table2[[#This Row],[Rank Sharpe]])/3</f>
        <v>621</v>
      </c>
    </row>
    <row r="674" spans="1:48" hidden="1" x14ac:dyDescent="0.3">
      <c r="A674" t="s">
        <v>468</v>
      </c>
      <c r="B674" t="s">
        <v>469</v>
      </c>
      <c r="C674" t="s">
        <v>3157</v>
      </c>
      <c r="D674" t="s">
        <v>24</v>
      </c>
      <c r="E674">
        <v>48938.526812591001</v>
      </c>
      <c r="F674">
        <v>66.89</v>
      </c>
      <c r="G674">
        <v>-45.2962132405167</v>
      </c>
      <c r="H674">
        <f>(Table2[[#This Row],[1Y Return vs Nifty]]-AVERAGE(Table2[1Y Return vs Nifty]))/_xlfn.STDEV.P(Table2[1Y Return vs Nifty])</f>
        <v>-1.1880260747798355</v>
      </c>
      <c r="I674">
        <v>-6.6183725252759498</v>
      </c>
      <c r="J674">
        <f>(Table2[[#This Row],[1M Return vs Nifty]]-AVERAGE(Table2[1M Return vs Nifty]))/_xlfn.STDEV.P(Table2[1M Return vs Nifty])</f>
        <v>-0.55434744535761538</v>
      </c>
      <c r="K674">
        <v>-25.535555887323198</v>
      </c>
      <c r="L674">
        <f>(Table2[[#This Row],[6M Return vs Nifty]]-AVERAGE(Table2[6M Return vs Nifty]))/_xlfn.STDEV.P(Table2[6M Return vs Nifty])</f>
        <v>-1.0777616400239907</v>
      </c>
      <c r="M674">
        <v>-2.2055221013625101</v>
      </c>
      <c r="N674">
        <f>(Table2[[#This Row],[1W Return vs Nifty]]-AVERAGE(Table2[1W Return vs Nifty]))/_xlfn.STDEV.P(Table2[1W Return vs Nifty])</f>
        <v>-0.88935578247719871</v>
      </c>
      <c r="O674">
        <v>68.58</v>
      </c>
      <c r="P674">
        <v>70.987543710241397</v>
      </c>
      <c r="Q674">
        <v>75.790342127583202</v>
      </c>
      <c r="R674">
        <v>43.835238720516401</v>
      </c>
      <c r="S674" s="1">
        <f>(Table2[[#This Row],[Close Price]]-Table2[[#This Row],[20D EMA]])/Table2[[#This Row],[20D EMA]]</f>
        <v>-2.4642752989209649E-2</v>
      </c>
      <c r="T674" s="1">
        <f>(Table2[[#This Row],[Close Price]]-Table2[[#This Row],[50D EMA]])/Table2[[#This Row],[50D EMA]]</f>
        <v>-5.7722010032729761E-2</v>
      </c>
      <c r="U674" s="1">
        <f>(Table2[[#This Row],[Close Price]]-Table2[[#This Row],[200D EMA]])/Table2[[#This Row],[200D EMA]]</f>
        <v>-0.11743372410960529</v>
      </c>
      <c r="V674">
        <v>1.86527786809749</v>
      </c>
      <c r="W674">
        <v>66.150000000000006</v>
      </c>
      <c r="X674">
        <v>67.14</v>
      </c>
      <c r="Y674">
        <v>65.319999999999993</v>
      </c>
      <c r="Z674">
        <v>67.489999999999995</v>
      </c>
      <c r="AA674">
        <v>65.319999999999993</v>
      </c>
      <c r="AB674">
        <v>67.62</v>
      </c>
      <c r="AC674" s="1">
        <f>(Table2[[#This Row],[Close Price]]/Table2[[#This Row],[Day Low]])-1</f>
        <v>1.1186696900982618E-2</v>
      </c>
      <c r="AD674" s="1">
        <f>(Table2[[#This Row],[Day High]]/Table2[[#This Row],[Close Price]])-1</f>
        <v>3.7374794438631564E-3</v>
      </c>
      <c r="AE674" s="1">
        <f>(Table2[[#This Row],[Close Price]]/Table2[[#This Row],[Current Week Low]])-1</f>
        <v>2.4035517452541511E-2</v>
      </c>
      <c r="AF674" s="1">
        <f>(Table2[[#This Row],[Current Week High]]/Table2[[#This Row],[Close Price]])-1</f>
        <v>8.9699506652711758E-3</v>
      </c>
      <c r="AG674" s="1">
        <f>(Table2[[#This Row],[Close Price]]/Table2[[#This Row],[Current Month Low]])-1</f>
        <v>2.4035517452541511E-2</v>
      </c>
      <c r="AH674" s="1">
        <f>(Table2[[#This Row],[Current Month High]]/Table2[[#This Row],[Close Price]])-1</f>
        <v>1.0913439976080186E-2</v>
      </c>
      <c r="AI674">
        <v>38.211989834055899</v>
      </c>
      <c r="AJ674">
        <v>12.7993254637436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-4.99</v>
      </c>
      <c r="AM674" t="s">
        <v>3216</v>
      </c>
      <c r="AN674">
        <v>-0.11</v>
      </c>
      <c r="AO674" t="s">
        <v>3216</v>
      </c>
      <c r="AP674">
        <v>1.7796729535329001E-2</v>
      </c>
      <c r="AQ674">
        <f>(Table2[[#This Row],[Sharpe Ratio]]-AVERAGE(Table2[Sharpe Ratio]))/_xlfn.STDEV.P(Table2[Sharpe Ratio])</f>
        <v>-0.54277166043452985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704</v>
      </c>
      <c r="AT674">
        <f>_xlfn.RANK.AVG(Table2[[#This Row],[6M Return vs Nifty Z-Score]],Table2[6M Return vs Nifty Z-Score])</f>
        <v>683</v>
      </c>
      <c r="AU674">
        <f>_xlfn.RANK.AVG(Table2[[#This Row],[Sharpe Ratio Z-Score]],Table2[Sharpe Ratio Z-Score])</f>
        <v>477</v>
      </c>
      <c r="AV674">
        <f>(Table2[[#This Row],[Rank 1Y]]+Table2[[#This Row],[Rank 6M]]+Table2[[#This Row],[Rank Sharpe]])/3</f>
        <v>621.33333333333337</v>
      </c>
    </row>
    <row r="675" spans="1:48" hidden="1" x14ac:dyDescent="0.3">
      <c r="A675" t="s">
        <v>977</v>
      </c>
      <c r="B675" t="s">
        <v>978</v>
      </c>
      <c r="C675" t="s">
        <v>3157</v>
      </c>
      <c r="D675" t="s">
        <v>54</v>
      </c>
      <c r="E675">
        <v>15136.90977036</v>
      </c>
      <c r="F675">
        <v>949.2</v>
      </c>
      <c r="G675">
        <v>-70.113526050130901</v>
      </c>
      <c r="H675">
        <f>(Table2[[#This Row],[1Y Return vs Nifty]]-AVERAGE(Table2[1Y Return vs Nifty]))/_xlfn.STDEV.P(Table2[1Y Return vs Nifty])</f>
        <v>-1.6142336767142975</v>
      </c>
      <c r="I675">
        <v>-17.973866227640301</v>
      </c>
      <c r="J675">
        <f>(Table2[[#This Row],[1M Return vs Nifty]]-AVERAGE(Table2[1M Return vs Nifty]))/_xlfn.STDEV.P(Table2[1M Return vs Nifty])</f>
        <v>-1.7795430279587048</v>
      </c>
      <c r="K675">
        <v>-42.928739990240999</v>
      </c>
      <c r="L675">
        <f>(Table2[[#This Row],[6M Return vs Nifty]]-AVERAGE(Table2[6M Return vs Nifty]))/_xlfn.STDEV.P(Table2[6M Return vs Nifty])</f>
        <v>-1.6492038286684174</v>
      </c>
      <c r="M675">
        <v>-2.4984653952708</v>
      </c>
      <c r="N675">
        <f>(Table2[[#This Row],[1W Return vs Nifty]]-AVERAGE(Table2[1W Return vs Nifty]))/_xlfn.STDEV.P(Table2[1W Return vs Nifty])</f>
        <v>-0.95938694775408795</v>
      </c>
      <c r="O675">
        <v>1010.23</v>
      </c>
      <c r="P675">
        <v>1100.4388820659899</v>
      </c>
      <c r="Q675">
        <v>1276.7988140065099</v>
      </c>
      <c r="R675">
        <v>36.631940559464297</v>
      </c>
      <c r="S675" s="1">
        <f>(Table2[[#This Row],[Close Price]]-Table2[[#This Row],[20D EMA]])/Table2[[#This Row],[20D EMA]]</f>
        <v>-6.0411985389465739E-2</v>
      </c>
      <c r="T675" s="1">
        <f>(Table2[[#This Row],[Close Price]]-Table2[[#This Row],[50D EMA]])/Table2[[#This Row],[50D EMA]]</f>
        <v>-0.13743505843963857</v>
      </c>
      <c r="U675" s="1">
        <f>(Table2[[#This Row],[Close Price]]-Table2[[#This Row],[200D EMA]])/Table2[[#This Row],[200D EMA]]</f>
        <v>-0.25657825681911978</v>
      </c>
      <c r="V675">
        <v>1.3126600929899099</v>
      </c>
      <c r="W675">
        <v>926.1</v>
      </c>
      <c r="X675">
        <v>953</v>
      </c>
      <c r="Y675">
        <v>924</v>
      </c>
      <c r="Z675">
        <v>998.1</v>
      </c>
      <c r="AA675">
        <v>924</v>
      </c>
      <c r="AB675">
        <v>1002.95</v>
      </c>
      <c r="AC675" s="1">
        <f>(Table2[[#This Row],[Close Price]]/Table2[[#This Row],[Day Low]])-1</f>
        <v>2.4943310657596474E-2</v>
      </c>
      <c r="AD675" s="1">
        <f>(Table2[[#This Row],[Day High]]/Table2[[#This Row],[Close Price]])-1</f>
        <v>4.0033712600082705E-3</v>
      </c>
      <c r="AE675" s="1">
        <f>(Table2[[#This Row],[Close Price]]/Table2[[#This Row],[Current Week Low]])-1</f>
        <v>2.7272727272727337E-2</v>
      </c>
      <c r="AF675" s="1">
        <f>(Table2[[#This Row],[Current Week High]]/Table2[[#This Row],[Close Price]])-1</f>
        <v>5.1517067003792549E-2</v>
      </c>
      <c r="AG675" s="1">
        <f>(Table2[[#This Row],[Close Price]]/Table2[[#This Row],[Current Month Low]])-1</f>
        <v>2.7272727272727337E-2</v>
      </c>
      <c r="AH675" s="1">
        <f>(Table2[[#This Row],[Current Month High]]/Table2[[#This Row],[Close Price]])-1</f>
        <v>5.6626632954066558E-2</v>
      </c>
      <c r="AI675">
        <v>89.2119679730299</v>
      </c>
      <c r="AJ675">
        <v>4.1360394953373598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-6.42</v>
      </c>
      <c r="AM675" t="s">
        <v>3216</v>
      </c>
      <c r="AN675">
        <v>-0.26</v>
      </c>
      <c r="AO675" t="s">
        <v>3216</v>
      </c>
      <c r="AP675">
        <v>4.5052712031636001E-2</v>
      </c>
      <c r="AQ675">
        <f>(Table2[[#This Row],[Sharpe Ratio]]-AVERAGE(Table2[Sharpe Ratio]))/_xlfn.STDEV.P(Table2[Sharpe Ratio])</f>
        <v>-0.21760662965815575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734</v>
      </c>
      <c r="AT675">
        <f>_xlfn.RANK.AVG(Table2[[#This Row],[6M Return vs Nifty Z-Score]],Table2[6M Return vs Nifty Z-Score])</f>
        <v>733</v>
      </c>
      <c r="AU675">
        <f>_xlfn.RANK.AVG(Table2[[#This Row],[Sharpe Ratio Z-Score]],Table2[Sharpe Ratio Z-Score])</f>
        <v>402</v>
      </c>
      <c r="AV675">
        <f>(Table2[[#This Row],[Rank 1Y]]+Table2[[#This Row],[Rank 6M]]+Table2[[#This Row],[Rank Sharpe]])/3</f>
        <v>623</v>
      </c>
    </row>
    <row r="676" spans="1:48" hidden="1" x14ac:dyDescent="0.3">
      <c r="A676" t="s">
        <v>1249</v>
      </c>
      <c r="B676" t="s">
        <v>1250</v>
      </c>
      <c r="C676" t="s">
        <v>3158</v>
      </c>
      <c r="D676" t="s">
        <v>21</v>
      </c>
      <c r="E676">
        <v>9472.4229501649897</v>
      </c>
      <c r="F676">
        <v>1504.45</v>
      </c>
      <c r="G676">
        <v>-29.675490072877601</v>
      </c>
      <c r="H676">
        <f>(Table2[[#This Row],[1Y Return vs Nifty]]-AVERAGE(Table2[1Y Return vs Nifty]))/_xlfn.STDEV.P(Table2[1Y Return vs Nifty])</f>
        <v>-0.91975887708458848</v>
      </c>
      <c r="I676">
        <v>-1.34462412265745</v>
      </c>
      <c r="J676">
        <f>(Table2[[#This Row],[1M Return vs Nifty]]-AVERAGE(Table2[1M Return vs Nifty]))/_xlfn.STDEV.P(Table2[1M Return vs Nifty])</f>
        <v>1.4661125823433546E-2</v>
      </c>
      <c r="K676">
        <v>-11.082866123875</v>
      </c>
      <c r="L676">
        <f>(Table2[[#This Row],[6M Return vs Nifty]]-AVERAGE(Table2[6M Return vs Nifty]))/_xlfn.STDEV.P(Table2[6M Return vs Nifty])</f>
        <v>-0.60292755436406431</v>
      </c>
      <c r="M676">
        <v>-1.04620510790039</v>
      </c>
      <c r="N676">
        <f>(Table2[[#This Row],[1W Return vs Nifty]]-AVERAGE(Table2[1W Return vs Nifty]))/_xlfn.STDEV.P(Table2[1W Return vs Nifty])</f>
        <v>-0.61220890229338654</v>
      </c>
      <c r="O676">
        <v>1529.74</v>
      </c>
      <c r="P676">
        <v>1558.3956956750101</v>
      </c>
      <c r="Q676">
        <v>1573.8926083111501</v>
      </c>
      <c r="R676">
        <v>38.844459797785802</v>
      </c>
      <c r="S676" s="1">
        <f>(Table2[[#This Row],[Close Price]]-Table2[[#This Row],[20D EMA]])/Table2[[#This Row],[20D EMA]]</f>
        <v>-1.6532221161766027E-2</v>
      </c>
      <c r="T676" s="1">
        <f>(Table2[[#This Row],[Close Price]]-Table2[[#This Row],[50D EMA]])/Table2[[#This Row],[50D EMA]]</f>
        <v>-3.4616173430614981E-2</v>
      </c>
      <c r="U676" s="1">
        <f>(Table2[[#This Row],[Close Price]]-Table2[[#This Row],[200D EMA]])/Table2[[#This Row],[200D EMA]]</f>
        <v>-4.4121567090695424E-2</v>
      </c>
      <c r="V676">
        <v>0.81333146146983504</v>
      </c>
      <c r="W676">
        <v>1497.7</v>
      </c>
      <c r="X676">
        <v>1534.35</v>
      </c>
      <c r="Y676">
        <v>1495</v>
      </c>
      <c r="Z676">
        <v>1542</v>
      </c>
      <c r="AA676">
        <v>1495</v>
      </c>
      <c r="AB676">
        <v>1549</v>
      </c>
      <c r="AC676" s="1">
        <f>(Table2[[#This Row],[Close Price]]/Table2[[#This Row],[Day Low]])-1</f>
        <v>4.5069105962476375E-3</v>
      </c>
      <c r="AD676" s="1">
        <f>(Table2[[#This Row],[Day High]]/Table2[[#This Row],[Close Price]])-1</f>
        <v>1.9874372694340003E-2</v>
      </c>
      <c r="AE676" s="1">
        <f>(Table2[[#This Row],[Close Price]]/Table2[[#This Row],[Current Week Low]])-1</f>
        <v>6.3210702341136571E-3</v>
      </c>
      <c r="AF676" s="1">
        <f>(Table2[[#This Row],[Current Week High]]/Table2[[#This Row],[Close Price]])-1</f>
        <v>2.4959287447239742E-2</v>
      </c>
      <c r="AG676" s="1">
        <f>(Table2[[#This Row],[Close Price]]/Table2[[#This Row],[Current Month Low]])-1</f>
        <v>6.3210702341136571E-3</v>
      </c>
      <c r="AH676" s="1">
        <f>(Table2[[#This Row],[Current Month High]]/Table2[[#This Row],[Close Price]])-1</f>
        <v>2.9612150619827915E-2</v>
      </c>
      <c r="AI676">
        <v>29.113629565621899</v>
      </c>
      <c r="AJ676">
        <v>8.5422603802171704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-4.03</v>
      </c>
      <c r="AM676" t="s">
        <v>3216</v>
      </c>
      <c r="AN676">
        <v>-0.03</v>
      </c>
      <c r="AO676" t="s">
        <v>3216</v>
      </c>
      <c r="AP676">
        <v>-6.2110449959665998E-2</v>
      </c>
      <c r="AQ676">
        <f>(Table2[[#This Row],[Sharpe Ratio]]-AVERAGE(Table2[Sharpe Ratio]))/_xlfn.STDEV.P(Table2[Sharpe Ratio])</f>
        <v>-1.4960677114304468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639</v>
      </c>
      <c r="AT676">
        <f>_xlfn.RANK.AVG(Table2[[#This Row],[6M Return vs Nifty Z-Score]],Table2[6M Return vs Nifty Z-Score])</f>
        <v>538</v>
      </c>
      <c r="AU676">
        <f>_xlfn.RANK.AVG(Table2[[#This Row],[Sharpe Ratio Z-Score]],Table2[Sharpe Ratio Z-Score])</f>
        <v>692</v>
      </c>
      <c r="AV676">
        <f>(Table2[[#This Row],[Rank 1Y]]+Table2[[#This Row],[Rank 6M]]+Table2[[#This Row],[Rank Sharpe]])/3</f>
        <v>623</v>
      </c>
    </row>
    <row r="677" spans="1:48" hidden="1" x14ac:dyDescent="0.3">
      <c r="A677" t="s">
        <v>358</v>
      </c>
      <c r="B677" t="s">
        <v>359</v>
      </c>
      <c r="C677" t="s">
        <v>3171</v>
      </c>
      <c r="D677" t="s">
        <v>158</v>
      </c>
      <c r="E677">
        <v>69453.818621625003</v>
      </c>
      <c r="F677">
        <v>2343.0500000000002</v>
      </c>
      <c r="G677">
        <v>-25.879750594843099</v>
      </c>
      <c r="H677">
        <f>(Table2[[#This Row],[1Y Return vs Nifty]]-AVERAGE(Table2[1Y Return vs Nifty]))/_xlfn.STDEV.P(Table2[1Y Return vs Nifty])</f>
        <v>-0.85457160105225627</v>
      </c>
      <c r="I677">
        <v>-0.74348444721720797</v>
      </c>
      <c r="J677">
        <f>(Table2[[#This Row],[1M Return vs Nifty]]-AVERAGE(Table2[1M Return vs Nifty]))/_xlfn.STDEV.P(Table2[1M Return vs Nifty])</f>
        <v>7.9520804687267202E-2</v>
      </c>
      <c r="K677">
        <v>-18.5466731950732</v>
      </c>
      <c r="L677">
        <f>(Table2[[#This Row],[6M Return vs Nifty]]-AVERAGE(Table2[6M Return vs Nifty]))/_xlfn.STDEV.P(Table2[6M Return vs Nifty])</f>
        <v>-0.84814626895639411</v>
      </c>
      <c r="M677">
        <v>1.1462402305028501</v>
      </c>
      <c r="N677">
        <f>(Table2[[#This Row],[1W Return vs Nifty]]-AVERAGE(Table2[1W Return vs Nifty]))/_xlfn.STDEV.P(Table2[1W Return vs Nifty])</f>
        <v>-8.8081861165998712E-2</v>
      </c>
      <c r="O677">
        <v>2294.1799999999998</v>
      </c>
      <c r="P677">
        <v>2355.95622618584</v>
      </c>
      <c r="Q677">
        <v>2400.6903887631702</v>
      </c>
      <c r="R677">
        <v>65.302573094935198</v>
      </c>
      <c r="S677" s="1">
        <f>(Table2[[#This Row],[Close Price]]-Table2[[#This Row],[20D EMA]])/Table2[[#This Row],[20D EMA]]</f>
        <v>2.1301728722245138E-2</v>
      </c>
      <c r="T677" s="1">
        <f>(Table2[[#This Row],[Close Price]]-Table2[[#This Row],[50D EMA]])/Table2[[#This Row],[50D EMA]]</f>
        <v>-5.4781264789177733E-3</v>
      </c>
      <c r="U677" s="1">
        <f>(Table2[[#This Row],[Close Price]]-Table2[[#This Row],[200D EMA]])/Table2[[#This Row],[200D EMA]]</f>
        <v>-2.4009921909532942E-2</v>
      </c>
      <c r="V677">
        <v>0.91682195499173202</v>
      </c>
      <c r="W677">
        <v>2301</v>
      </c>
      <c r="X677">
        <v>2351.9499999999998</v>
      </c>
      <c r="Y677">
        <v>2220.25</v>
      </c>
      <c r="Z677">
        <v>2351.9499999999998</v>
      </c>
      <c r="AA677">
        <v>2220.25</v>
      </c>
      <c r="AB677">
        <v>2351.9499999999998</v>
      </c>
      <c r="AC677" s="1">
        <f>(Table2[[#This Row],[Close Price]]/Table2[[#This Row],[Day Low]])-1</f>
        <v>1.827466318991755E-2</v>
      </c>
      <c r="AD677" s="1">
        <f>(Table2[[#This Row],[Day High]]/Table2[[#This Row],[Close Price]])-1</f>
        <v>3.7984678090521307E-3</v>
      </c>
      <c r="AE677" s="1">
        <f>(Table2[[#This Row],[Close Price]]/Table2[[#This Row],[Current Week Low]])-1</f>
        <v>5.5309086814548047E-2</v>
      </c>
      <c r="AF677" s="1">
        <f>(Table2[[#This Row],[Current Week High]]/Table2[[#This Row],[Close Price]])-1</f>
        <v>3.7984678090521307E-3</v>
      </c>
      <c r="AG677" s="1">
        <f>(Table2[[#This Row],[Close Price]]/Table2[[#This Row],[Current Month Low]])-1</f>
        <v>5.5309086814548047E-2</v>
      </c>
      <c r="AH677" s="1">
        <f>(Table2[[#This Row],[Current Month High]]/Table2[[#This Row],[Close Price]])-1</f>
        <v>3.7984678090521307E-3</v>
      </c>
      <c r="AI677">
        <v>14.976206226926401</v>
      </c>
      <c r="AJ677">
        <v>12.155952323967201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2.86</v>
      </c>
      <c r="AM677" t="s">
        <v>3217</v>
      </c>
      <c r="AN677">
        <v>-0.02</v>
      </c>
      <c r="AO677" t="s">
        <v>3216</v>
      </c>
      <c r="AP677">
        <v>-2.6676887967878E-2</v>
      </c>
      <c r="AQ677">
        <f>(Table2[[#This Row],[Sharpe Ratio]]-AVERAGE(Table2[Sharpe Ratio]))/_xlfn.STDEV.P(Table2[Sharpe Ratio])</f>
        <v>-1.0733438093609682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622</v>
      </c>
      <c r="AT677">
        <f>_xlfn.RANK.AVG(Table2[[#This Row],[6M Return vs Nifty Z-Score]],Table2[6M Return vs Nifty Z-Score])</f>
        <v>619</v>
      </c>
      <c r="AU677">
        <f>_xlfn.RANK.AVG(Table2[[#This Row],[Sharpe Ratio Z-Score]],Table2[Sharpe Ratio Z-Score])</f>
        <v>629</v>
      </c>
      <c r="AV677">
        <f>(Table2[[#This Row],[Rank 1Y]]+Table2[[#This Row],[Rank 6M]]+Table2[[#This Row],[Rank Sharpe]])/3</f>
        <v>623.33333333333337</v>
      </c>
    </row>
    <row r="678" spans="1:48" hidden="1" x14ac:dyDescent="0.3">
      <c r="A678" t="s">
        <v>2252</v>
      </c>
      <c r="B678" t="s">
        <v>2253</v>
      </c>
      <c r="C678" t="s">
        <v>3169</v>
      </c>
      <c r="D678" t="s">
        <v>590</v>
      </c>
      <c r="E678">
        <v>2576.4141729950002</v>
      </c>
      <c r="F678">
        <v>174.85</v>
      </c>
      <c r="G678">
        <v>-56.231988935220699</v>
      </c>
      <c r="H678">
        <f>(Table2[[#This Row],[1Y Return vs Nifty]]-AVERAGE(Table2[1Y Return vs Nifty]))/_xlfn.STDEV.P(Table2[1Y Return vs Nifty])</f>
        <v>-1.3758349149185363</v>
      </c>
      <c r="I678">
        <v>4.3865408576929799</v>
      </c>
      <c r="J678">
        <f>(Table2[[#This Row],[1M Return vs Nifty]]-AVERAGE(Table2[1M Return vs Nifty]))/_xlfn.STDEV.P(Table2[1M Return vs Nifty])</f>
        <v>0.63302244071909353</v>
      </c>
      <c r="K678">
        <v>-16.923980425624102</v>
      </c>
      <c r="L678">
        <f>(Table2[[#This Row],[6M Return vs Nifty]]-AVERAGE(Table2[6M Return vs Nifty]))/_xlfn.STDEV.P(Table2[6M Return vs Nifty])</f>
        <v>-0.79483371260186642</v>
      </c>
      <c r="M678">
        <v>0.32548168457834997</v>
      </c>
      <c r="N678">
        <f>(Table2[[#This Row],[1W Return vs Nifty]]-AVERAGE(Table2[1W Return vs Nifty]))/_xlfn.STDEV.P(Table2[1W Return vs Nifty])</f>
        <v>-0.28429279542296282</v>
      </c>
      <c r="O678">
        <v>172.71</v>
      </c>
      <c r="P678">
        <v>172.995886502209</v>
      </c>
      <c r="Q678">
        <v>196.96592474113601</v>
      </c>
      <c r="R678">
        <v>55.102370021984001</v>
      </c>
      <c r="S678" s="1">
        <f>(Table2[[#This Row],[Close Price]]-Table2[[#This Row],[20D EMA]])/Table2[[#This Row],[20D EMA]]</f>
        <v>1.2390712755485995E-2</v>
      </c>
      <c r="T678" s="1">
        <f>(Table2[[#This Row],[Close Price]]-Table2[[#This Row],[50D EMA]])/Table2[[#This Row],[50D EMA]]</f>
        <v>1.0717673901265365E-2</v>
      </c>
      <c r="U678" s="1">
        <f>(Table2[[#This Row],[Close Price]]-Table2[[#This Row],[200D EMA]])/Table2[[#This Row],[200D EMA]]</f>
        <v>-0.11228299905276529</v>
      </c>
      <c r="V678">
        <v>0.60655078307816201</v>
      </c>
      <c r="W678">
        <v>172.55</v>
      </c>
      <c r="X678">
        <v>178.72</v>
      </c>
      <c r="Y678">
        <v>172.55</v>
      </c>
      <c r="Z678">
        <v>184.4</v>
      </c>
      <c r="AA678">
        <v>172.55</v>
      </c>
      <c r="AB678">
        <v>184.4</v>
      </c>
      <c r="AC678" s="1">
        <f>(Table2[[#This Row],[Close Price]]/Table2[[#This Row],[Day Low]])-1</f>
        <v>1.3329469718921905E-2</v>
      </c>
      <c r="AD678" s="1">
        <f>(Table2[[#This Row],[Day High]]/Table2[[#This Row],[Close Price]])-1</f>
        <v>2.2133257077495028E-2</v>
      </c>
      <c r="AE678" s="1">
        <f>(Table2[[#This Row],[Close Price]]/Table2[[#This Row],[Current Week Low]])-1</f>
        <v>1.3329469718921905E-2</v>
      </c>
      <c r="AF678" s="1">
        <f>(Table2[[#This Row],[Current Week High]]/Table2[[#This Row],[Close Price]])-1</f>
        <v>5.4618244209322375E-2</v>
      </c>
      <c r="AG678" s="1">
        <f>(Table2[[#This Row],[Close Price]]/Table2[[#This Row],[Current Month Low]])-1</f>
        <v>1.3329469718921905E-2</v>
      </c>
      <c r="AH678" s="1">
        <f>(Table2[[#This Row],[Current Month High]]/Table2[[#This Row],[Close Price]])-1</f>
        <v>5.4618244209322375E-2</v>
      </c>
      <c r="AI678">
        <v>78.438661710037096</v>
      </c>
      <c r="AJ678">
        <v>21.491106170094501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5.52</v>
      </c>
      <c r="AM678" t="s">
        <v>3217</v>
      </c>
      <c r="AN678">
        <v>0.04</v>
      </c>
      <c r="AO678" t="s">
        <v>3217</v>
      </c>
      <c r="AQ678">
        <f>(Table2[[#This Row],[Sharpe Ratio]]-AVERAGE(Table2[Sharpe Ratio]))/_xlfn.STDEV.P(Table2[Sharpe Ratio])</f>
        <v>-0.75508740094610904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724</v>
      </c>
      <c r="AT678">
        <f>_xlfn.RANK.AVG(Table2[[#This Row],[6M Return vs Nifty Z-Score]],Table2[6M Return vs Nifty Z-Score])</f>
        <v>600</v>
      </c>
      <c r="AU678">
        <f>_xlfn.RANK.AVG(Table2[[#This Row],[Sharpe Ratio Z-Score]],Table2[Sharpe Ratio Z-Score])</f>
        <v>547.5</v>
      </c>
      <c r="AV678">
        <f>(Table2[[#This Row],[Rank 1Y]]+Table2[[#This Row],[Rank 6M]]+Table2[[#This Row],[Rank Sharpe]])/3</f>
        <v>623.83333333333337</v>
      </c>
    </row>
    <row r="679" spans="1:48" hidden="1" x14ac:dyDescent="0.3">
      <c r="A679" t="s">
        <v>2054</v>
      </c>
      <c r="B679" t="s">
        <v>2055</v>
      </c>
      <c r="C679" t="s">
        <v>3159</v>
      </c>
      <c r="D679" t="s">
        <v>202</v>
      </c>
      <c r="E679">
        <v>3202.2387420949999</v>
      </c>
      <c r="F679">
        <v>233.65</v>
      </c>
      <c r="G679">
        <v>-32.529883327624297</v>
      </c>
      <c r="H679">
        <f>(Table2[[#This Row],[1Y Return vs Nifty]]-AVERAGE(Table2[1Y Return vs Nifty]))/_xlfn.STDEV.P(Table2[1Y Return vs Nifty])</f>
        <v>-0.96877966001206961</v>
      </c>
      <c r="I679">
        <v>-4.7950349927063103</v>
      </c>
      <c r="J679">
        <f>(Table2[[#This Row],[1M Return vs Nifty]]-AVERAGE(Table2[1M Return vs Nifty]))/_xlfn.STDEV.P(Table2[1M Return vs Nifty])</f>
        <v>-0.357619311024719</v>
      </c>
      <c r="K679">
        <v>-17.986452669152701</v>
      </c>
      <c r="L679">
        <f>(Table2[[#This Row],[6M Return vs Nifty]]-AVERAGE(Table2[6M Return vs Nifty]))/_xlfn.STDEV.P(Table2[6M Return vs Nifty])</f>
        <v>-0.82974057385414779</v>
      </c>
      <c r="M679">
        <v>0.77066641308636397</v>
      </c>
      <c r="N679">
        <f>(Table2[[#This Row],[1W Return vs Nifty]]-AVERAGE(Table2[1W Return vs Nifty]))/_xlfn.STDEV.P(Table2[1W Return vs Nifty])</f>
        <v>-0.1778667192873809</v>
      </c>
      <c r="O679">
        <v>229.17</v>
      </c>
      <c r="P679">
        <v>239.98073880595601</v>
      </c>
      <c r="Q679">
        <v>242.63080282274001</v>
      </c>
      <c r="R679">
        <v>62.579096860780702</v>
      </c>
      <c r="S679" s="1">
        <f>(Table2[[#This Row],[Close Price]]-Table2[[#This Row],[20D EMA]])/Table2[[#This Row],[20D EMA]]</f>
        <v>1.9548806562813711E-2</v>
      </c>
      <c r="T679" s="1">
        <f>(Table2[[#This Row],[Close Price]]-Table2[[#This Row],[50D EMA]])/Table2[[#This Row],[50D EMA]]</f>
        <v>-2.6380195500085201E-2</v>
      </c>
      <c r="U679" s="1">
        <f>(Table2[[#This Row],[Close Price]]-Table2[[#This Row],[200D EMA]])/Table2[[#This Row],[200D EMA]]</f>
        <v>-3.7014273201334429E-2</v>
      </c>
      <c r="V679">
        <v>0.59066549801951695</v>
      </c>
      <c r="W679">
        <v>224.51</v>
      </c>
      <c r="X679">
        <v>236.4</v>
      </c>
      <c r="Y679">
        <v>222.01</v>
      </c>
      <c r="Z679">
        <v>236.4</v>
      </c>
      <c r="AA679">
        <v>222.01</v>
      </c>
      <c r="AB679">
        <v>236.4</v>
      </c>
      <c r="AC679" s="1">
        <f>(Table2[[#This Row],[Close Price]]/Table2[[#This Row],[Day Low]])-1</f>
        <v>4.0710881475212846E-2</v>
      </c>
      <c r="AD679" s="1">
        <f>(Table2[[#This Row],[Day High]]/Table2[[#This Row],[Close Price]])-1</f>
        <v>1.1769741065696504E-2</v>
      </c>
      <c r="AE679" s="1">
        <f>(Table2[[#This Row],[Close Price]]/Table2[[#This Row],[Current Week Low]])-1</f>
        <v>5.243007071753536E-2</v>
      </c>
      <c r="AF679" s="1">
        <f>(Table2[[#This Row],[Current Week High]]/Table2[[#This Row],[Close Price]])-1</f>
        <v>1.1769741065696504E-2</v>
      </c>
      <c r="AG679" s="1">
        <f>(Table2[[#This Row],[Close Price]]/Table2[[#This Row],[Current Month Low]])-1</f>
        <v>5.243007071753536E-2</v>
      </c>
      <c r="AH679" s="1">
        <f>(Table2[[#This Row],[Current Month High]]/Table2[[#This Row],[Close Price]])-1</f>
        <v>1.1769741065696504E-2</v>
      </c>
      <c r="AI679">
        <v>23.667879306655198</v>
      </c>
      <c r="AJ679">
        <v>16.971214017521898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3.53</v>
      </c>
      <c r="AM679" t="s">
        <v>3217</v>
      </c>
      <c r="AN679">
        <v>-0.11</v>
      </c>
      <c r="AO679" t="s">
        <v>3216</v>
      </c>
      <c r="AP679">
        <v>-1.472298856745E-2</v>
      </c>
      <c r="AQ679">
        <f>(Table2[[#This Row],[Sharpe Ratio]]-AVERAGE(Table2[Sharpe Ratio]))/_xlfn.STDEV.P(Table2[Sharpe Ratio])</f>
        <v>-0.93073328093974872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654</v>
      </c>
      <c r="AT679">
        <f>_xlfn.RANK.AVG(Table2[[#This Row],[6M Return vs Nifty Z-Score]],Table2[6M Return vs Nifty Z-Score])</f>
        <v>613</v>
      </c>
      <c r="AU679">
        <f>_xlfn.RANK.AVG(Table2[[#This Row],[Sharpe Ratio Z-Score]],Table2[Sharpe Ratio Z-Score])</f>
        <v>606</v>
      </c>
      <c r="AV679">
        <f>(Table2[[#This Row],[Rank 1Y]]+Table2[[#This Row],[Rank 6M]]+Table2[[#This Row],[Rank Sharpe]])/3</f>
        <v>624.33333333333337</v>
      </c>
    </row>
    <row r="680" spans="1:48" hidden="1" x14ac:dyDescent="0.3">
      <c r="A680" t="s">
        <v>1808</v>
      </c>
      <c r="B680" t="s">
        <v>1809</v>
      </c>
      <c r="C680" t="s">
        <v>3166</v>
      </c>
      <c r="D680" t="s">
        <v>433</v>
      </c>
      <c r="E680">
        <v>4422.347592436</v>
      </c>
      <c r="F680">
        <v>88.51</v>
      </c>
      <c r="G680">
        <v>-27.236195349919399</v>
      </c>
      <c r="H680">
        <f>(Table2[[#This Row],[1Y Return vs Nifty]]-AVERAGE(Table2[1Y Return vs Nifty]))/_xlfn.STDEV.P(Table2[1Y Return vs Nifty])</f>
        <v>-0.87786691391117633</v>
      </c>
      <c r="I680">
        <v>-1.1235475052978201</v>
      </c>
      <c r="J680">
        <f>(Table2[[#This Row],[1M Return vs Nifty]]-AVERAGE(Table2[1M Return vs Nifty]))/_xlfn.STDEV.P(Table2[1M Return vs Nifty])</f>
        <v>3.8514082119733825E-2</v>
      </c>
      <c r="K680">
        <v>-24.316137228965498</v>
      </c>
      <c r="L680">
        <f>(Table2[[#This Row],[6M Return vs Nifty]]-AVERAGE(Table2[6M Return vs Nifty]))/_xlfn.STDEV.P(Table2[6M Return vs Nifty])</f>
        <v>-1.0376984024429614</v>
      </c>
      <c r="M680">
        <v>1.6983458182823501</v>
      </c>
      <c r="N680">
        <f>(Table2[[#This Row],[1W Return vs Nifty]]-AVERAGE(Table2[1W Return vs Nifty]))/_xlfn.STDEV.P(Table2[1W Return vs Nifty])</f>
        <v>4.390476720920064E-2</v>
      </c>
      <c r="O680">
        <v>87.38</v>
      </c>
      <c r="P680">
        <v>91.101379150432393</v>
      </c>
      <c r="Q680">
        <v>97.135161073777198</v>
      </c>
      <c r="R680">
        <v>59.710320728155899</v>
      </c>
      <c r="S680" s="1">
        <f>(Table2[[#This Row],[Close Price]]-Table2[[#This Row],[20D EMA]])/Table2[[#This Row],[20D EMA]]</f>
        <v>1.2932021057450329E-2</v>
      </c>
      <c r="T680" s="1">
        <f>(Table2[[#This Row],[Close Price]]-Table2[[#This Row],[50D EMA]])/Table2[[#This Row],[50D EMA]]</f>
        <v>-2.8445004615718694E-2</v>
      </c>
      <c r="U680" s="1">
        <f>(Table2[[#This Row],[Close Price]]-Table2[[#This Row],[200D EMA]])/Table2[[#This Row],[200D EMA]]</f>
        <v>-8.8795457570983102E-2</v>
      </c>
      <c r="V680">
        <v>1.55863190034559</v>
      </c>
      <c r="W680">
        <v>87.05</v>
      </c>
      <c r="X680">
        <v>89.68</v>
      </c>
      <c r="Y680">
        <v>86</v>
      </c>
      <c r="Z680">
        <v>90.5</v>
      </c>
      <c r="AA680">
        <v>86</v>
      </c>
      <c r="AB680">
        <v>90.5</v>
      </c>
      <c r="AC680" s="1">
        <f>(Table2[[#This Row],[Close Price]]/Table2[[#This Row],[Day Low]])-1</f>
        <v>1.6771970132108072E-2</v>
      </c>
      <c r="AD680" s="1">
        <f>(Table2[[#This Row],[Day High]]/Table2[[#This Row],[Close Price]])-1</f>
        <v>1.3218845328211604E-2</v>
      </c>
      <c r="AE680" s="1">
        <f>(Table2[[#This Row],[Close Price]]/Table2[[#This Row],[Current Week Low]])-1</f>
        <v>2.9186046511628039E-2</v>
      </c>
      <c r="AF680" s="1">
        <f>(Table2[[#This Row],[Current Week High]]/Table2[[#This Row],[Close Price]])-1</f>
        <v>2.248333521635959E-2</v>
      </c>
      <c r="AG680" s="1">
        <f>(Table2[[#This Row],[Close Price]]/Table2[[#This Row],[Current Month Low]])-1</f>
        <v>2.9186046511628039E-2</v>
      </c>
      <c r="AH680" s="1">
        <f>(Table2[[#This Row],[Current Month High]]/Table2[[#This Row],[Close Price]])-1</f>
        <v>2.248333521635959E-2</v>
      </c>
      <c r="AI680">
        <v>37.329115354197199</v>
      </c>
      <c r="AJ680">
        <v>9.2581162819405094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4.03</v>
      </c>
      <c r="AM680" t="s">
        <v>3217</v>
      </c>
      <c r="AN680">
        <v>-0.1</v>
      </c>
      <c r="AO680" t="s">
        <v>3216</v>
      </c>
      <c r="AP680">
        <v>-1.127773129707E-3</v>
      </c>
      <c r="AQ680">
        <f>(Table2[[#This Row],[Sharpe Ratio]]-AVERAGE(Table2[Sharpe Ratio]))/_xlfn.STDEV.P(Table2[Sharpe Ratio])</f>
        <v>-0.76854178236419335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627</v>
      </c>
      <c r="AT680">
        <f>_xlfn.RANK.AVG(Table2[[#This Row],[6M Return vs Nifty Z-Score]],Table2[6M Return vs Nifty Z-Score])</f>
        <v>672</v>
      </c>
      <c r="AU680">
        <f>_xlfn.RANK.AVG(Table2[[#This Row],[Sharpe Ratio Z-Score]],Table2[Sharpe Ratio Z-Score])</f>
        <v>575</v>
      </c>
      <c r="AV680">
        <f>(Table2[[#This Row],[Rank 1Y]]+Table2[[#This Row],[Rank 6M]]+Table2[[#This Row],[Rank Sharpe]])/3</f>
        <v>624.66666666666663</v>
      </c>
    </row>
    <row r="681" spans="1:48" hidden="1" x14ac:dyDescent="0.3">
      <c r="A681" t="s">
        <v>2282</v>
      </c>
      <c r="B681" t="s">
        <v>2283</v>
      </c>
      <c r="C681" t="s">
        <v>3166</v>
      </c>
      <c r="D681" t="s">
        <v>433</v>
      </c>
      <c r="E681">
        <v>2470.8862339099901</v>
      </c>
      <c r="F681">
        <v>465.55</v>
      </c>
      <c r="G681">
        <v>-36.116515682436102</v>
      </c>
      <c r="H681">
        <f>(Table2[[#This Row],[1Y Return vs Nifty]]-AVERAGE(Table2[1Y Return vs Nifty]))/_xlfn.STDEV.P(Table2[1Y Return vs Nifty])</f>
        <v>-1.0303757718349698</v>
      </c>
      <c r="I681">
        <v>0.22010813467632301</v>
      </c>
      <c r="J681">
        <f>(Table2[[#This Row],[1M Return vs Nifty]]-AVERAGE(Table2[1M Return vs Nifty]))/_xlfn.STDEV.P(Table2[1M Return vs Nifty])</f>
        <v>0.18348716719930133</v>
      </c>
      <c r="K681">
        <v>-19.003910057597199</v>
      </c>
      <c r="L681">
        <f>(Table2[[#This Row],[6M Return vs Nifty]]-AVERAGE(Table2[6M Return vs Nifty]))/_xlfn.STDEV.P(Table2[6M Return vs Nifty])</f>
        <v>-0.86316850018809776</v>
      </c>
      <c r="M681">
        <v>1.9286186037034301</v>
      </c>
      <c r="N681">
        <f>(Table2[[#This Row],[1W Return vs Nifty]]-AVERAGE(Table2[1W Return vs Nifty]))/_xlfn.STDEV.P(Table2[1W Return vs Nifty])</f>
        <v>9.8953890469355793E-2</v>
      </c>
      <c r="O681">
        <v>455.48</v>
      </c>
      <c r="P681">
        <v>462.634355356573</v>
      </c>
      <c r="Q681">
        <v>483.93899439028399</v>
      </c>
      <c r="R681">
        <v>64.249009660423695</v>
      </c>
      <c r="S681" s="1">
        <f>(Table2[[#This Row],[Close Price]]-Table2[[#This Row],[20D EMA]])/Table2[[#This Row],[20D EMA]]</f>
        <v>2.2108544831825751E-2</v>
      </c>
      <c r="T681" s="1">
        <f>(Table2[[#This Row],[Close Price]]-Table2[[#This Row],[50D EMA]])/Table2[[#This Row],[50D EMA]]</f>
        <v>6.3022657303083282E-3</v>
      </c>
      <c r="U681" s="1">
        <f>(Table2[[#This Row],[Close Price]]-Table2[[#This Row],[200D EMA]])/Table2[[#This Row],[200D EMA]]</f>
        <v>-3.799857958016449E-2</v>
      </c>
      <c r="V681">
        <v>0.26962828159527302</v>
      </c>
      <c r="W681">
        <v>451.4</v>
      </c>
      <c r="X681">
        <v>467.7</v>
      </c>
      <c r="Y681">
        <v>447</v>
      </c>
      <c r="Z681">
        <v>468</v>
      </c>
      <c r="AA681">
        <v>447</v>
      </c>
      <c r="AB681">
        <v>468</v>
      </c>
      <c r="AC681" s="1">
        <f>(Table2[[#This Row],[Close Price]]/Table2[[#This Row],[Day Low]])-1</f>
        <v>3.1346920691183167E-2</v>
      </c>
      <c r="AD681" s="1">
        <f>(Table2[[#This Row],[Day High]]/Table2[[#This Row],[Close Price]])-1</f>
        <v>4.6181935345290803E-3</v>
      </c>
      <c r="AE681" s="1">
        <f>(Table2[[#This Row],[Close Price]]/Table2[[#This Row],[Current Week Low]])-1</f>
        <v>4.1498881431767387E-2</v>
      </c>
      <c r="AF681" s="1">
        <f>(Table2[[#This Row],[Current Week High]]/Table2[[#This Row],[Close Price]])-1</f>
        <v>5.2625926323703887E-3</v>
      </c>
      <c r="AG681" s="1">
        <f>(Table2[[#This Row],[Close Price]]/Table2[[#This Row],[Current Month Low]])-1</f>
        <v>4.1498881431767387E-2</v>
      </c>
      <c r="AH681" s="1">
        <f>(Table2[[#This Row],[Current Month High]]/Table2[[#This Row],[Close Price]])-1</f>
        <v>5.2625926323703887E-3</v>
      </c>
      <c r="AI681">
        <v>25.013424981204999</v>
      </c>
      <c r="AJ681">
        <v>10.5556874851579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1.97</v>
      </c>
      <c r="AM681" t="s">
        <v>3217</v>
      </c>
      <c r="AN681">
        <v>7.0000000000000007E-2</v>
      </c>
      <c r="AO681" t="s">
        <v>3217</v>
      </c>
      <c r="AP681">
        <v>-6.203633912358E-3</v>
      </c>
      <c r="AQ681">
        <f>(Table2[[#This Row],[Sharpe Ratio]]-AVERAGE(Table2[Sharpe Ratio]))/_xlfn.STDEV.P(Table2[Sharpe Ratio])</f>
        <v>-0.82909701745179043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672</v>
      </c>
      <c r="AT681">
        <f>_xlfn.RANK.AVG(Table2[[#This Row],[6M Return vs Nifty Z-Score]],Table2[6M Return vs Nifty Z-Score])</f>
        <v>623</v>
      </c>
      <c r="AU681">
        <f>_xlfn.RANK.AVG(Table2[[#This Row],[Sharpe Ratio Z-Score]],Table2[Sharpe Ratio Z-Score])</f>
        <v>582</v>
      </c>
      <c r="AV681">
        <f>(Table2[[#This Row],[Rank 1Y]]+Table2[[#This Row],[Rank 6M]]+Table2[[#This Row],[Rank Sharpe]])/3</f>
        <v>625.66666666666663</v>
      </c>
    </row>
    <row r="682" spans="1:48" hidden="1" x14ac:dyDescent="0.3">
      <c r="A682" t="s">
        <v>300</v>
      </c>
      <c r="B682" t="s">
        <v>301</v>
      </c>
      <c r="C682" t="s">
        <v>3165</v>
      </c>
      <c r="D682" t="s">
        <v>75</v>
      </c>
      <c r="E682">
        <v>90234.883884419905</v>
      </c>
      <c r="F682">
        <v>25009.15</v>
      </c>
      <c r="G682">
        <v>-31.4020094940002</v>
      </c>
      <c r="H682">
        <f>(Table2[[#This Row],[1Y Return vs Nifty]]-AVERAGE(Table2[1Y Return vs Nifty]))/_xlfn.STDEV.P(Table2[1Y Return vs Nifty])</f>
        <v>-0.94940977876822552</v>
      </c>
      <c r="I682">
        <v>-3.2587321280234298</v>
      </c>
      <c r="J682">
        <f>(Table2[[#This Row],[1M Return vs Nifty]]-AVERAGE(Table2[1M Return vs Nifty]))/_xlfn.STDEV.P(Table2[1M Return vs Nifty])</f>
        <v>-0.19186064542350847</v>
      </c>
      <c r="K682">
        <v>-11.162831537891799</v>
      </c>
      <c r="L682">
        <f>(Table2[[#This Row],[6M Return vs Nifty]]-AVERAGE(Table2[6M Return vs Nifty]))/_xlfn.STDEV.P(Table2[6M Return vs Nifty])</f>
        <v>-0.60555476804335562</v>
      </c>
      <c r="M682">
        <v>-2.5890971300377199</v>
      </c>
      <c r="N682">
        <f>(Table2[[#This Row],[1W Return vs Nifty]]-AVERAGE(Table2[1W Return vs Nifty]))/_xlfn.STDEV.P(Table2[1W Return vs Nifty])</f>
        <v>-0.98105341402513502</v>
      </c>
      <c r="O682">
        <v>25000.3</v>
      </c>
      <c r="P682">
        <v>25263.837723005501</v>
      </c>
      <c r="Q682">
        <v>25787.674845391401</v>
      </c>
      <c r="R682">
        <v>51.380415196290699</v>
      </c>
      <c r="S682" s="1">
        <f>(Table2[[#This Row],[Close Price]]-Table2[[#This Row],[20D EMA]])/Table2[[#This Row],[20D EMA]]</f>
        <v>3.5399575205106272E-4</v>
      </c>
      <c r="T682" s="1">
        <f>(Table2[[#This Row],[Close Price]]-Table2[[#This Row],[50D EMA]])/Table2[[#This Row],[50D EMA]]</f>
        <v>-1.0081117754076553E-2</v>
      </c>
      <c r="U682" s="1">
        <f>(Table2[[#This Row],[Close Price]]-Table2[[#This Row],[200D EMA]])/Table2[[#This Row],[200D EMA]]</f>
        <v>-3.0189803852383065E-2</v>
      </c>
      <c r="V682">
        <v>0.58196577906389302</v>
      </c>
      <c r="W682">
        <v>24697</v>
      </c>
      <c r="X682">
        <v>25100</v>
      </c>
      <c r="Y682">
        <v>24601</v>
      </c>
      <c r="Z682">
        <v>25400</v>
      </c>
      <c r="AA682">
        <v>24601</v>
      </c>
      <c r="AB682">
        <v>25400</v>
      </c>
      <c r="AC682" s="1">
        <f>(Table2[[#This Row],[Close Price]]/Table2[[#This Row],[Day Low]])-1</f>
        <v>1.2639186945782921E-2</v>
      </c>
      <c r="AD682" s="1">
        <f>(Table2[[#This Row],[Day High]]/Table2[[#This Row],[Close Price]])-1</f>
        <v>3.6326704426179468E-3</v>
      </c>
      <c r="AE682" s="1">
        <f>(Table2[[#This Row],[Close Price]]/Table2[[#This Row],[Current Week Low]])-1</f>
        <v>1.6590788992317362E-2</v>
      </c>
      <c r="AF682" s="1">
        <f>(Table2[[#This Row],[Current Week High]]/Table2[[#This Row],[Close Price]])-1</f>
        <v>1.5628280049501786E-2</v>
      </c>
      <c r="AG682" s="1">
        <f>(Table2[[#This Row],[Close Price]]/Table2[[#This Row],[Current Month Low]])-1</f>
        <v>1.6590788992317362E-2</v>
      </c>
      <c r="AH682" s="1">
        <f>(Table2[[#This Row],[Current Month High]]/Table2[[#This Row],[Close Price]])-1</f>
        <v>1.5628280049501786E-2</v>
      </c>
      <c r="AI682">
        <v>22.9060163979983</v>
      </c>
      <c r="AJ682">
        <v>5.5238396624472701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2.93</v>
      </c>
      <c r="AM682" t="s">
        <v>3217</v>
      </c>
      <c r="AN682">
        <v>0.05</v>
      </c>
      <c r="AO682" t="s">
        <v>3217</v>
      </c>
      <c r="AP682">
        <v>-6.7139285872167997E-2</v>
      </c>
      <c r="AQ682">
        <f>(Table2[[#This Row],[Sharpe Ratio]]-AVERAGE(Table2[Sharpe Ratio]))/_xlfn.STDEV.P(Table2[Sharpe Ratio])</f>
        <v>-1.5560619378165115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648</v>
      </c>
      <c r="AT682">
        <f>_xlfn.RANK.AVG(Table2[[#This Row],[6M Return vs Nifty Z-Score]],Table2[6M Return vs Nifty Z-Score])</f>
        <v>540</v>
      </c>
      <c r="AU682">
        <f>_xlfn.RANK.AVG(Table2[[#This Row],[Sharpe Ratio Z-Score]],Table2[Sharpe Ratio Z-Score])</f>
        <v>695</v>
      </c>
      <c r="AV682">
        <f>(Table2[[#This Row],[Rank 1Y]]+Table2[[#This Row],[Rank 6M]]+Table2[[#This Row],[Rank Sharpe]])/3</f>
        <v>627.66666666666663</v>
      </c>
    </row>
    <row r="683" spans="1:48" hidden="1" x14ac:dyDescent="0.3">
      <c r="A683" t="s">
        <v>1574</v>
      </c>
      <c r="B683" t="s">
        <v>1575</v>
      </c>
      <c r="C683" t="s">
        <v>3167</v>
      </c>
      <c r="D683" t="s">
        <v>264</v>
      </c>
      <c r="E683">
        <v>6255.1233612400001</v>
      </c>
      <c r="F683">
        <v>1391.35</v>
      </c>
      <c r="G683">
        <v>-47.398157839582097</v>
      </c>
      <c r="H683">
        <f>(Table2[[#This Row],[1Y Return vs Nifty]]-AVERAGE(Table2[1Y Return vs Nifty]))/_xlfn.STDEV.P(Table2[1Y Return vs Nifty])</f>
        <v>-1.2241244539169875</v>
      </c>
      <c r="I683">
        <v>0.38691880537510098</v>
      </c>
      <c r="J683">
        <f>(Table2[[#This Row],[1M Return vs Nifty]]-AVERAGE(Table2[1M Return vs Nifty]))/_xlfn.STDEV.P(Table2[1M Return vs Nifty])</f>
        <v>0.20148512503607194</v>
      </c>
      <c r="K683">
        <v>-8.4265593169592705</v>
      </c>
      <c r="L683">
        <f>(Table2[[#This Row],[6M Return vs Nifty]]-AVERAGE(Table2[6M Return vs Nifty]))/_xlfn.STDEV.P(Table2[6M Return vs Nifty])</f>
        <v>-0.51565625507388002</v>
      </c>
      <c r="M683">
        <v>0.72050297077653602</v>
      </c>
      <c r="N683">
        <f>(Table2[[#This Row],[1W Return vs Nifty]]-AVERAGE(Table2[1W Return vs Nifty]))/_xlfn.STDEV.P(Table2[1W Return vs Nifty])</f>
        <v>-0.18985881602524668</v>
      </c>
      <c r="O683">
        <v>1396.49</v>
      </c>
      <c r="P683">
        <v>1399.8074990361499</v>
      </c>
      <c r="Q683">
        <v>1413.6297420216299</v>
      </c>
      <c r="R683">
        <v>48.907114727708297</v>
      </c>
      <c r="S683" s="1">
        <f>(Table2[[#This Row],[Close Price]]-Table2[[#This Row],[20D EMA]])/Table2[[#This Row],[20D EMA]]</f>
        <v>-3.6806565030899612E-3</v>
      </c>
      <c r="T683" s="1">
        <f>(Table2[[#This Row],[Close Price]]-Table2[[#This Row],[50D EMA]])/Table2[[#This Row],[50D EMA]]</f>
        <v>-6.0419015057238219E-3</v>
      </c>
      <c r="U683" s="1">
        <f>(Table2[[#This Row],[Close Price]]-Table2[[#This Row],[200D EMA]])/Table2[[#This Row],[200D EMA]]</f>
        <v>-1.5760663035971338E-2</v>
      </c>
      <c r="V683">
        <v>0.28545987893151298</v>
      </c>
      <c r="W683">
        <v>1376</v>
      </c>
      <c r="X683">
        <v>1408</v>
      </c>
      <c r="Y683">
        <v>1362.85</v>
      </c>
      <c r="Z683">
        <v>1408</v>
      </c>
      <c r="AA683">
        <v>1362.85</v>
      </c>
      <c r="AB683">
        <v>1410</v>
      </c>
      <c r="AC683" s="1">
        <f>(Table2[[#This Row],[Close Price]]/Table2[[#This Row],[Day Low]])-1</f>
        <v>1.1155523255813815E-2</v>
      </c>
      <c r="AD683" s="1">
        <f>(Table2[[#This Row],[Day High]]/Table2[[#This Row],[Close Price]])-1</f>
        <v>1.1966794839544326E-2</v>
      </c>
      <c r="AE683" s="1">
        <f>(Table2[[#This Row],[Close Price]]/Table2[[#This Row],[Current Week Low]])-1</f>
        <v>2.0912059287522489E-2</v>
      </c>
      <c r="AF683" s="1">
        <f>(Table2[[#This Row],[Current Week High]]/Table2[[#This Row],[Close Price]])-1</f>
        <v>1.1966794839544326E-2</v>
      </c>
      <c r="AG683" s="1">
        <f>(Table2[[#This Row],[Close Price]]/Table2[[#This Row],[Current Month Low]])-1</f>
        <v>2.0912059287522489E-2</v>
      </c>
      <c r="AH683" s="1">
        <f>(Table2[[#This Row],[Current Month High]]/Table2[[#This Row],[Close Price]])-1</f>
        <v>1.3404247673123315E-2</v>
      </c>
      <c r="AI683">
        <v>28.4543788406943</v>
      </c>
      <c r="AJ683">
        <v>21.717260082232499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-3.02</v>
      </c>
      <c r="AM683" t="s">
        <v>3216</v>
      </c>
      <c r="AN683">
        <v>0.1</v>
      </c>
      <c r="AO683" t="s">
        <v>3217</v>
      </c>
      <c r="AP683">
        <v>-5.1903283966437001E-2</v>
      </c>
      <c r="AQ683">
        <f>(Table2[[#This Row],[Sharpe Ratio]]-AVERAGE(Table2[Sharpe Ratio]))/_xlfn.STDEV.P(Table2[Sharpe Ratio])</f>
        <v>-1.3742957868712213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709</v>
      </c>
      <c r="AT683">
        <f>_xlfn.RANK.AVG(Table2[[#This Row],[6M Return vs Nifty Z-Score]],Table2[6M Return vs Nifty Z-Score])</f>
        <v>500</v>
      </c>
      <c r="AU683">
        <f>_xlfn.RANK.AVG(Table2[[#This Row],[Sharpe Ratio Z-Score]],Table2[Sharpe Ratio Z-Score])</f>
        <v>679</v>
      </c>
      <c r="AV683">
        <f>(Table2[[#This Row],[Rank 1Y]]+Table2[[#This Row],[Rank 6M]]+Table2[[#This Row],[Rank Sharpe]])/3</f>
        <v>629.33333333333337</v>
      </c>
    </row>
    <row r="684" spans="1:48" hidden="1" x14ac:dyDescent="0.3">
      <c r="A684" t="s">
        <v>740</v>
      </c>
      <c r="B684" t="s">
        <v>741</v>
      </c>
      <c r="C684" t="s">
        <v>3168</v>
      </c>
      <c r="D684" t="s">
        <v>99</v>
      </c>
      <c r="E684">
        <v>23091.856820069999</v>
      </c>
      <c r="F684">
        <v>285.64999999999998</v>
      </c>
      <c r="G684">
        <v>-32.719324133839997</v>
      </c>
      <c r="H684">
        <f>(Table2[[#This Row],[1Y Return vs Nifty]]-AVERAGE(Table2[1Y Return vs Nifty]))/_xlfn.STDEV.P(Table2[1Y Return vs Nifty])</f>
        <v>-0.9720330787985888</v>
      </c>
      <c r="I684">
        <v>-1.0178990986152701</v>
      </c>
      <c r="J684">
        <f>(Table2[[#This Row],[1M Return vs Nifty]]-AVERAGE(Table2[1M Return vs Nifty]))/_xlfn.STDEV.P(Table2[1M Return vs Nifty])</f>
        <v>4.9912966621721865E-2</v>
      </c>
      <c r="K684">
        <v>-9.8256308893175603</v>
      </c>
      <c r="L684">
        <f>(Table2[[#This Row],[6M Return vs Nifty]]-AVERAGE(Table2[6M Return vs Nifty]))/_xlfn.STDEV.P(Table2[6M Return vs Nifty])</f>
        <v>-0.5616218768167387</v>
      </c>
      <c r="M684">
        <v>-1.0441318957282699</v>
      </c>
      <c r="N684">
        <f>(Table2[[#This Row],[1W Return vs Nifty]]-AVERAGE(Table2[1W Return vs Nifty]))/_xlfn.STDEV.P(Table2[1W Return vs Nifty])</f>
        <v>-0.6117132791905574</v>
      </c>
      <c r="O684">
        <v>286.18</v>
      </c>
      <c r="P684">
        <v>290.34597941412198</v>
      </c>
      <c r="Q684">
        <v>292.92538354902899</v>
      </c>
      <c r="R684">
        <v>51.954445478889902</v>
      </c>
      <c r="S684" s="1">
        <f>(Table2[[#This Row],[Close Price]]-Table2[[#This Row],[20D EMA]])/Table2[[#This Row],[20D EMA]]</f>
        <v>-1.8519812705291409E-3</v>
      </c>
      <c r="T684" s="1">
        <f>(Table2[[#This Row],[Close Price]]-Table2[[#This Row],[50D EMA]])/Table2[[#This Row],[50D EMA]]</f>
        <v>-1.6173736669603086E-2</v>
      </c>
      <c r="U684" s="1">
        <f>(Table2[[#This Row],[Close Price]]-Table2[[#This Row],[200D EMA]])/Table2[[#This Row],[200D EMA]]</f>
        <v>-2.4836985654441528E-2</v>
      </c>
      <c r="V684">
        <v>0.66615145341035598</v>
      </c>
      <c r="W684">
        <v>283.05</v>
      </c>
      <c r="X684">
        <v>289.64999999999998</v>
      </c>
      <c r="Y684">
        <v>282</v>
      </c>
      <c r="Z684">
        <v>289.64999999999998</v>
      </c>
      <c r="AA684">
        <v>282</v>
      </c>
      <c r="AB684">
        <v>289.64999999999998</v>
      </c>
      <c r="AC684" s="1">
        <f>(Table2[[#This Row],[Close Price]]/Table2[[#This Row],[Day Low]])-1</f>
        <v>9.1856562444796452E-3</v>
      </c>
      <c r="AD684" s="1">
        <f>(Table2[[#This Row],[Day High]]/Table2[[#This Row],[Close Price]])-1</f>
        <v>1.4003150708909562E-2</v>
      </c>
      <c r="AE684" s="1">
        <f>(Table2[[#This Row],[Close Price]]/Table2[[#This Row],[Current Week Low]])-1</f>
        <v>1.2943262411347467E-2</v>
      </c>
      <c r="AF684" s="1">
        <f>(Table2[[#This Row],[Current Week High]]/Table2[[#This Row],[Close Price]])-1</f>
        <v>1.4003150708909562E-2</v>
      </c>
      <c r="AG684" s="1">
        <f>(Table2[[#This Row],[Close Price]]/Table2[[#This Row],[Current Month Low]])-1</f>
        <v>1.2943262411347467E-2</v>
      </c>
      <c r="AH684" s="1">
        <f>(Table2[[#This Row],[Current Month High]]/Table2[[#This Row],[Close Price]])-1</f>
        <v>1.4003150708909562E-2</v>
      </c>
      <c r="AI684">
        <v>25.083143707334099</v>
      </c>
      <c r="AJ684">
        <v>13.4206869168155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2.44</v>
      </c>
      <c r="AM684" t="s">
        <v>3217</v>
      </c>
      <c r="AN684">
        <v>0</v>
      </c>
      <c r="AO684" t="s">
        <v>3218</v>
      </c>
      <c r="AP684">
        <v>-9.6925183078825E-2</v>
      </c>
      <c r="AQ684">
        <f>(Table2[[#This Row],[Sharpe Ratio]]-AVERAGE(Table2[Sharpe Ratio]))/_xlfn.STDEV.P(Table2[Sharpe Ratio])</f>
        <v>-1.9114089587216221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656</v>
      </c>
      <c r="AT684">
        <f>_xlfn.RANK.AVG(Table2[[#This Row],[6M Return vs Nifty Z-Score]],Table2[6M Return vs Nifty Z-Score])</f>
        <v>515</v>
      </c>
      <c r="AU684">
        <f>_xlfn.RANK.AVG(Table2[[#This Row],[Sharpe Ratio Z-Score]],Table2[Sharpe Ratio Z-Score])</f>
        <v>718</v>
      </c>
      <c r="AV684">
        <f>(Table2[[#This Row],[Rank 1Y]]+Table2[[#This Row],[Rank 6M]]+Table2[[#This Row],[Rank Sharpe]])/3</f>
        <v>629.66666666666663</v>
      </c>
    </row>
    <row r="685" spans="1:48" hidden="1" x14ac:dyDescent="0.3">
      <c r="A685" t="s">
        <v>905</v>
      </c>
      <c r="B685" t="s">
        <v>906</v>
      </c>
      <c r="C685" t="s">
        <v>590</v>
      </c>
      <c r="D685" t="s">
        <v>590</v>
      </c>
      <c r="E685">
        <v>17235.17824275</v>
      </c>
      <c r="F685">
        <v>34.25</v>
      </c>
      <c r="G685">
        <v>-28.551702520175201</v>
      </c>
      <c r="H685">
        <f>(Table2[[#This Row],[1Y Return vs Nifty]]-AVERAGE(Table2[1Y Return vs Nifty]))/_xlfn.STDEV.P(Table2[1Y Return vs Nifty])</f>
        <v>-0.90045917281783405</v>
      </c>
      <c r="I685">
        <v>-2.50088738092921</v>
      </c>
      <c r="J685">
        <f>(Table2[[#This Row],[1M Return vs Nifty]]-AVERAGE(Table2[1M Return vs Nifty]))/_xlfn.STDEV.P(Table2[1M Return vs Nifty])</f>
        <v>-0.11009334751694969</v>
      </c>
      <c r="K685">
        <v>-21.499922787166799</v>
      </c>
      <c r="L685">
        <f>(Table2[[#This Row],[6M Return vs Nifty]]-AVERAGE(Table2[6M Return vs Nifty]))/_xlfn.STDEV.P(Table2[6M Return vs Nifty])</f>
        <v>-0.94517343779065721</v>
      </c>
      <c r="M685">
        <v>2.2817792155711398</v>
      </c>
      <c r="N685">
        <f>(Table2[[#This Row],[1W Return vs Nifty]]-AVERAGE(Table2[1W Return vs Nifty]))/_xlfn.STDEV.P(Table2[1W Return vs Nifty])</f>
        <v>0.18338063685098727</v>
      </c>
      <c r="O685">
        <v>34.299999999999997</v>
      </c>
      <c r="P685">
        <v>35.261143485602197</v>
      </c>
      <c r="Q685">
        <v>37.159720313170503</v>
      </c>
      <c r="R685">
        <v>51.8364224891329</v>
      </c>
      <c r="S685" s="1">
        <f>(Table2[[#This Row],[Close Price]]-Table2[[#This Row],[20D EMA]])/Table2[[#This Row],[20D EMA]]</f>
        <v>-1.4577259475217832E-3</v>
      </c>
      <c r="T685" s="1">
        <f>(Table2[[#This Row],[Close Price]]-Table2[[#This Row],[50D EMA]])/Table2[[#This Row],[50D EMA]]</f>
        <v>-2.8675856357723243E-2</v>
      </c>
      <c r="U685" s="1">
        <f>(Table2[[#This Row],[Close Price]]-Table2[[#This Row],[200D EMA]])/Table2[[#This Row],[200D EMA]]</f>
        <v>-7.8303073560519021E-2</v>
      </c>
      <c r="V685">
        <v>0.68305954818196002</v>
      </c>
      <c r="W685">
        <v>33.840000000000003</v>
      </c>
      <c r="X685">
        <v>34.67</v>
      </c>
      <c r="Y685">
        <v>33.840000000000003</v>
      </c>
      <c r="Z685">
        <v>35.4</v>
      </c>
      <c r="AA685">
        <v>33.840000000000003</v>
      </c>
      <c r="AB685">
        <v>35.47</v>
      </c>
      <c r="AC685" s="1">
        <f>(Table2[[#This Row],[Close Price]]/Table2[[#This Row],[Day Low]])-1</f>
        <v>1.2115839243498794E-2</v>
      </c>
      <c r="AD685" s="1">
        <f>(Table2[[#This Row],[Day High]]/Table2[[#This Row],[Close Price]])-1</f>
        <v>1.226277372262774E-2</v>
      </c>
      <c r="AE685" s="1">
        <f>(Table2[[#This Row],[Close Price]]/Table2[[#This Row],[Current Week Low]])-1</f>
        <v>1.2115839243498794E-2</v>
      </c>
      <c r="AF685" s="1">
        <f>(Table2[[#This Row],[Current Week High]]/Table2[[#This Row],[Close Price]])-1</f>
        <v>3.3576642335766405E-2</v>
      </c>
      <c r="AG685" s="1">
        <f>(Table2[[#This Row],[Close Price]]/Table2[[#This Row],[Current Month Low]])-1</f>
        <v>1.2115839243498794E-2</v>
      </c>
      <c r="AH685" s="1">
        <f>(Table2[[#This Row],[Current Month High]]/Table2[[#This Row],[Close Price]])-1</f>
        <v>3.5620437956204398E-2</v>
      </c>
      <c r="AI685">
        <v>54.4525547445255</v>
      </c>
      <c r="AJ685">
        <v>7.8061063896757998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0.85</v>
      </c>
      <c r="AM685" t="s">
        <v>3217</v>
      </c>
      <c r="AN685">
        <v>-0.06</v>
      </c>
      <c r="AO685" t="s">
        <v>3216</v>
      </c>
      <c r="AP685">
        <v>-1.726029012866E-2</v>
      </c>
      <c r="AQ685">
        <f>(Table2[[#This Row],[Sharpe Ratio]]-AVERAGE(Table2[Sharpe Ratio]))/_xlfn.STDEV.P(Table2[Sharpe Ratio])</f>
        <v>-0.96100339651351607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630</v>
      </c>
      <c r="AT685">
        <f>_xlfn.RANK.AVG(Table2[[#This Row],[6M Return vs Nifty Z-Score]],Table2[6M Return vs Nifty Z-Score])</f>
        <v>647</v>
      </c>
      <c r="AU685">
        <f>_xlfn.RANK.AVG(Table2[[#This Row],[Sharpe Ratio Z-Score]],Table2[Sharpe Ratio Z-Score])</f>
        <v>612</v>
      </c>
      <c r="AV685">
        <f>(Table2[[#This Row],[Rank 1Y]]+Table2[[#This Row],[Rank 6M]]+Table2[[#This Row],[Rank Sharpe]])/3</f>
        <v>629.66666666666663</v>
      </c>
    </row>
    <row r="686" spans="1:48" hidden="1" x14ac:dyDescent="0.3">
      <c r="A686" t="s">
        <v>1145</v>
      </c>
      <c r="B686" t="s">
        <v>1146</v>
      </c>
      <c r="C686" t="s">
        <v>3157</v>
      </c>
      <c r="D686" t="s">
        <v>573</v>
      </c>
      <c r="E686">
        <v>10848.532447545</v>
      </c>
      <c r="F686">
        <v>148.72</v>
      </c>
      <c r="G686">
        <v>-25.925038364099301</v>
      </c>
      <c r="H686">
        <f>(Table2[[#This Row],[1Y Return vs Nifty]]-AVERAGE(Table2[1Y Return vs Nifty]))/_xlfn.STDEV.P(Table2[1Y Return vs Nifty])</f>
        <v>-0.85534936420815166</v>
      </c>
      <c r="I686">
        <v>-7.6967633428790396</v>
      </c>
      <c r="J686">
        <f>(Table2[[#This Row],[1M Return vs Nifty]]-AVERAGE(Table2[1M Return vs Nifty]))/_xlfn.STDEV.P(Table2[1M Return vs Nifty])</f>
        <v>-0.67069990881499775</v>
      </c>
      <c r="K686">
        <v>-19.3703405194771</v>
      </c>
      <c r="L686">
        <f>(Table2[[#This Row],[6M Return vs Nifty]]-AVERAGE(Table2[6M Return vs Nifty]))/_xlfn.STDEV.P(Table2[6M Return vs Nifty])</f>
        <v>-0.87520734390317767</v>
      </c>
      <c r="M686">
        <v>-0.39977709864090499</v>
      </c>
      <c r="N686">
        <f>(Table2[[#This Row],[1W Return vs Nifty]]-AVERAGE(Table2[1W Return vs Nifty]))/_xlfn.STDEV.P(Table2[1W Return vs Nifty])</f>
        <v>-0.45767351029962428</v>
      </c>
      <c r="O686">
        <v>145.72</v>
      </c>
      <c r="P686">
        <v>152.16427262665599</v>
      </c>
      <c r="Q686">
        <v>160.55654362969801</v>
      </c>
      <c r="R686">
        <v>60.584507189590802</v>
      </c>
      <c r="S686" s="1">
        <f>(Table2[[#This Row],[Close Price]]-Table2[[#This Row],[20D EMA]])/Table2[[#This Row],[20D EMA]]</f>
        <v>2.0587427944002198E-2</v>
      </c>
      <c r="T686" s="1">
        <f>(Table2[[#This Row],[Close Price]]-Table2[[#This Row],[50D EMA]])/Table2[[#This Row],[50D EMA]]</f>
        <v>-2.2635225517797553E-2</v>
      </c>
      <c r="U686" s="1">
        <f>(Table2[[#This Row],[Close Price]]-Table2[[#This Row],[200D EMA]])/Table2[[#This Row],[200D EMA]]</f>
        <v>-7.3721963378816896E-2</v>
      </c>
      <c r="V686">
        <v>0.67078555087939895</v>
      </c>
      <c r="W686">
        <v>143.63999999999999</v>
      </c>
      <c r="X686">
        <v>149.06</v>
      </c>
      <c r="Y686">
        <v>139.78</v>
      </c>
      <c r="Z686">
        <v>149.06</v>
      </c>
      <c r="AA686">
        <v>139.78</v>
      </c>
      <c r="AB686">
        <v>149.06</v>
      </c>
      <c r="AC686" s="1">
        <f>(Table2[[#This Row],[Close Price]]/Table2[[#This Row],[Day Low]])-1</f>
        <v>3.5366193260930157E-2</v>
      </c>
      <c r="AD686" s="1">
        <f>(Table2[[#This Row],[Day High]]/Table2[[#This Row],[Close Price]])-1</f>
        <v>2.2861753630984971E-3</v>
      </c>
      <c r="AE686" s="1">
        <f>(Table2[[#This Row],[Close Price]]/Table2[[#This Row],[Current Week Low]])-1</f>
        <v>6.3957647732150402E-2</v>
      </c>
      <c r="AF686" s="1">
        <f>(Table2[[#This Row],[Current Week High]]/Table2[[#This Row],[Close Price]])-1</f>
        <v>2.2861753630984971E-3</v>
      </c>
      <c r="AG686" s="1">
        <f>(Table2[[#This Row],[Close Price]]/Table2[[#This Row],[Current Month Low]])-1</f>
        <v>6.3957647732150402E-2</v>
      </c>
      <c r="AH686" s="1">
        <f>(Table2[[#This Row],[Current Month High]]/Table2[[#This Row],[Close Price]])-1</f>
        <v>2.2861753630984971E-3</v>
      </c>
      <c r="AI686">
        <v>40.732502875977303</v>
      </c>
      <c r="AJ686">
        <v>13.4141691451231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4.5999999999999996</v>
      </c>
      <c r="AM686" t="s">
        <v>3217</v>
      </c>
      <c r="AN686">
        <v>-0.16</v>
      </c>
      <c r="AO686" t="s">
        <v>3216</v>
      </c>
      <c r="AP686">
        <v>-3.0922334703759002E-2</v>
      </c>
      <c r="AQ686">
        <f>(Table2[[#This Row],[Sharpe Ratio]]-AVERAGE(Table2[Sharpe Ratio]))/_xlfn.STDEV.P(Table2[Sharpe Ratio])</f>
        <v>-1.1239921695409489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624</v>
      </c>
      <c r="AT686">
        <f>_xlfn.RANK.AVG(Table2[[#This Row],[6M Return vs Nifty Z-Score]],Table2[6M Return vs Nifty Z-Score])</f>
        <v>625</v>
      </c>
      <c r="AU686">
        <f>_xlfn.RANK.AVG(Table2[[#This Row],[Sharpe Ratio Z-Score]],Table2[Sharpe Ratio Z-Score])</f>
        <v>640</v>
      </c>
      <c r="AV686">
        <f>(Table2[[#This Row],[Rank 1Y]]+Table2[[#This Row],[Rank 6M]]+Table2[[#This Row],[Rank Sharpe]])/3</f>
        <v>629.66666666666663</v>
      </c>
    </row>
    <row r="687" spans="1:48" hidden="1" x14ac:dyDescent="0.3">
      <c r="A687" t="s">
        <v>1794</v>
      </c>
      <c r="B687" t="s">
        <v>1795</v>
      </c>
      <c r="C687" t="s">
        <v>3163</v>
      </c>
      <c r="D687" t="s">
        <v>199</v>
      </c>
      <c r="E687">
        <v>4500.2393027999997</v>
      </c>
      <c r="F687">
        <v>112.8</v>
      </c>
      <c r="G687">
        <v>-25.595290740233999</v>
      </c>
      <c r="H687">
        <f>(Table2[[#This Row],[1Y Return vs Nifty]]-AVERAGE(Table2[1Y Return vs Nifty]))/_xlfn.STDEV.P(Table2[1Y Return vs Nifty])</f>
        <v>-0.84968634399764875</v>
      </c>
      <c r="I687">
        <v>-2.5757457471526402</v>
      </c>
      <c r="J687">
        <f>(Table2[[#This Row],[1M Return vs Nifty]]-AVERAGE(Table2[1M Return vs Nifty]))/_xlfn.STDEV.P(Table2[1M Return vs Nifty])</f>
        <v>-0.11817015527376125</v>
      </c>
      <c r="K687">
        <v>-25.042179448789501</v>
      </c>
      <c r="L687">
        <f>(Table2[[#This Row],[6M Return vs Nifty]]-AVERAGE(Table2[6M Return vs Nifty]))/_xlfn.STDEV.P(Table2[6M Return vs Nifty])</f>
        <v>-1.0615520656186928</v>
      </c>
      <c r="M687">
        <v>1.1508190159126901</v>
      </c>
      <c r="N687">
        <f>(Table2[[#This Row],[1W Return vs Nifty]]-AVERAGE(Table2[1W Return vs Nifty]))/_xlfn.STDEV.P(Table2[1W Return vs Nifty])</f>
        <v>-8.6987254515251147E-2</v>
      </c>
      <c r="O687">
        <v>113.02</v>
      </c>
      <c r="P687">
        <v>117.540710750461</v>
      </c>
      <c r="Q687">
        <v>121.636326214541</v>
      </c>
      <c r="R687">
        <v>52.7189090526565</v>
      </c>
      <c r="S687" s="1">
        <f>(Table2[[#This Row],[Close Price]]-Table2[[#This Row],[20D EMA]])/Table2[[#This Row],[20D EMA]]</f>
        <v>-1.946558131304184E-3</v>
      </c>
      <c r="T687" s="1">
        <f>(Table2[[#This Row],[Close Price]]-Table2[[#This Row],[50D EMA]])/Table2[[#This Row],[50D EMA]]</f>
        <v>-4.0332500290265701E-2</v>
      </c>
      <c r="U687" s="1">
        <f>(Table2[[#This Row],[Close Price]]-Table2[[#This Row],[200D EMA]])/Table2[[#This Row],[200D EMA]]</f>
        <v>-7.2645454606673793E-2</v>
      </c>
      <c r="V687">
        <v>0.48370351328896799</v>
      </c>
      <c r="W687">
        <v>110.36</v>
      </c>
      <c r="X687">
        <v>113.8</v>
      </c>
      <c r="Y687">
        <v>108.61</v>
      </c>
      <c r="Z687">
        <v>113.9</v>
      </c>
      <c r="AA687">
        <v>108.61</v>
      </c>
      <c r="AB687">
        <v>114.4</v>
      </c>
      <c r="AC687" s="1">
        <f>(Table2[[#This Row],[Close Price]]/Table2[[#This Row],[Day Low]])-1</f>
        <v>2.210945994925706E-2</v>
      </c>
      <c r="AD687" s="1">
        <f>(Table2[[#This Row],[Day High]]/Table2[[#This Row],[Close Price]])-1</f>
        <v>8.8652482269504507E-3</v>
      </c>
      <c r="AE687" s="1">
        <f>(Table2[[#This Row],[Close Price]]/Table2[[#This Row],[Current Week Low]])-1</f>
        <v>3.8578399779025885E-2</v>
      </c>
      <c r="AF687" s="1">
        <f>(Table2[[#This Row],[Current Week High]]/Table2[[#This Row],[Close Price]])-1</f>
        <v>9.7517730496454735E-3</v>
      </c>
      <c r="AG687" s="1">
        <f>(Table2[[#This Row],[Close Price]]/Table2[[#This Row],[Current Month Low]])-1</f>
        <v>3.8578399779025885E-2</v>
      </c>
      <c r="AH687" s="1">
        <f>(Table2[[#This Row],[Current Month High]]/Table2[[#This Row],[Close Price]])-1</f>
        <v>1.4184397163120588E-2</v>
      </c>
      <c r="AI687">
        <v>32.677304964538997</v>
      </c>
      <c r="AJ687">
        <v>7.7363896848137301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-1.1399999999999999</v>
      </c>
      <c r="AM687" t="s">
        <v>3216</v>
      </c>
      <c r="AN687">
        <v>-0.06</v>
      </c>
      <c r="AO687" t="s">
        <v>3216</v>
      </c>
      <c r="AP687">
        <v>-1.0273420971488E-2</v>
      </c>
      <c r="AQ687">
        <f>(Table2[[#This Row],[Sharpe Ratio]]-AVERAGE(Table2[Sharpe Ratio]))/_xlfn.STDEV.P(Table2[Sharpe Ratio])</f>
        <v>-0.87764975021475722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619</v>
      </c>
      <c r="AT687">
        <f>_xlfn.RANK.AVG(Table2[[#This Row],[6M Return vs Nifty Z-Score]],Table2[6M Return vs Nifty Z-Score])</f>
        <v>677</v>
      </c>
      <c r="AU687">
        <f>_xlfn.RANK.AVG(Table2[[#This Row],[Sharpe Ratio Z-Score]],Table2[Sharpe Ratio Z-Score])</f>
        <v>597</v>
      </c>
      <c r="AV687">
        <f>(Table2[[#This Row],[Rank 1Y]]+Table2[[#This Row],[Rank 6M]]+Table2[[#This Row],[Rank Sharpe]])/3</f>
        <v>631</v>
      </c>
    </row>
    <row r="688" spans="1:48" hidden="1" x14ac:dyDescent="0.3">
      <c r="A688" t="s">
        <v>2080</v>
      </c>
      <c r="B688" t="s">
        <v>2081</v>
      </c>
      <c r="C688" t="s">
        <v>3164</v>
      </c>
      <c r="D688" t="s">
        <v>117</v>
      </c>
      <c r="E688">
        <v>3097.1778045000001</v>
      </c>
      <c r="F688">
        <v>1063.9000000000001</v>
      </c>
      <c r="G688">
        <v>-27.019704949703499</v>
      </c>
      <c r="H688">
        <f>(Table2[[#This Row],[1Y Return vs Nifty]]-AVERAGE(Table2[1Y Return vs Nifty]))/_xlfn.STDEV.P(Table2[1Y Return vs Nifty])</f>
        <v>-0.87414895076884513</v>
      </c>
      <c r="I688">
        <v>-5.9629633560276503</v>
      </c>
      <c r="J688">
        <f>(Table2[[#This Row],[1M Return vs Nifty]]-AVERAGE(Table2[1M Return vs Nifty]))/_xlfn.STDEV.P(Table2[1M Return vs Nifty])</f>
        <v>-0.48363238531649438</v>
      </c>
      <c r="K688">
        <v>-24.763065466457199</v>
      </c>
      <c r="L688">
        <f>(Table2[[#This Row],[6M Return vs Nifty]]-AVERAGE(Table2[6M Return vs Nifty]))/_xlfn.STDEV.P(Table2[6M Return vs Nifty])</f>
        <v>-1.0523819502446783</v>
      </c>
      <c r="M688">
        <v>1.7777972650434899</v>
      </c>
      <c r="N688">
        <f>(Table2[[#This Row],[1W Return vs Nifty]]-AVERAGE(Table2[1W Return vs Nifty]))/_xlfn.STDEV.P(Table2[1W Return vs Nifty])</f>
        <v>6.2898468431660651E-2</v>
      </c>
      <c r="O688">
        <v>1049.1099999999999</v>
      </c>
      <c r="P688">
        <v>1080.0961400409401</v>
      </c>
      <c r="Q688">
        <v>1111.4765518542899</v>
      </c>
      <c r="R688">
        <v>61.429068015457503</v>
      </c>
      <c r="S688" s="1">
        <f>(Table2[[#This Row],[Close Price]]-Table2[[#This Row],[20D EMA]])/Table2[[#This Row],[20D EMA]]</f>
        <v>1.4097663734022355E-2</v>
      </c>
      <c r="T688" s="1">
        <f>(Table2[[#This Row],[Close Price]]-Table2[[#This Row],[50D EMA]])/Table2[[#This Row],[50D EMA]]</f>
        <v>-1.4995091122468142E-2</v>
      </c>
      <c r="U688" s="1">
        <f>(Table2[[#This Row],[Close Price]]-Table2[[#This Row],[200D EMA]])/Table2[[#This Row],[200D EMA]]</f>
        <v>-4.2804818306708591E-2</v>
      </c>
      <c r="V688">
        <v>0.549697706949269</v>
      </c>
      <c r="W688">
        <v>1040</v>
      </c>
      <c r="X688">
        <v>1067.9000000000001</v>
      </c>
      <c r="Y688">
        <v>1013.95</v>
      </c>
      <c r="Z688">
        <v>1067.9000000000001</v>
      </c>
      <c r="AA688">
        <v>1013.95</v>
      </c>
      <c r="AB688">
        <v>1067.9000000000001</v>
      </c>
      <c r="AC688" s="1">
        <f>(Table2[[#This Row],[Close Price]]/Table2[[#This Row],[Day Low]])-1</f>
        <v>2.2980769230769305E-2</v>
      </c>
      <c r="AD688" s="1">
        <f>(Table2[[#This Row],[Day High]]/Table2[[#This Row],[Close Price]])-1</f>
        <v>3.7597518563774468E-3</v>
      </c>
      <c r="AE688" s="1">
        <f>(Table2[[#This Row],[Close Price]]/Table2[[#This Row],[Current Week Low]])-1</f>
        <v>4.9262784160954753E-2</v>
      </c>
      <c r="AF688" s="1">
        <f>(Table2[[#This Row],[Current Week High]]/Table2[[#This Row],[Close Price]])-1</f>
        <v>3.7597518563774468E-3</v>
      </c>
      <c r="AG688" s="1">
        <f>(Table2[[#This Row],[Close Price]]/Table2[[#This Row],[Current Month Low]])-1</f>
        <v>4.9262784160954753E-2</v>
      </c>
      <c r="AH688" s="1">
        <f>(Table2[[#This Row],[Current Month High]]/Table2[[#This Row],[Close Price]])-1</f>
        <v>3.7597518563774468E-3</v>
      </c>
      <c r="AI688">
        <v>27.7375693204248</v>
      </c>
      <c r="AJ688">
        <v>11.4031413612565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2.83</v>
      </c>
      <c r="AM688" t="s">
        <v>3217</v>
      </c>
      <c r="AN688">
        <v>-0.09</v>
      </c>
      <c r="AO688" t="s">
        <v>3216</v>
      </c>
      <c r="AP688">
        <v>-9.1625296863379994E-3</v>
      </c>
      <c r="AQ688">
        <f>(Table2[[#This Row],[Sharpe Ratio]]-AVERAGE(Table2[Sharpe Ratio]))/_xlfn.STDEV.P(Table2[Sharpe Ratio])</f>
        <v>-0.86439676992046977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626</v>
      </c>
      <c r="AT688">
        <f>_xlfn.RANK.AVG(Table2[[#This Row],[6M Return vs Nifty Z-Score]],Table2[6M Return vs Nifty Z-Score])</f>
        <v>675</v>
      </c>
      <c r="AU688">
        <f>_xlfn.RANK.AVG(Table2[[#This Row],[Sharpe Ratio Z-Score]],Table2[Sharpe Ratio Z-Score])</f>
        <v>593</v>
      </c>
      <c r="AV688">
        <f>(Table2[[#This Row],[Rank 1Y]]+Table2[[#This Row],[Rank 6M]]+Table2[[#This Row],[Rank Sharpe]])/3</f>
        <v>631.33333333333337</v>
      </c>
    </row>
    <row r="689" spans="1:48" hidden="1" x14ac:dyDescent="0.3">
      <c r="A689" t="s">
        <v>2124</v>
      </c>
      <c r="B689" t="s">
        <v>2125</v>
      </c>
      <c r="C689" t="s">
        <v>3166</v>
      </c>
      <c r="D689" t="s">
        <v>433</v>
      </c>
      <c r="E689">
        <v>2961.2690151000002</v>
      </c>
      <c r="F689">
        <v>411</v>
      </c>
      <c r="G689">
        <v>-13.1869338577973</v>
      </c>
      <c r="H689">
        <f>(Table2[[#This Row],[1Y Return vs Nifty]]-AVERAGE(Table2[1Y Return vs Nifty]))/_xlfn.STDEV.P(Table2[1Y Return vs Nifty])</f>
        <v>-0.63658768696812718</v>
      </c>
      <c r="I689">
        <v>-15.392191211243199</v>
      </c>
      <c r="J689">
        <f>(Table2[[#This Row],[1M Return vs Nifty]]-AVERAGE(Table2[1M Return vs Nifty]))/_xlfn.STDEV.P(Table2[1M Return vs Nifty])</f>
        <v>-1.500994432124185</v>
      </c>
      <c r="K689">
        <v>-19.845016383308</v>
      </c>
      <c r="L689">
        <f>(Table2[[#This Row],[6M Return vs Nifty]]-AVERAGE(Table2[6M Return vs Nifty]))/_xlfn.STDEV.P(Table2[6M Return vs Nifty])</f>
        <v>-0.89080252261911552</v>
      </c>
      <c r="M689">
        <v>-1.0886775404222799</v>
      </c>
      <c r="N689">
        <f>(Table2[[#This Row],[1W Return vs Nifty]]-AVERAGE(Table2[1W Return vs Nifty]))/_xlfn.STDEV.P(Table2[1W Return vs Nifty])</f>
        <v>-0.62236238251807185</v>
      </c>
      <c r="O689">
        <v>438.54</v>
      </c>
      <c r="P689">
        <v>462.410064647551</v>
      </c>
      <c r="Q689">
        <v>459.07369865709802</v>
      </c>
      <c r="R689">
        <v>27.751526990695101</v>
      </c>
      <c r="S689" s="1">
        <f>(Table2[[#This Row],[Close Price]]-Table2[[#This Row],[20D EMA]])/Table2[[#This Row],[20D EMA]]</f>
        <v>-6.279928854836507E-2</v>
      </c>
      <c r="T689" s="1">
        <f>(Table2[[#This Row],[Close Price]]-Table2[[#This Row],[50D EMA]])/Table2[[#This Row],[50D EMA]]</f>
        <v>-0.1111785157330772</v>
      </c>
      <c r="U689" s="1">
        <f>(Table2[[#This Row],[Close Price]]-Table2[[#This Row],[200D EMA]])/Table2[[#This Row],[200D EMA]]</f>
        <v>-0.10471891288419541</v>
      </c>
      <c r="V689">
        <v>1.43597300652945</v>
      </c>
      <c r="W689">
        <v>406.05</v>
      </c>
      <c r="X689">
        <v>416.05</v>
      </c>
      <c r="Y689">
        <v>406.05</v>
      </c>
      <c r="Z689">
        <v>421</v>
      </c>
      <c r="AA689">
        <v>406.05</v>
      </c>
      <c r="AB689">
        <v>421</v>
      </c>
      <c r="AC689" s="1">
        <f>(Table2[[#This Row],[Close Price]]/Table2[[#This Row],[Day Low]])-1</f>
        <v>1.2190616919098618E-2</v>
      </c>
      <c r="AD689" s="1">
        <f>(Table2[[#This Row],[Day High]]/Table2[[#This Row],[Close Price]])-1</f>
        <v>1.228710462287097E-2</v>
      </c>
      <c r="AE689" s="1">
        <f>(Table2[[#This Row],[Close Price]]/Table2[[#This Row],[Current Week Low]])-1</f>
        <v>1.2190616919098618E-2</v>
      </c>
      <c r="AF689" s="1">
        <f>(Table2[[#This Row],[Current Week High]]/Table2[[#This Row],[Close Price]])-1</f>
        <v>2.4330900243308973E-2</v>
      </c>
      <c r="AG689" s="1">
        <f>(Table2[[#This Row],[Close Price]]/Table2[[#This Row],[Current Month Low]])-1</f>
        <v>1.2190616919098618E-2</v>
      </c>
      <c r="AH689" s="1">
        <f>(Table2[[#This Row],[Current Month High]]/Table2[[#This Row],[Close Price]])-1</f>
        <v>2.4330900243308973E-2</v>
      </c>
      <c r="AI689">
        <v>34.963503649635001</v>
      </c>
      <c r="AJ689">
        <v>16.2330316742081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-16.36</v>
      </c>
      <c r="AM689" t="s">
        <v>3216</v>
      </c>
      <c r="AN689">
        <v>-0.14000000000000001</v>
      </c>
      <c r="AO689" t="s">
        <v>3216</v>
      </c>
      <c r="AP689">
        <v>-9.9689250780586006E-2</v>
      </c>
      <c r="AQ689">
        <f>(Table2[[#This Row],[Sharpe Ratio]]-AVERAGE(Table2[Sharpe Ratio]))/_xlfn.STDEV.P(Table2[Sharpe Ratio])</f>
        <v>-1.9443844039998424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545</v>
      </c>
      <c r="AT689">
        <f>_xlfn.RANK.AVG(Table2[[#This Row],[6M Return vs Nifty Z-Score]],Table2[6M Return vs Nifty Z-Score])</f>
        <v>630</v>
      </c>
      <c r="AU689">
        <f>_xlfn.RANK.AVG(Table2[[#This Row],[Sharpe Ratio Z-Score]],Table2[Sharpe Ratio Z-Score])</f>
        <v>722</v>
      </c>
      <c r="AV689">
        <f>(Table2[[#This Row],[Rank 1Y]]+Table2[[#This Row],[Rank 6M]]+Table2[[#This Row],[Rank Sharpe]])/3</f>
        <v>632.33333333333337</v>
      </c>
    </row>
    <row r="690" spans="1:48" hidden="1" x14ac:dyDescent="0.3">
      <c r="A690" t="s">
        <v>887</v>
      </c>
      <c r="B690" t="s">
        <v>888</v>
      </c>
      <c r="C690" t="s">
        <v>3168</v>
      </c>
      <c r="D690" t="s">
        <v>599</v>
      </c>
      <c r="E690">
        <v>17459.181033600002</v>
      </c>
      <c r="F690">
        <v>1358.4</v>
      </c>
      <c r="G690">
        <v>-39.108909803839801</v>
      </c>
      <c r="H690">
        <f>(Table2[[#This Row],[1Y Return vs Nifty]]-AVERAGE(Table2[1Y Return vs Nifty]))/_xlfn.STDEV.P(Table2[1Y Return vs Nifty])</f>
        <v>-1.0817665542420067</v>
      </c>
      <c r="I690">
        <v>1.1063628184206</v>
      </c>
      <c r="J690">
        <f>(Table2[[#This Row],[1M Return vs Nifty]]-AVERAGE(Table2[1M Return vs Nifty]))/_xlfn.STDEV.P(Table2[1M Return vs Nifty])</f>
        <v>0.27910919403877993</v>
      </c>
      <c r="K690">
        <v>-7.0602264190033504</v>
      </c>
      <c r="L690">
        <f>(Table2[[#This Row],[6M Return vs Nifty]]-AVERAGE(Table2[6M Return vs Nifty]))/_xlfn.STDEV.P(Table2[6M Return vs Nifty])</f>
        <v>-0.47076624200871436</v>
      </c>
      <c r="M690">
        <v>-0.82372670615014798</v>
      </c>
      <c r="N690">
        <f>(Table2[[#This Row],[1W Return vs Nifty]]-AVERAGE(Table2[1W Return vs Nifty]))/_xlfn.STDEV.P(Table2[1W Return vs Nifty])</f>
        <v>-0.55902310815676759</v>
      </c>
      <c r="O690">
        <v>1380.61</v>
      </c>
      <c r="P690">
        <v>1408.1299008722301</v>
      </c>
      <c r="Q690">
        <v>1454.4815814363201</v>
      </c>
      <c r="R690">
        <v>41.683660425524799</v>
      </c>
      <c r="S690" s="1">
        <f>(Table2[[#This Row],[Close Price]]-Table2[[#This Row],[20D EMA]])/Table2[[#This Row],[20D EMA]]</f>
        <v>-1.6087091937621638E-2</v>
      </c>
      <c r="T690" s="1">
        <f>(Table2[[#This Row],[Close Price]]-Table2[[#This Row],[50D EMA]])/Table2[[#This Row],[50D EMA]]</f>
        <v>-3.5316273620371319E-2</v>
      </c>
      <c r="U690" s="1">
        <f>(Table2[[#This Row],[Close Price]]-Table2[[#This Row],[200D EMA]])/Table2[[#This Row],[200D EMA]]</f>
        <v>-6.6058988070126085E-2</v>
      </c>
      <c r="V690">
        <v>0.96289424833700099</v>
      </c>
      <c r="W690">
        <v>1351</v>
      </c>
      <c r="X690">
        <v>1370</v>
      </c>
      <c r="Y690">
        <v>1300.05</v>
      </c>
      <c r="Z690">
        <v>1370</v>
      </c>
      <c r="AA690">
        <v>1300.05</v>
      </c>
      <c r="AB690">
        <v>1370</v>
      </c>
      <c r="AC690" s="1">
        <f>(Table2[[#This Row],[Close Price]]/Table2[[#This Row],[Day Low]])-1</f>
        <v>5.4774241302739668E-3</v>
      </c>
      <c r="AD690" s="1">
        <f>(Table2[[#This Row],[Day High]]/Table2[[#This Row],[Close Price]])-1</f>
        <v>8.5394581861011343E-3</v>
      </c>
      <c r="AE690" s="1">
        <f>(Table2[[#This Row],[Close Price]]/Table2[[#This Row],[Current Week Low]])-1</f>
        <v>4.4882889119649327E-2</v>
      </c>
      <c r="AF690" s="1">
        <f>(Table2[[#This Row],[Current Week High]]/Table2[[#This Row],[Close Price]])-1</f>
        <v>8.5394581861011343E-3</v>
      </c>
      <c r="AG690" s="1">
        <f>(Table2[[#This Row],[Close Price]]/Table2[[#This Row],[Current Month Low]])-1</f>
        <v>4.4882889119649327E-2</v>
      </c>
      <c r="AH690" s="1">
        <f>(Table2[[#This Row],[Current Month High]]/Table2[[#This Row],[Close Price]])-1</f>
        <v>8.5394581861011343E-3</v>
      </c>
      <c r="AI690">
        <v>26.932420494699599</v>
      </c>
      <c r="AJ690">
        <v>7.0449172576832098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-5.0599999999999996</v>
      </c>
      <c r="AM690" t="s">
        <v>3216</v>
      </c>
      <c r="AN690">
        <v>-0.02</v>
      </c>
      <c r="AO690" t="s">
        <v>3216</v>
      </c>
      <c r="AP690">
        <v>-0.15505366666987899</v>
      </c>
      <c r="AQ690">
        <f>(Table2[[#This Row],[Sharpe Ratio]]-AVERAGE(Table2[Sharpe Ratio]))/_xlfn.STDEV.P(Table2[Sharpe Ratio])</f>
        <v>-2.6048842410171704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686</v>
      </c>
      <c r="AT690">
        <f>_xlfn.RANK.AVG(Table2[[#This Row],[6M Return vs Nifty Z-Score]],Table2[6M Return vs Nifty Z-Score])</f>
        <v>476</v>
      </c>
      <c r="AU690">
        <f>_xlfn.RANK.AVG(Table2[[#This Row],[Sharpe Ratio Z-Score]],Table2[Sharpe Ratio Z-Score])</f>
        <v>737</v>
      </c>
      <c r="AV690">
        <f>(Table2[[#This Row],[Rank 1Y]]+Table2[[#This Row],[Rank 6M]]+Table2[[#This Row],[Rank Sharpe]])/3</f>
        <v>633</v>
      </c>
    </row>
    <row r="691" spans="1:48" hidden="1" x14ac:dyDescent="0.3">
      <c r="A691" t="s">
        <v>2219</v>
      </c>
      <c r="B691" t="s">
        <v>2220</v>
      </c>
      <c r="C691" t="s">
        <v>3163</v>
      </c>
      <c r="D691" t="s">
        <v>1665</v>
      </c>
      <c r="E691">
        <v>2652.82445835</v>
      </c>
      <c r="F691">
        <v>641.85</v>
      </c>
      <c r="G691">
        <v>-32.599995453714001</v>
      </c>
      <c r="H691">
        <f>(Table2[[#This Row],[1Y Return vs Nifty]]-AVERAGE(Table2[1Y Return vs Nifty]))/_xlfn.STDEV.P(Table2[1Y Return vs Nifty])</f>
        <v>-0.96998375174256668</v>
      </c>
      <c r="I691">
        <v>-0.76876060332031504</v>
      </c>
      <c r="J691">
        <f>(Table2[[#This Row],[1M Return vs Nifty]]-AVERAGE(Table2[1M Return vs Nifty]))/_xlfn.STDEV.P(Table2[1M Return vs Nifty])</f>
        <v>7.6793645867548568E-2</v>
      </c>
      <c r="K691">
        <v>-28.309172439910501</v>
      </c>
      <c r="L691">
        <f>(Table2[[#This Row],[6M Return vs Nifty]]-AVERAGE(Table2[6M Return vs Nifty]))/_xlfn.STDEV.P(Table2[6M Return vs Nifty])</f>
        <v>-1.1688870776605078</v>
      </c>
      <c r="M691">
        <v>4.7845699370622796</v>
      </c>
      <c r="N691">
        <f>(Table2[[#This Row],[1W Return vs Nifty]]-AVERAGE(Table2[1W Return vs Nifty]))/_xlfn.STDEV.P(Table2[1W Return vs Nifty])</f>
        <v>0.78169899509639829</v>
      </c>
      <c r="O691">
        <v>620.30999999999995</v>
      </c>
      <c r="P691">
        <v>623.23844999776202</v>
      </c>
      <c r="Q691">
        <v>666.61124630590598</v>
      </c>
      <c r="R691">
        <v>66.850938958747193</v>
      </c>
      <c r="S691" s="1">
        <f>(Table2[[#This Row],[Close Price]]-Table2[[#This Row],[20D EMA]])/Table2[[#This Row],[20D EMA]]</f>
        <v>3.4724573197272457E-2</v>
      </c>
      <c r="T691" s="1">
        <f>(Table2[[#This Row],[Close Price]]-Table2[[#This Row],[50D EMA]])/Table2[[#This Row],[50D EMA]]</f>
        <v>2.9862647277787237E-2</v>
      </c>
      <c r="U691" s="1">
        <f>(Table2[[#This Row],[Close Price]]-Table2[[#This Row],[200D EMA]])/Table2[[#This Row],[200D EMA]]</f>
        <v>-3.7144957339263207E-2</v>
      </c>
      <c r="V691">
        <v>0.30089247543847603</v>
      </c>
      <c r="W691">
        <v>621.1</v>
      </c>
      <c r="X691">
        <v>646</v>
      </c>
      <c r="Y691">
        <v>601.20000000000005</v>
      </c>
      <c r="Z691">
        <v>646</v>
      </c>
      <c r="AA691">
        <v>601.20000000000005</v>
      </c>
      <c r="AB691">
        <v>646</v>
      </c>
      <c r="AC691" s="1">
        <f>(Table2[[#This Row],[Close Price]]/Table2[[#This Row],[Day Low]])-1</f>
        <v>3.3408468845596451E-2</v>
      </c>
      <c r="AD691" s="1">
        <f>(Table2[[#This Row],[Day High]]/Table2[[#This Row],[Close Price]])-1</f>
        <v>6.4656851289242034E-3</v>
      </c>
      <c r="AE691" s="1">
        <f>(Table2[[#This Row],[Close Price]]/Table2[[#This Row],[Current Week Low]])-1</f>
        <v>6.7614770459081708E-2</v>
      </c>
      <c r="AF691" s="1">
        <f>(Table2[[#This Row],[Current Week High]]/Table2[[#This Row],[Close Price]])-1</f>
        <v>6.4656851289242034E-3</v>
      </c>
      <c r="AG691" s="1">
        <f>(Table2[[#This Row],[Close Price]]/Table2[[#This Row],[Current Month Low]])-1</f>
        <v>6.7614770459081708E-2</v>
      </c>
      <c r="AH691" s="1">
        <f>(Table2[[#This Row],[Current Month High]]/Table2[[#This Row],[Close Price]])-1</f>
        <v>6.4656851289242034E-3</v>
      </c>
      <c r="AI691">
        <v>40.998675703045798</v>
      </c>
      <c r="AJ691">
        <v>18.597560975609699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0.55000000000000004</v>
      </c>
      <c r="AM691" t="s">
        <v>3217</v>
      </c>
      <c r="AN691">
        <v>0.16</v>
      </c>
      <c r="AO691" t="s">
        <v>3217</v>
      </c>
      <c r="AQ691">
        <f>(Table2[[#This Row],[Sharpe Ratio]]-AVERAGE(Table2[Sharpe Ratio]))/_xlfn.STDEV.P(Table2[Sharpe Ratio])</f>
        <v>-0.75508740094610904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655</v>
      </c>
      <c r="AT691">
        <f>_xlfn.RANK.AVG(Table2[[#This Row],[6M Return vs Nifty Z-Score]],Table2[6M Return vs Nifty Z-Score])</f>
        <v>698</v>
      </c>
      <c r="AU691">
        <f>_xlfn.RANK.AVG(Table2[[#This Row],[Sharpe Ratio Z-Score]],Table2[Sharpe Ratio Z-Score])</f>
        <v>547.5</v>
      </c>
      <c r="AV691">
        <f>(Table2[[#This Row],[Rank 1Y]]+Table2[[#This Row],[Rank 6M]]+Table2[[#This Row],[Rank Sharpe]])/3</f>
        <v>633.5</v>
      </c>
    </row>
    <row r="692" spans="1:48" hidden="1" x14ac:dyDescent="0.3">
      <c r="A692" t="s">
        <v>1690</v>
      </c>
      <c r="B692" t="s">
        <v>1691</v>
      </c>
      <c r="C692" t="s">
        <v>3157</v>
      </c>
      <c r="D692" t="s">
        <v>24</v>
      </c>
      <c r="E692">
        <v>5278.1402608349999</v>
      </c>
      <c r="F692">
        <v>312.14999999999998</v>
      </c>
      <c r="G692">
        <v>-34.213088967780699</v>
      </c>
      <c r="H692">
        <f>(Table2[[#This Row],[1Y Return vs Nifty]]-AVERAGE(Table2[1Y Return vs Nifty]))/_xlfn.STDEV.P(Table2[1Y Return vs Nifty])</f>
        <v>-0.99768669942270649</v>
      </c>
      <c r="I692">
        <v>-1.04942752164579</v>
      </c>
      <c r="J692">
        <f>(Table2[[#This Row],[1M Return vs Nifty]]-AVERAGE(Table2[1M Return vs Nifty]))/_xlfn.STDEV.P(Table2[1M Return vs Nifty])</f>
        <v>4.651122244081244E-2</v>
      </c>
      <c r="K692">
        <v>-20.2527967038863</v>
      </c>
      <c r="L692">
        <f>(Table2[[#This Row],[6M Return vs Nifty]]-AVERAGE(Table2[6M Return vs Nifty]))/_xlfn.STDEV.P(Table2[6M Return vs Nifty])</f>
        <v>-0.90419989008780688</v>
      </c>
      <c r="M692">
        <v>-0.58831141886992699</v>
      </c>
      <c r="N692">
        <f>(Table2[[#This Row],[1W Return vs Nifty]]-AVERAGE(Table2[1W Return vs Nifty]))/_xlfn.STDEV.P(Table2[1W Return vs Nifty])</f>
        <v>-0.50274461591932851</v>
      </c>
      <c r="O692">
        <v>311.25</v>
      </c>
      <c r="P692">
        <v>316.69592058883302</v>
      </c>
      <c r="Q692">
        <v>335.29741506339798</v>
      </c>
      <c r="R692">
        <v>53.317268402257497</v>
      </c>
      <c r="S692" s="1">
        <f>(Table2[[#This Row],[Close Price]]-Table2[[#This Row],[20D EMA]])/Table2[[#This Row],[20D EMA]]</f>
        <v>2.8915662650601678E-3</v>
      </c>
      <c r="T692" s="1">
        <f>(Table2[[#This Row],[Close Price]]-Table2[[#This Row],[50D EMA]])/Table2[[#This Row],[50D EMA]]</f>
        <v>-1.435421264783205E-2</v>
      </c>
      <c r="U692" s="1">
        <f>(Table2[[#This Row],[Close Price]]-Table2[[#This Row],[200D EMA]])/Table2[[#This Row],[200D EMA]]</f>
        <v>-6.9035471266670187E-2</v>
      </c>
      <c r="V692">
        <v>0.693929865328894</v>
      </c>
      <c r="W692">
        <v>310.05</v>
      </c>
      <c r="X692">
        <v>315.89999999999998</v>
      </c>
      <c r="Y692">
        <v>305.89999999999998</v>
      </c>
      <c r="Z692">
        <v>315.89999999999998</v>
      </c>
      <c r="AA692">
        <v>305.89999999999998</v>
      </c>
      <c r="AB692">
        <v>318.3</v>
      </c>
      <c r="AC692" s="1">
        <f>(Table2[[#This Row],[Close Price]]/Table2[[#This Row],[Day Low]])-1</f>
        <v>6.7731011127236673E-3</v>
      </c>
      <c r="AD692" s="1">
        <f>(Table2[[#This Row],[Day High]]/Table2[[#This Row],[Close Price]])-1</f>
        <v>1.2013455069677992E-2</v>
      </c>
      <c r="AE692" s="1">
        <f>(Table2[[#This Row],[Close Price]]/Table2[[#This Row],[Current Week Low]])-1</f>
        <v>2.043151356652495E-2</v>
      </c>
      <c r="AF692" s="1">
        <f>(Table2[[#This Row],[Current Week High]]/Table2[[#This Row],[Close Price]])-1</f>
        <v>1.2013455069677992E-2</v>
      </c>
      <c r="AG692" s="1">
        <f>(Table2[[#This Row],[Close Price]]/Table2[[#This Row],[Current Month Low]])-1</f>
        <v>2.043151356652495E-2</v>
      </c>
      <c r="AH692" s="1">
        <f>(Table2[[#This Row],[Current Month High]]/Table2[[#This Row],[Close Price]])-1</f>
        <v>1.9702066314272182E-2</v>
      </c>
      <c r="AI692">
        <v>35.271504084574701</v>
      </c>
      <c r="AJ692">
        <v>6.8823831535695899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1.81</v>
      </c>
      <c r="AM692" t="s">
        <v>3217</v>
      </c>
      <c r="AN692">
        <v>-0.06</v>
      </c>
      <c r="AO692" t="s">
        <v>3216</v>
      </c>
      <c r="AP692">
        <v>-1.382922705999E-2</v>
      </c>
      <c r="AQ692">
        <f>(Table2[[#This Row],[Sharpe Ratio]]-AVERAGE(Table2[Sharpe Ratio]))/_xlfn.STDEV.P(Table2[Sharpe Ratio])</f>
        <v>-0.9200706681310068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662</v>
      </c>
      <c r="AT692">
        <f>_xlfn.RANK.AVG(Table2[[#This Row],[6M Return vs Nifty Z-Score]],Table2[6M Return vs Nifty Z-Score])</f>
        <v>635</v>
      </c>
      <c r="AU692">
        <f>_xlfn.RANK.AVG(Table2[[#This Row],[Sharpe Ratio Z-Score]],Table2[Sharpe Ratio Z-Score])</f>
        <v>604</v>
      </c>
      <c r="AV692">
        <f>(Table2[[#This Row],[Rank 1Y]]+Table2[[#This Row],[Rank 6M]]+Table2[[#This Row],[Rank Sharpe]])/3</f>
        <v>633.66666666666663</v>
      </c>
    </row>
    <row r="693" spans="1:48" hidden="1" x14ac:dyDescent="0.3">
      <c r="A693" t="s">
        <v>470</v>
      </c>
      <c r="B693" t="s">
        <v>471</v>
      </c>
      <c r="C693" t="s">
        <v>3167</v>
      </c>
      <c r="D693" t="s">
        <v>472</v>
      </c>
      <c r="E693">
        <v>48504.635880084999</v>
      </c>
      <c r="F693">
        <v>1805.65</v>
      </c>
      <c r="G693">
        <v>-28.811412607954701</v>
      </c>
      <c r="H693">
        <f>(Table2[[#This Row],[1Y Return vs Nifty]]-AVERAGE(Table2[1Y Return vs Nifty]))/_xlfn.STDEV.P(Table2[1Y Return vs Nifty])</f>
        <v>-0.90491938229175461</v>
      </c>
      <c r="I693">
        <v>-4.6582532638885601</v>
      </c>
      <c r="J693">
        <f>(Table2[[#This Row],[1M Return vs Nifty]]-AVERAGE(Table2[1M Return vs Nifty]))/_xlfn.STDEV.P(Table2[1M Return vs Nifty])</f>
        <v>-0.34286131156467309</v>
      </c>
      <c r="K693">
        <v>-23.499717892611699</v>
      </c>
      <c r="L693">
        <f>(Table2[[#This Row],[6M Return vs Nifty]]-AVERAGE(Table2[6M Return vs Nifty]))/_xlfn.STDEV.P(Table2[6M Return vs Nifty])</f>
        <v>-1.0108754556117725</v>
      </c>
      <c r="M693">
        <v>-0.39298786115039802</v>
      </c>
      <c r="N693">
        <f>(Table2[[#This Row],[1W Return vs Nifty]]-AVERAGE(Table2[1W Return vs Nifty]))/_xlfn.STDEV.P(Table2[1W Return vs Nifty])</f>
        <v>-0.45605047190724995</v>
      </c>
      <c r="O693">
        <v>1816.83</v>
      </c>
      <c r="P693">
        <v>1890.0508933466101</v>
      </c>
      <c r="Q693">
        <v>1981.24499048134</v>
      </c>
      <c r="R693">
        <v>52.623048115507999</v>
      </c>
      <c r="S693" s="1">
        <f>(Table2[[#This Row],[Close Price]]-Table2[[#This Row],[20D EMA]])/Table2[[#This Row],[20D EMA]]</f>
        <v>-6.153575183148581E-3</v>
      </c>
      <c r="T693" s="1">
        <f>(Table2[[#This Row],[Close Price]]-Table2[[#This Row],[50D EMA]])/Table2[[#This Row],[50D EMA]]</f>
        <v>-4.4655354860400585E-2</v>
      </c>
      <c r="U693" s="1">
        <f>(Table2[[#This Row],[Close Price]]-Table2[[#This Row],[200D EMA]])/Table2[[#This Row],[200D EMA]]</f>
        <v>-8.8628610457043677E-2</v>
      </c>
      <c r="V693">
        <v>1.12195067324353</v>
      </c>
      <c r="W693">
        <v>1768.55</v>
      </c>
      <c r="X693">
        <v>1813.85</v>
      </c>
      <c r="Y693">
        <v>1729</v>
      </c>
      <c r="Z693">
        <v>1813.85</v>
      </c>
      <c r="AA693">
        <v>1729</v>
      </c>
      <c r="AB693">
        <v>1813.85</v>
      </c>
      <c r="AC693" s="1">
        <f>(Table2[[#This Row],[Close Price]]/Table2[[#This Row],[Day Low]])-1</f>
        <v>2.0977637047298714E-2</v>
      </c>
      <c r="AD693" s="1">
        <f>(Table2[[#This Row],[Day High]]/Table2[[#This Row],[Close Price]])-1</f>
        <v>4.5413009165673479E-3</v>
      </c>
      <c r="AE693" s="1">
        <f>(Table2[[#This Row],[Close Price]]/Table2[[#This Row],[Current Week Low]])-1</f>
        <v>4.4331983805668163E-2</v>
      </c>
      <c r="AF693" s="1">
        <f>(Table2[[#This Row],[Current Week High]]/Table2[[#This Row],[Close Price]])-1</f>
        <v>4.5413009165673479E-3</v>
      </c>
      <c r="AG693" s="1">
        <f>(Table2[[#This Row],[Close Price]]/Table2[[#This Row],[Current Month Low]])-1</f>
        <v>4.4331983805668163E-2</v>
      </c>
      <c r="AH693" s="1">
        <f>(Table2[[#This Row],[Current Month High]]/Table2[[#This Row],[Close Price]])-1</f>
        <v>4.5413009165673479E-3</v>
      </c>
      <c r="AI693">
        <v>35.906737186054798</v>
      </c>
      <c r="AJ693">
        <v>4.43319838056681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-2.4</v>
      </c>
      <c r="AM693" t="s">
        <v>3216</v>
      </c>
      <c r="AN693">
        <v>-0.03</v>
      </c>
      <c r="AO693" t="s">
        <v>3216</v>
      </c>
      <c r="AP693">
        <v>-1.5943724016829999E-2</v>
      </c>
      <c r="AQ693">
        <f>(Table2[[#This Row],[Sharpe Ratio]]-AVERAGE(Table2[Sharpe Ratio]))/_xlfn.STDEV.P(Table2[Sharpe Ratio])</f>
        <v>-0.94529670678657862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633</v>
      </c>
      <c r="AT693">
        <f>_xlfn.RANK.AVG(Table2[[#This Row],[6M Return vs Nifty Z-Score]],Table2[6M Return vs Nifty Z-Score])</f>
        <v>664</v>
      </c>
      <c r="AU693">
        <f>_xlfn.RANK.AVG(Table2[[#This Row],[Sharpe Ratio Z-Score]],Table2[Sharpe Ratio Z-Score])</f>
        <v>608</v>
      </c>
      <c r="AV693">
        <f>(Table2[[#This Row],[Rank 1Y]]+Table2[[#This Row],[Rank 6M]]+Table2[[#This Row],[Rank Sharpe]])/3</f>
        <v>635</v>
      </c>
    </row>
    <row r="694" spans="1:48" hidden="1" x14ac:dyDescent="0.3">
      <c r="A694" t="s">
        <v>2236</v>
      </c>
      <c r="B694" t="s">
        <v>2237</v>
      </c>
      <c r="C694" t="s">
        <v>3167</v>
      </c>
      <c r="D694" t="s">
        <v>88</v>
      </c>
      <c r="E694">
        <v>2628.9353231700002</v>
      </c>
      <c r="F694">
        <v>610.95000000000005</v>
      </c>
      <c r="G694">
        <v>-53.111046871559701</v>
      </c>
      <c r="H694">
        <f>(Table2[[#This Row],[1Y Return vs Nifty]]-AVERAGE(Table2[1Y Return vs Nifty]))/_xlfn.STDEV.P(Table2[1Y Return vs Nifty])</f>
        <v>-1.3222364756784089</v>
      </c>
      <c r="I694">
        <v>-15.2228569026828</v>
      </c>
      <c r="J694">
        <f>(Table2[[#This Row],[1M Return vs Nifty]]-AVERAGE(Table2[1M Return vs Nifty]))/_xlfn.STDEV.P(Table2[1M Return vs Nifty])</f>
        <v>-1.4827241875827422</v>
      </c>
      <c r="K694">
        <v>-20.282049642725202</v>
      </c>
      <c r="L694">
        <f>(Table2[[#This Row],[6M Return vs Nifty]]-AVERAGE(Table2[6M Return vs Nifty]))/_xlfn.STDEV.P(Table2[6M Return vs Nifty])</f>
        <v>-0.9051609771030118</v>
      </c>
      <c r="M694">
        <v>4.5227996922411799</v>
      </c>
      <c r="N694">
        <f>(Table2[[#This Row],[1W Return vs Nifty]]-AVERAGE(Table2[1W Return vs Nifty]))/_xlfn.STDEV.P(Table2[1W Return vs Nifty])</f>
        <v>0.71912007398486977</v>
      </c>
      <c r="O694">
        <v>615.55999999999995</v>
      </c>
      <c r="P694">
        <v>657.78600611138302</v>
      </c>
      <c r="Q694">
        <v>739.53794934352902</v>
      </c>
      <c r="R694">
        <v>54.130423906158398</v>
      </c>
      <c r="S694" s="1">
        <f>(Table2[[#This Row],[Close Price]]-Table2[[#This Row],[20D EMA]])/Table2[[#This Row],[20D EMA]]</f>
        <v>-7.4891156020532529E-3</v>
      </c>
      <c r="T694" s="1">
        <f>(Table2[[#This Row],[Close Price]]-Table2[[#This Row],[50D EMA]])/Table2[[#This Row],[50D EMA]]</f>
        <v>-7.120249697658089E-2</v>
      </c>
      <c r="U694" s="1">
        <f>(Table2[[#This Row],[Close Price]]-Table2[[#This Row],[200D EMA]])/Table2[[#This Row],[200D EMA]]</f>
        <v>-0.17387606607297645</v>
      </c>
      <c r="V694">
        <v>1.24840120763024</v>
      </c>
      <c r="W694">
        <v>573.04999999999995</v>
      </c>
      <c r="X694">
        <v>614.9</v>
      </c>
      <c r="Y694">
        <v>560.29999999999995</v>
      </c>
      <c r="Z694">
        <v>614.9</v>
      </c>
      <c r="AA694">
        <v>560.29999999999995</v>
      </c>
      <c r="AB694">
        <v>614.9</v>
      </c>
      <c r="AC694" s="1">
        <f>(Table2[[#This Row],[Close Price]]/Table2[[#This Row],[Day Low]])-1</f>
        <v>6.6137335311055034E-2</v>
      </c>
      <c r="AD694" s="1">
        <f>(Table2[[#This Row],[Day High]]/Table2[[#This Row],[Close Price]])-1</f>
        <v>6.4653408625909847E-3</v>
      </c>
      <c r="AE694" s="1">
        <f>(Table2[[#This Row],[Close Price]]/Table2[[#This Row],[Current Week Low]])-1</f>
        <v>9.0398001070855161E-2</v>
      </c>
      <c r="AF694" s="1">
        <f>(Table2[[#This Row],[Current Week High]]/Table2[[#This Row],[Close Price]])-1</f>
        <v>6.4653408625909847E-3</v>
      </c>
      <c r="AG694" s="1">
        <f>(Table2[[#This Row],[Close Price]]/Table2[[#This Row],[Current Month Low]])-1</f>
        <v>9.0398001070855161E-2</v>
      </c>
      <c r="AH694" s="1">
        <f>(Table2[[#This Row],[Current Month High]]/Table2[[#This Row],[Close Price]])-1</f>
        <v>6.4653408625909847E-3</v>
      </c>
      <c r="AI694">
        <v>45.478353384073898</v>
      </c>
      <c r="AJ694">
        <v>14.1962616822429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-7.89</v>
      </c>
      <c r="AM694" t="s">
        <v>3216</v>
      </c>
      <c r="AN694">
        <v>-0.09</v>
      </c>
      <c r="AO694" t="s">
        <v>3216</v>
      </c>
      <c r="AQ694">
        <f>(Table2[[#This Row],[Sharpe Ratio]]-AVERAGE(Table2[Sharpe Ratio]))/_xlfn.STDEV.P(Table2[Sharpe Ratio])</f>
        <v>-0.75508740094610904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721</v>
      </c>
      <c r="AT694">
        <f>_xlfn.RANK.AVG(Table2[[#This Row],[6M Return vs Nifty Z-Score]],Table2[6M Return vs Nifty Z-Score])</f>
        <v>637</v>
      </c>
      <c r="AU694">
        <f>_xlfn.RANK.AVG(Table2[[#This Row],[Sharpe Ratio Z-Score]],Table2[Sharpe Ratio Z-Score])</f>
        <v>547.5</v>
      </c>
      <c r="AV694">
        <f>(Table2[[#This Row],[Rank 1Y]]+Table2[[#This Row],[Rank 6M]]+Table2[[#This Row],[Rank Sharpe]])/3</f>
        <v>635.16666666666663</v>
      </c>
    </row>
    <row r="695" spans="1:48" hidden="1" x14ac:dyDescent="0.3">
      <c r="A695" t="s">
        <v>1957</v>
      </c>
      <c r="B695" t="s">
        <v>1958</v>
      </c>
      <c r="C695" t="s">
        <v>3159</v>
      </c>
      <c r="D695" t="s">
        <v>237</v>
      </c>
      <c r="E695">
        <v>3674.7598466599902</v>
      </c>
      <c r="F695">
        <v>435.4</v>
      </c>
      <c r="G695">
        <v>-34.889480106904998</v>
      </c>
      <c r="H695">
        <f>(Table2[[#This Row],[1Y Return vs Nifty]]-AVERAGE(Table2[1Y Return vs Nifty]))/_xlfn.STDEV.P(Table2[1Y Return vs Nifty])</f>
        <v>-1.0093029065272969</v>
      </c>
      <c r="I695">
        <v>-4.4844629633931499</v>
      </c>
      <c r="J695">
        <f>(Table2[[#This Row],[1M Return vs Nifty]]-AVERAGE(Table2[1M Return vs Nifty]))/_xlfn.STDEV.P(Table2[1M Return vs Nifty])</f>
        <v>-0.3241102898964951</v>
      </c>
      <c r="K695">
        <v>-29.066421653888401</v>
      </c>
      <c r="L695">
        <f>(Table2[[#This Row],[6M Return vs Nifty]]-AVERAGE(Table2[6M Return vs Nifty]))/_xlfn.STDEV.P(Table2[6M Return vs Nifty])</f>
        <v>-1.1937660271170487</v>
      </c>
      <c r="M695">
        <v>3.7616397052747401</v>
      </c>
      <c r="N695">
        <f>(Table2[[#This Row],[1W Return vs Nifty]]-AVERAGE(Table2[1W Return vs Nifty]))/_xlfn.STDEV.P(Table2[1W Return vs Nifty])</f>
        <v>0.53715680000704147</v>
      </c>
      <c r="O695">
        <v>429.24</v>
      </c>
      <c r="P695">
        <v>449.61705116002997</v>
      </c>
      <c r="Q695">
        <v>484.79181674671901</v>
      </c>
      <c r="R695">
        <v>65.450986734852194</v>
      </c>
      <c r="S695" s="1">
        <f>(Table2[[#This Row],[Close Price]]-Table2[[#This Row],[20D EMA]])/Table2[[#This Row],[20D EMA]]</f>
        <v>1.4350945857795099E-2</v>
      </c>
      <c r="T695" s="1">
        <f>(Table2[[#This Row],[Close Price]]-Table2[[#This Row],[50D EMA]])/Table2[[#This Row],[50D EMA]]</f>
        <v>-3.1620355863616459E-2</v>
      </c>
      <c r="U695" s="1">
        <f>(Table2[[#This Row],[Close Price]]-Table2[[#This Row],[200D EMA]])/Table2[[#This Row],[200D EMA]]</f>
        <v>-0.10188252986234696</v>
      </c>
      <c r="V695">
        <v>0.84637502213199201</v>
      </c>
      <c r="W695">
        <v>427.2</v>
      </c>
      <c r="X695">
        <v>436.75</v>
      </c>
      <c r="Y695">
        <v>415.6</v>
      </c>
      <c r="Z695">
        <v>436.75</v>
      </c>
      <c r="AA695">
        <v>415.6</v>
      </c>
      <c r="AB695">
        <v>436.75</v>
      </c>
      <c r="AC695" s="1">
        <f>(Table2[[#This Row],[Close Price]]/Table2[[#This Row],[Day Low]])-1</f>
        <v>1.9194756554307135E-2</v>
      </c>
      <c r="AD695" s="1">
        <f>(Table2[[#This Row],[Day High]]/Table2[[#This Row],[Close Price]])-1</f>
        <v>3.1005971520441378E-3</v>
      </c>
      <c r="AE695" s="1">
        <f>(Table2[[#This Row],[Close Price]]/Table2[[#This Row],[Current Week Low]])-1</f>
        <v>4.7641963426371392E-2</v>
      </c>
      <c r="AF695" s="1">
        <f>(Table2[[#This Row],[Current Week High]]/Table2[[#This Row],[Close Price]])-1</f>
        <v>3.1005971520441378E-3</v>
      </c>
      <c r="AG695" s="1">
        <f>(Table2[[#This Row],[Close Price]]/Table2[[#This Row],[Current Month Low]])-1</f>
        <v>4.7641963426371392E-2</v>
      </c>
      <c r="AH695" s="1">
        <f>(Table2[[#This Row],[Current Month High]]/Table2[[#This Row],[Close Price]])-1</f>
        <v>3.1005971520441378E-3</v>
      </c>
      <c r="AI695">
        <v>60.542030316949898</v>
      </c>
      <c r="AJ695">
        <v>7.5725756639901203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3.32</v>
      </c>
      <c r="AM695" t="s">
        <v>3217</v>
      </c>
      <c r="AN695">
        <v>-0.08</v>
      </c>
      <c r="AO695" t="s">
        <v>3216</v>
      </c>
      <c r="AQ695">
        <f>(Table2[[#This Row],[Sharpe Ratio]]-AVERAGE(Table2[Sharpe Ratio]))/_xlfn.STDEV.P(Table2[Sharpe Ratio])</f>
        <v>-0.75508740094610904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666</v>
      </c>
      <c r="AT695">
        <f>_xlfn.RANK.AVG(Table2[[#This Row],[6M Return vs Nifty Z-Score]],Table2[6M Return vs Nifty Z-Score])</f>
        <v>699</v>
      </c>
      <c r="AU695">
        <f>_xlfn.RANK.AVG(Table2[[#This Row],[Sharpe Ratio Z-Score]],Table2[Sharpe Ratio Z-Score])</f>
        <v>547.5</v>
      </c>
      <c r="AV695">
        <f>(Table2[[#This Row],[Rank 1Y]]+Table2[[#This Row],[Rank 6M]]+Table2[[#This Row],[Rank Sharpe]])/3</f>
        <v>637.5</v>
      </c>
    </row>
    <row r="696" spans="1:48" hidden="1" x14ac:dyDescent="0.3">
      <c r="A696" t="s">
        <v>2248</v>
      </c>
      <c r="B696" t="s">
        <v>2249</v>
      </c>
      <c r="C696" t="s">
        <v>3155</v>
      </c>
      <c r="D696" t="s">
        <v>445</v>
      </c>
      <c r="E696">
        <v>2582.8418682820002</v>
      </c>
      <c r="F696">
        <v>77.739999999999995</v>
      </c>
      <c r="G696">
        <v>-34.885918643123702</v>
      </c>
      <c r="H696">
        <f>(Table2[[#This Row],[1Y Return vs Nifty]]-AVERAGE(Table2[1Y Return vs Nifty]))/_xlfn.STDEV.P(Table2[1Y Return vs Nifty])</f>
        <v>-1.0092417426555575</v>
      </c>
      <c r="I696">
        <v>-6.0228652874626798</v>
      </c>
      <c r="J696">
        <f>(Table2[[#This Row],[1M Return vs Nifty]]-AVERAGE(Table2[1M Return vs Nifty]))/_xlfn.STDEV.P(Table2[1M Return vs Nifty])</f>
        <v>-0.490095475667924</v>
      </c>
      <c r="K696">
        <v>-20.6040834190274</v>
      </c>
      <c r="L696">
        <f>(Table2[[#This Row],[6M Return vs Nifty]]-AVERAGE(Table2[6M Return vs Nifty]))/_xlfn.STDEV.P(Table2[6M Return vs Nifty])</f>
        <v>-0.91574119547238375</v>
      </c>
      <c r="M696">
        <v>-2.3080566417998498</v>
      </c>
      <c r="N696">
        <f>(Table2[[#This Row],[1W Return vs Nifty]]-AVERAGE(Table2[1W Return vs Nifty]))/_xlfn.STDEV.P(Table2[1W Return vs Nifty])</f>
        <v>-0.91386773921857822</v>
      </c>
      <c r="O696">
        <v>79.84</v>
      </c>
      <c r="P696">
        <v>82.564333284665096</v>
      </c>
      <c r="Q696">
        <v>85.091361528131102</v>
      </c>
      <c r="R696">
        <v>41.525178324828602</v>
      </c>
      <c r="S696" s="1">
        <f>(Table2[[#This Row],[Close Price]]-Table2[[#This Row],[20D EMA]])/Table2[[#This Row],[20D EMA]]</f>
        <v>-2.6302605210420948E-2</v>
      </c>
      <c r="T696" s="1">
        <f>(Table2[[#This Row],[Close Price]]-Table2[[#This Row],[50D EMA]])/Table2[[#This Row],[50D EMA]]</f>
        <v>-5.8431202587584372E-2</v>
      </c>
      <c r="U696" s="1">
        <f>(Table2[[#This Row],[Close Price]]-Table2[[#This Row],[200D EMA]])/Table2[[#This Row],[200D EMA]]</f>
        <v>-8.6393746628448953E-2</v>
      </c>
      <c r="V696">
        <v>0.46112096238382699</v>
      </c>
      <c r="W696">
        <v>77.53</v>
      </c>
      <c r="X696">
        <v>78.67</v>
      </c>
      <c r="Y696">
        <v>75.52</v>
      </c>
      <c r="Z696">
        <v>79.05</v>
      </c>
      <c r="AA696">
        <v>75.52</v>
      </c>
      <c r="AB696">
        <v>79.8</v>
      </c>
      <c r="AC696" s="1">
        <f>(Table2[[#This Row],[Close Price]]/Table2[[#This Row],[Day Low]])-1</f>
        <v>2.708628917838185E-3</v>
      </c>
      <c r="AD696" s="1">
        <f>(Table2[[#This Row],[Day High]]/Table2[[#This Row],[Close Price]])-1</f>
        <v>1.1962953434525359E-2</v>
      </c>
      <c r="AE696" s="1">
        <f>(Table2[[#This Row],[Close Price]]/Table2[[#This Row],[Current Week Low]])-1</f>
        <v>2.9396186440677985E-2</v>
      </c>
      <c r="AF696" s="1">
        <f>(Table2[[#This Row],[Current Week High]]/Table2[[#This Row],[Close Price]])-1</f>
        <v>1.6851041934653921E-2</v>
      </c>
      <c r="AG696" s="1">
        <f>(Table2[[#This Row],[Close Price]]/Table2[[#This Row],[Current Month Low]])-1</f>
        <v>2.9396186440677985E-2</v>
      </c>
      <c r="AH696" s="1">
        <f>(Table2[[#This Row],[Current Month High]]/Table2[[#This Row],[Close Price]])-1</f>
        <v>2.6498585027013188E-2</v>
      </c>
      <c r="AI696">
        <v>54.360689477746298</v>
      </c>
      <c r="AJ696">
        <v>24.2845723421262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-2.19</v>
      </c>
      <c r="AM696" t="s">
        <v>3216</v>
      </c>
      <c r="AN696">
        <v>0</v>
      </c>
      <c r="AO696" t="s">
        <v>3218</v>
      </c>
      <c r="AP696">
        <v>-1.7047551125465001E-2</v>
      </c>
      <c r="AQ696">
        <f>(Table2[[#This Row],[Sharpe Ratio]]-AVERAGE(Table2[Sharpe Ratio]))/_xlfn.STDEV.P(Table2[Sharpe Ratio])</f>
        <v>-0.95846541115449968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665</v>
      </c>
      <c r="AT696">
        <f>_xlfn.RANK.AVG(Table2[[#This Row],[6M Return vs Nifty Z-Score]],Table2[6M Return vs Nifty Z-Score])</f>
        <v>640</v>
      </c>
      <c r="AU696">
        <f>_xlfn.RANK.AVG(Table2[[#This Row],[Sharpe Ratio Z-Score]],Table2[Sharpe Ratio Z-Score])</f>
        <v>611</v>
      </c>
      <c r="AV696">
        <f>(Table2[[#This Row],[Rank 1Y]]+Table2[[#This Row],[Rank 6M]]+Table2[[#This Row],[Rank Sharpe]])/3</f>
        <v>638.66666666666663</v>
      </c>
    </row>
    <row r="697" spans="1:48" hidden="1" x14ac:dyDescent="0.3">
      <c r="A697" t="s">
        <v>832</v>
      </c>
      <c r="B697" t="s">
        <v>833</v>
      </c>
      <c r="C697" t="s">
        <v>3157</v>
      </c>
      <c r="D697" t="s">
        <v>54</v>
      </c>
      <c r="E697">
        <v>19157.865422499999</v>
      </c>
      <c r="F697">
        <v>655</v>
      </c>
      <c r="G697">
        <v>-41.880259115179797</v>
      </c>
      <c r="H697">
        <f>(Table2[[#This Row],[1Y Return vs Nifty]]-AVERAGE(Table2[1Y Return vs Nifty]))/_xlfn.STDEV.P(Table2[1Y Return vs Nifty])</f>
        <v>-1.1293611569764075</v>
      </c>
      <c r="I697">
        <v>-14.236123812583299</v>
      </c>
      <c r="J697">
        <f>(Table2[[#This Row],[1M Return vs Nifty]]-AVERAGE(Table2[1M Return vs Nifty]))/_xlfn.STDEV.P(Table2[1M Return vs Nifty])</f>
        <v>-1.3762610909633046</v>
      </c>
      <c r="K697">
        <v>-25.245097821745102</v>
      </c>
      <c r="L697">
        <f>(Table2[[#This Row],[6M Return vs Nifty]]-AVERAGE(Table2[6M Return vs Nifty]))/_xlfn.STDEV.P(Table2[6M Return vs Nifty])</f>
        <v>-1.068218821887803</v>
      </c>
      <c r="M697">
        <v>-21.551035222803002</v>
      </c>
      <c r="N697">
        <f>(Table2[[#This Row],[1W Return vs Nifty]]-AVERAGE(Table2[1W Return vs Nifty]))/_xlfn.STDEV.P(Table2[1W Return vs Nifty])</f>
        <v>-5.5141034894445582</v>
      </c>
      <c r="O697">
        <v>779.49</v>
      </c>
      <c r="P697">
        <v>787.60588010020297</v>
      </c>
      <c r="Q697">
        <v>755.89709887624099</v>
      </c>
      <c r="R697">
        <v>18.196669515958899</v>
      </c>
      <c r="S697" s="1">
        <f>(Table2[[#This Row],[Close Price]]-Table2[[#This Row],[20D EMA]])/Table2[[#This Row],[20D EMA]]</f>
        <v>-0.15970698790234641</v>
      </c>
      <c r="T697" s="1">
        <f>(Table2[[#This Row],[Close Price]]-Table2[[#This Row],[50D EMA]])/Table2[[#This Row],[50D EMA]]</f>
        <v>-0.16836578224039186</v>
      </c>
      <c r="U697" s="1">
        <f>(Table2[[#This Row],[Close Price]]-Table2[[#This Row],[200D EMA]])/Table2[[#This Row],[200D EMA]]</f>
        <v>-0.13347993930157989</v>
      </c>
      <c r="V697">
        <v>1.71901669370662</v>
      </c>
      <c r="W697">
        <v>652.5</v>
      </c>
      <c r="X697">
        <v>673.2</v>
      </c>
      <c r="Y697">
        <v>652.5</v>
      </c>
      <c r="Z697">
        <v>727.05</v>
      </c>
      <c r="AA697">
        <v>652.5</v>
      </c>
      <c r="AB697">
        <v>729</v>
      </c>
      <c r="AC697" s="1">
        <f>(Table2[[#This Row],[Close Price]]/Table2[[#This Row],[Day Low]])-1</f>
        <v>3.8314176245211051E-3</v>
      </c>
      <c r="AD697" s="1">
        <f>(Table2[[#This Row],[Day High]]/Table2[[#This Row],[Close Price]])-1</f>
        <v>2.7786259541984881E-2</v>
      </c>
      <c r="AE697" s="1">
        <f>(Table2[[#This Row],[Close Price]]/Table2[[#This Row],[Current Week Low]])-1</f>
        <v>3.8314176245211051E-3</v>
      </c>
      <c r="AF697" s="1">
        <f>(Table2[[#This Row],[Current Week High]]/Table2[[#This Row],[Close Price]])-1</f>
        <v>0.10999999999999988</v>
      </c>
      <c r="AG697" s="1">
        <f>(Table2[[#This Row],[Close Price]]/Table2[[#This Row],[Current Month Low]])-1</f>
        <v>3.8314176245211051E-3</v>
      </c>
      <c r="AH697" s="1">
        <f>(Table2[[#This Row],[Current Month High]]/Table2[[#This Row],[Close Price]])-1</f>
        <v>0.11297709923664123</v>
      </c>
      <c r="AI697">
        <v>44.083969465648799</v>
      </c>
      <c r="AJ697">
        <v>9.1575702024831305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-24.66</v>
      </c>
      <c r="AM697" t="s">
        <v>3216</v>
      </c>
      <c r="AN697">
        <v>-0.12</v>
      </c>
      <c r="AO697" t="s">
        <v>3216</v>
      </c>
      <c r="AQ697">
        <f>(Table2[[#This Row],[Sharpe Ratio]]-AVERAGE(Table2[Sharpe Ratio]))/_xlfn.STDEV.P(Table2[Sharpe Ratio])</f>
        <v>-0.75508740094610904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692</v>
      </c>
      <c r="AT697">
        <f>_xlfn.RANK.AVG(Table2[[#This Row],[6M Return vs Nifty Z-Score]],Table2[6M Return vs Nifty Z-Score])</f>
        <v>681</v>
      </c>
      <c r="AU697">
        <f>_xlfn.RANK.AVG(Table2[[#This Row],[Sharpe Ratio Z-Score]],Table2[Sharpe Ratio Z-Score])</f>
        <v>547.5</v>
      </c>
      <c r="AV697">
        <f>(Table2[[#This Row],[Rank 1Y]]+Table2[[#This Row],[Rank 6M]]+Table2[[#This Row],[Rank Sharpe]])/3</f>
        <v>640.16666666666663</v>
      </c>
    </row>
    <row r="698" spans="1:48" hidden="1" x14ac:dyDescent="0.3">
      <c r="A698" t="s">
        <v>1394</v>
      </c>
      <c r="B698" t="s">
        <v>1395</v>
      </c>
      <c r="C698" t="s">
        <v>3169</v>
      </c>
      <c r="D698" t="s">
        <v>122</v>
      </c>
      <c r="E698">
        <v>7999.6581007199902</v>
      </c>
      <c r="F698">
        <v>669.6</v>
      </c>
      <c r="G698">
        <v>-41.579257750521002</v>
      </c>
      <c r="H698">
        <f>(Table2[[#This Row],[1Y Return vs Nifty]]-AVERAGE(Table2[1Y Return vs Nifty]))/_xlfn.STDEV.P(Table2[1Y Return vs Nifty])</f>
        <v>-1.1241918193130436</v>
      </c>
      <c r="I698">
        <v>1.6056536895759901</v>
      </c>
      <c r="J698">
        <f>(Table2[[#This Row],[1M Return vs Nifty]]-AVERAGE(Table2[1M Return vs Nifty]))/_xlfn.STDEV.P(Table2[1M Return vs Nifty])</f>
        <v>0.33297994469097425</v>
      </c>
      <c r="K698">
        <v>-9.8884820230598702</v>
      </c>
      <c r="L698">
        <f>(Table2[[#This Row],[6M Return vs Nifty]]-AVERAGE(Table2[6M Return vs Nifty]))/_xlfn.STDEV.P(Table2[6M Return vs Nifty])</f>
        <v>-0.56368681151828448</v>
      </c>
      <c r="M698">
        <v>0.54411289358674297</v>
      </c>
      <c r="N698">
        <f>(Table2[[#This Row],[1W Return vs Nifty]]-AVERAGE(Table2[1W Return vs Nifty]))/_xlfn.STDEV.P(Table2[1W Return vs Nifty])</f>
        <v>-0.23202671304066316</v>
      </c>
      <c r="O698">
        <v>667.02</v>
      </c>
      <c r="P698">
        <v>670.89337150496999</v>
      </c>
      <c r="Q698">
        <v>691.95280974060495</v>
      </c>
      <c r="R698">
        <v>52.496698886652403</v>
      </c>
      <c r="S698" s="1">
        <f>(Table2[[#This Row],[Close Price]]-Table2[[#This Row],[20D EMA]])/Table2[[#This Row],[20D EMA]]</f>
        <v>3.8679499865072126E-3</v>
      </c>
      <c r="T698" s="1">
        <f>(Table2[[#This Row],[Close Price]]-Table2[[#This Row],[50D EMA]])/Table2[[#This Row],[50D EMA]]</f>
        <v>-1.9278346752310807E-3</v>
      </c>
      <c r="U698" s="1">
        <f>(Table2[[#This Row],[Close Price]]-Table2[[#This Row],[200D EMA]])/Table2[[#This Row],[200D EMA]]</f>
        <v>-3.2303951116239286E-2</v>
      </c>
      <c r="V698">
        <v>0.28420167252349299</v>
      </c>
      <c r="W698">
        <v>652</v>
      </c>
      <c r="X698">
        <v>674.4</v>
      </c>
      <c r="Y698">
        <v>651</v>
      </c>
      <c r="Z698">
        <v>681.9</v>
      </c>
      <c r="AA698">
        <v>651</v>
      </c>
      <c r="AB698">
        <v>681.9</v>
      </c>
      <c r="AC698" s="1">
        <f>(Table2[[#This Row],[Close Price]]/Table2[[#This Row],[Day Low]])-1</f>
        <v>2.6993865030674913E-2</v>
      </c>
      <c r="AD698" s="1">
        <f>(Table2[[#This Row],[Day High]]/Table2[[#This Row],[Close Price]])-1</f>
        <v>7.1684587813618528E-3</v>
      </c>
      <c r="AE698" s="1">
        <f>(Table2[[#This Row],[Close Price]]/Table2[[#This Row],[Current Week Low]])-1</f>
        <v>2.8571428571428692E-2</v>
      </c>
      <c r="AF698" s="1">
        <f>(Table2[[#This Row],[Current Week High]]/Table2[[#This Row],[Close Price]])-1</f>
        <v>1.8369175627240164E-2</v>
      </c>
      <c r="AG698" s="1">
        <f>(Table2[[#This Row],[Close Price]]/Table2[[#This Row],[Current Month Low]])-1</f>
        <v>2.8571428571428692E-2</v>
      </c>
      <c r="AH698" s="1">
        <f>(Table2[[#This Row],[Current Month High]]/Table2[[#This Row],[Close Price]])-1</f>
        <v>1.8369175627240164E-2</v>
      </c>
      <c r="AI698">
        <v>26.792114695340501</v>
      </c>
      <c r="AJ698">
        <v>11.861009021049099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-2.2799999999999998</v>
      </c>
      <c r="AM698" t="s">
        <v>3216</v>
      </c>
      <c r="AN698">
        <v>0.02</v>
      </c>
      <c r="AO698" t="s">
        <v>3217</v>
      </c>
      <c r="AP698">
        <v>-9.3645069498428005E-2</v>
      </c>
      <c r="AQ698">
        <f>(Table2[[#This Row],[Sharpe Ratio]]-AVERAGE(Table2[Sharpe Ratio]))/_xlfn.STDEV.P(Table2[Sharpe Ratio])</f>
        <v>-1.8722770641562985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690</v>
      </c>
      <c r="AT698">
        <f>_xlfn.RANK.AVG(Table2[[#This Row],[6M Return vs Nifty Z-Score]],Table2[6M Return vs Nifty Z-Score])</f>
        <v>517</v>
      </c>
      <c r="AU698">
        <f>_xlfn.RANK.AVG(Table2[[#This Row],[Sharpe Ratio Z-Score]],Table2[Sharpe Ratio Z-Score])</f>
        <v>715</v>
      </c>
      <c r="AV698">
        <f>(Table2[[#This Row],[Rank 1Y]]+Table2[[#This Row],[Rank 6M]]+Table2[[#This Row],[Rank Sharpe]])/3</f>
        <v>640.66666666666663</v>
      </c>
    </row>
    <row r="699" spans="1:48" hidden="1" x14ac:dyDescent="0.3">
      <c r="A699" t="s">
        <v>1103</v>
      </c>
      <c r="B699" t="s">
        <v>1104</v>
      </c>
      <c r="C699" t="s">
        <v>3156</v>
      </c>
      <c r="D699" t="s">
        <v>21</v>
      </c>
      <c r="E699">
        <v>11750.303452759999</v>
      </c>
      <c r="F699">
        <v>784.6</v>
      </c>
      <c r="G699">
        <v>-31.009725190963799</v>
      </c>
      <c r="H699">
        <f>(Table2[[#This Row],[1Y Return vs Nifty]]-AVERAGE(Table2[1Y Return vs Nifty]))/_xlfn.STDEV.P(Table2[1Y Return vs Nifty])</f>
        <v>-0.94267276604826233</v>
      </c>
      <c r="I699">
        <v>-2.9986410024150798</v>
      </c>
      <c r="J699">
        <f>(Table2[[#This Row],[1M Return vs Nifty]]-AVERAGE(Table2[1M Return vs Nifty]))/_xlfn.STDEV.P(Table2[1M Return vs Nifty])</f>
        <v>-0.16379823734848606</v>
      </c>
      <c r="K699">
        <v>-11.714671475143501</v>
      </c>
      <c r="L699">
        <f>(Table2[[#This Row],[6M Return vs Nifty]]-AVERAGE(Table2[6M Return vs Nifty]))/_xlfn.STDEV.P(Table2[6M Return vs Nifty])</f>
        <v>-0.62368512414483634</v>
      </c>
      <c r="M699">
        <v>-0.64067086647776705</v>
      </c>
      <c r="N699">
        <f>(Table2[[#This Row],[1W Return vs Nifty]]-AVERAGE(Table2[1W Return vs Nifty]))/_xlfn.STDEV.P(Table2[1W Return vs Nifty])</f>
        <v>-0.51526169074398454</v>
      </c>
      <c r="O699">
        <v>778.28</v>
      </c>
      <c r="P699">
        <v>789.60071363657005</v>
      </c>
      <c r="Q699">
        <v>817.66621074253703</v>
      </c>
      <c r="R699">
        <v>59.6378333818123</v>
      </c>
      <c r="S699" s="1">
        <f>(Table2[[#This Row],[Close Price]]-Table2[[#This Row],[20D EMA]])/Table2[[#This Row],[20D EMA]]</f>
        <v>8.1204707817238656E-3</v>
      </c>
      <c r="T699" s="1">
        <f>(Table2[[#This Row],[Close Price]]-Table2[[#This Row],[50D EMA]])/Table2[[#This Row],[50D EMA]]</f>
        <v>-6.3332182332242765E-3</v>
      </c>
      <c r="U699" s="1">
        <f>(Table2[[#This Row],[Close Price]]-Table2[[#This Row],[200D EMA]])/Table2[[#This Row],[200D EMA]]</f>
        <v>-4.0439742168762241E-2</v>
      </c>
      <c r="V699">
        <v>0.88727744564799504</v>
      </c>
      <c r="W699">
        <v>766</v>
      </c>
      <c r="X699">
        <v>786.95</v>
      </c>
      <c r="Y699">
        <v>754.25</v>
      </c>
      <c r="Z699">
        <v>786.95</v>
      </c>
      <c r="AA699">
        <v>754.25</v>
      </c>
      <c r="AB699">
        <v>786.95</v>
      </c>
      <c r="AC699" s="1">
        <f>(Table2[[#This Row],[Close Price]]/Table2[[#This Row],[Day Low]])-1</f>
        <v>2.4281984334203699E-2</v>
      </c>
      <c r="AD699" s="1">
        <f>(Table2[[#This Row],[Day High]]/Table2[[#This Row],[Close Price]])-1</f>
        <v>2.9951567677797275E-3</v>
      </c>
      <c r="AE699" s="1">
        <f>(Table2[[#This Row],[Close Price]]/Table2[[#This Row],[Current Week Low]])-1</f>
        <v>4.02386476632417E-2</v>
      </c>
      <c r="AF699" s="1">
        <f>(Table2[[#This Row],[Current Week High]]/Table2[[#This Row],[Close Price]])-1</f>
        <v>2.9951567677797275E-3</v>
      </c>
      <c r="AG699" s="1">
        <f>(Table2[[#This Row],[Close Price]]/Table2[[#This Row],[Current Month Low]])-1</f>
        <v>4.02386476632417E-2</v>
      </c>
      <c r="AH699" s="1">
        <f>(Table2[[#This Row],[Current Month High]]/Table2[[#This Row],[Close Price]])-1</f>
        <v>2.9951567677797275E-3</v>
      </c>
      <c r="AI699">
        <v>22.4827937802702</v>
      </c>
      <c r="AJ699">
        <v>5.8839406207827203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-0.48</v>
      </c>
      <c r="AM699" t="s">
        <v>3216</v>
      </c>
      <c r="AN699">
        <v>-0.01</v>
      </c>
      <c r="AO699" t="s">
        <v>3216</v>
      </c>
      <c r="AP699">
        <v>-0.12446977898837799</v>
      </c>
      <c r="AQ699">
        <f>(Table2[[#This Row],[Sharpe Ratio]]-AVERAGE(Table2[Sharpe Ratio]))/_xlfn.STDEV.P(Table2[Sharpe Ratio])</f>
        <v>-2.2400171597969689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646</v>
      </c>
      <c r="AT699">
        <f>_xlfn.RANK.AVG(Table2[[#This Row],[6M Return vs Nifty Z-Score]],Table2[6M Return vs Nifty Z-Score])</f>
        <v>550</v>
      </c>
      <c r="AU699">
        <f>_xlfn.RANK.AVG(Table2[[#This Row],[Sharpe Ratio Z-Score]],Table2[Sharpe Ratio Z-Score])</f>
        <v>731</v>
      </c>
      <c r="AV699">
        <f>(Table2[[#This Row],[Rank 1Y]]+Table2[[#This Row],[Rank 6M]]+Table2[[#This Row],[Rank Sharpe]])/3</f>
        <v>642.33333333333337</v>
      </c>
    </row>
    <row r="700" spans="1:48" hidden="1" x14ac:dyDescent="0.3">
      <c r="A700" t="s">
        <v>1626</v>
      </c>
      <c r="B700" t="s">
        <v>1627</v>
      </c>
      <c r="C700" t="s">
        <v>3169</v>
      </c>
      <c r="D700" t="s">
        <v>916</v>
      </c>
      <c r="E700">
        <v>5929.2479078280003</v>
      </c>
      <c r="F700">
        <v>33.46</v>
      </c>
      <c r="G700">
        <v>-48.225509935542497</v>
      </c>
      <c r="H700">
        <f>(Table2[[#This Row],[1Y Return vs Nifty]]-AVERAGE(Table2[1Y Return vs Nifty]))/_xlfn.STDEV.P(Table2[1Y Return vs Nifty])</f>
        <v>-1.2383332345162363</v>
      </c>
      <c r="I700">
        <v>-1.0338005461953099</v>
      </c>
      <c r="J700">
        <f>(Table2[[#This Row],[1M Return vs Nifty]]-AVERAGE(Table2[1M Return vs Nifty]))/_xlfn.STDEV.P(Table2[1M Return vs Nifty])</f>
        <v>4.819728751144494E-2</v>
      </c>
      <c r="K700">
        <v>-36.435678706869297</v>
      </c>
      <c r="L700">
        <f>(Table2[[#This Row],[6M Return vs Nifty]]-AVERAGE(Table2[6M Return vs Nifty]))/_xlfn.STDEV.P(Table2[6M Return vs Nifty])</f>
        <v>-1.4358783599780771</v>
      </c>
      <c r="M700">
        <v>8.0231705570980196</v>
      </c>
      <c r="N700">
        <f>(Table2[[#This Row],[1W Return vs Nifty]]-AVERAGE(Table2[1W Return vs Nifty]))/_xlfn.STDEV.P(Table2[1W Return vs Nifty])</f>
        <v>1.5559204229423038</v>
      </c>
      <c r="O700">
        <v>32.64</v>
      </c>
      <c r="P700">
        <v>34.971656330135602</v>
      </c>
      <c r="Q700">
        <v>39.951752516947799</v>
      </c>
      <c r="R700">
        <v>61.691255955030698</v>
      </c>
      <c r="S700" s="1">
        <f>(Table2[[#This Row],[Close Price]]-Table2[[#This Row],[20D EMA]])/Table2[[#This Row],[20D EMA]]</f>
        <v>2.5122549019607851E-2</v>
      </c>
      <c r="T700" s="1">
        <f>(Table2[[#This Row],[Close Price]]-Table2[[#This Row],[50D EMA]])/Table2[[#This Row],[50D EMA]]</f>
        <v>-4.3225185443475381E-2</v>
      </c>
      <c r="U700" s="1">
        <f>(Table2[[#This Row],[Close Price]]-Table2[[#This Row],[200D EMA]])/Table2[[#This Row],[200D EMA]]</f>
        <v>-0.16248980602775695</v>
      </c>
      <c r="V700">
        <v>0.42858827033987201</v>
      </c>
      <c r="W700">
        <v>32.409999999999997</v>
      </c>
      <c r="X700">
        <v>33.950000000000003</v>
      </c>
      <c r="Y700">
        <v>31.91</v>
      </c>
      <c r="Z700">
        <v>33.950000000000003</v>
      </c>
      <c r="AA700">
        <v>31.91</v>
      </c>
      <c r="AB700">
        <v>33.950000000000003</v>
      </c>
      <c r="AC700" s="1">
        <f>(Table2[[#This Row],[Close Price]]/Table2[[#This Row],[Day Low]])-1</f>
        <v>3.2397408207343492E-2</v>
      </c>
      <c r="AD700" s="1">
        <f>(Table2[[#This Row],[Day High]]/Table2[[#This Row],[Close Price]])-1</f>
        <v>1.4644351464435212E-2</v>
      </c>
      <c r="AE700" s="1">
        <f>(Table2[[#This Row],[Close Price]]/Table2[[#This Row],[Current Week Low]])-1</f>
        <v>4.8574114697586879E-2</v>
      </c>
      <c r="AF700" s="1">
        <f>(Table2[[#This Row],[Current Week High]]/Table2[[#This Row],[Close Price]])-1</f>
        <v>1.4644351464435212E-2</v>
      </c>
      <c r="AG700" s="1">
        <f>(Table2[[#This Row],[Close Price]]/Table2[[#This Row],[Current Month Low]])-1</f>
        <v>4.8574114697586879E-2</v>
      </c>
      <c r="AH700" s="1">
        <f>(Table2[[#This Row],[Current Month High]]/Table2[[#This Row],[Close Price]])-1</f>
        <v>1.4644351464435212E-2</v>
      </c>
      <c r="AI700">
        <v>61.386730424387302</v>
      </c>
      <c r="AJ700">
        <v>17.775431186201999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5.22</v>
      </c>
      <c r="AM700" t="s">
        <v>3217</v>
      </c>
      <c r="AN700">
        <v>-0.16</v>
      </c>
      <c r="AO700" t="s">
        <v>3216</v>
      </c>
      <c r="AP700">
        <v>1.1547269061058E-2</v>
      </c>
      <c r="AQ700">
        <f>(Table2[[#This Row],[Sharpe Ratio]]-AVERAGE(Table2[Sharpe Ratio]))/_xlfn.STDEV.P(Table2[Sharpe Ratio])</f>
        <v>-0.61732798977350711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711</v>
      </c>
      <c r="AT700">
        <f>_xlfn.RANK.AVG(Table2[[#This Row],[6M Return vs Nifty Z-Score]],Table2[6M Return vs Nifty Z-Score])</f>
        <v>726</v>
      </c>
      <c r="AU700">
        <f>_xlfn.RANK.AVG(Table2[[#This Row],[Sharpe Ratio Z-Score]],Table2[Sharpe Ratio Z-Score])</f>
        <v>495</v>
      </c>
      <c r="AV700">
        <f>(Table2[[#This Row],[Rank 1Y]]+Table2[[#This Row],[Rank 6M]]+Table2[[#This Row],[Rank Sharpe]])/3</f>
        <v>644</v>
      </c>
    </row>
    <row r="701" spans="1:48" hidden="1" x14ac:dyDescent="0.3">
      <c r="A701" t="s">
        <v>1996</v>
      </c>
      <c r="B701" t="s">
        <v>1997</v>
      </c>
      <c r="C701" t="s">
        <v>3157</v>
      </c>
      <c r="D701" t="s">
        <v>1998</v>
      </c>
      <c r="E701">
        <v>3464.2615918299998</v>
      </c>
      <c r="F701">
        <v>206.77</v>
      </c>
      <c r="G701">
        <v>-48.440777132150401</v>
      </c>
      <c r="H701">
        <f>(Table2[[#This Row],[1Y Return vs Nifty]]-AVERAGE(Table2[1Y Return vs Nifty]))/_xlfn.STDEV.P(Table2[1Y Return vs Nifty])</f>
        <v>-1.2420301906027094</v>
      </c>
      <c r="I701">
        <v>-3.96868315457096</v>
      </c>
      <c r="J701">
        <f>(Table2[[#This Row],[1M Return vs Nifty]]-AVERAGE(Table2[1M Return vs Nifty]))/_xlfn.STDEV.P(Table2[1M Return vs Nifty])</f>
        <v>-0.26846047317102717</v>
      </c>
      <c r="K701">
        <v>-24.596443711060299</v>
      </c>
      <c r="L701">
        <f>(Table2[[#This Row],[6M Return vs Nifty]]-AVERAGE(Table2[6M Return vs Nifty]))/_xlfn.STDEV.P(Table2[6M Return vs Nifty])</f>
        <v>-1.0469076966510646</v>
      </c>
      <c r="M701">
        <v>5.6885501503454599</v>
      </c>
      <c r="N701">
        <f>(Table2[[#This Row],[1W Return vs Nifty]]-AVERAGE(Table2[1W Return vs Nifty]))/_xlfn.STDEV.P(Table2[1W Return vs Nifty])</f>
        <v>0.99780494133216047</v>
      </c>
      <c r="O701">
        <v>210.42</v>
      </c>
      <c r="P701">
        <v>218.30895495322201</v>
      </c>
      <c r="Q701">
        <v>228.21657157060901</v>
      </c>
      <c r="R701">
        <v>47.201621204129303</v>
      </c>
      <c r="S701" s="1">
        <f>(Table2[[#This Row],[Close Price]]-Table2[[#This Row],[20D EMA]])/Table2[[#This Row],[20D EMA]]</f>
        <v>-1.7346259861229812E-2</v>
      </c>
      <c r="T701" s="1">
        <f>(Table2[[#This Row],[Close Price]]-Table2[[#This Row],[50D EMA]])/Table2[[#This Row],[50D EMA]]</f>
        <v>-5.2856077093559925E-2</v>
      </c>
      <c r="U701" s="1">
        <f>(Table2[[#This Row],[Close Price]]-Table2[[#This Row],[200D EMA]])/Table2[[#This Row],[200D EMA]]</f>
        <v>-9.3974646201244585E-2</v>
      </c>
      <c r="V701">
        <v>0.76608974711808597</v>
      </c>
      <c r="W701">
        <v>204.2</v>
      </c>
      <c r="X701">
        <v>210</v>
      </c>
      <c r="Y701">
        <v>201.5</v>
      </c>
      <c r="Z701">
        <v>215</v>
      </c>
      <c r="AA701">
        <v>201.5</v>
      </c>
      <c r="AB701">
        <v>215</v>
      </c>
      <c r="AC701" s="1">
        <f>(Table2[[#This Row],[Close Price]]/Table2[[#This Row],[Day Low]])-1</f>
        <v>1.258570029382966E-2</v>
      </c>
      <c r="AD701" s="1">
        <f>(Table2[[#This Row],[Day High]]/Table2[[#This Row],[Close Price]])-1</f>
        <v>1.562122164724089E-2</v>
      </c>
      <c r="AE701" s="1">
        <f>(Table2[[#This Row],[Close Price]]/Table2[[#This Row],[Current Week Low]])-1</f>
        <v>2.6153846153846194E-2</v>
      </c>
      <c r="AF701" s="1">
        <f>(Table2[[#This Row],[Current Week High]]/Table2[[#This Row],[Close Price]])-1</f>
        <v>3.9802679305508404E-2</v>
      </c>
      <c r="AG701" s="1">
        <f>(Table2[[#This Row],[Close Price]]/Table2[[#This Row],[Current Month Low]])-1</f>
        <v>2.6153846153846194E-2</v>
      </c>
      <c r="AH701" s="1">
        <f>(Table2[[#This Row],[Current Month High]]/Table2[[#This Row],[Close Price]])-1</f>
        <v>3.9802679305508404E-2</v>
      </c>
      <c r="AI701">
        <v>35.899792039464103</v>
      </c>
      <c r="AJ701">
        <v>5.1729399796541298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-2.4700000000000002</v>
      </c>
      <c r="AM701" t="s">
        <v>3216</v>
      </c>
      <c r="AN701">
        <v>-0.11</v>
      </c>
      <c r="AO701" t="s">
        <v>3216</v>
      </c>
      <c r="AQ701">
        <f>(Table2[[#This Row],[Sharpe Ratio]]-AVERAGE(Table2[Sharpe Ratio]))/_xlfn.STDEV.P(Table2[Sharpe Ratio])</f>
        <v>-0.75508740094610904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714</v>
      </c>
      <c r="AT701">
        <f>_xlfn.RANK.AVG(Table2[[#This Row],[6M Return vs Nifty Z-Score]],Table2[6M Return vs Nifty Z-Score])</f>
        <v>674</v>
      </c>
      <c r="AU701">
        <f>_xlfn.RANK.AVG(Table2[[#This Row],[Sharpe Ratio Z-Score]],Table2[Sharpe Ratio Z-Score])</f>
        <v>547.5</v>
      </c>
      <c r="AV701">
        <f>(Table2[[#This Row],[Rank 1Y]]+Table2[[#This Row],[Rank 6M]]+Table2[[#This Row],[Rank Sharpe]])/3</f>
        <v>645.16666666666663</v>
      </c>
    </row>
    <row r="702" spans="1:48" hidden="1" x14ac:dyDescent="0.3">
      <c r="A702" t="s">
        <v>371</v>
      </c>
      <c r="B702" t="s">
        <v>372</v>
      </c>
      <c r="C702" t="s">
        <v>3157</v>
      </c>
      <c r="D702" t="s">
        <v>373</v>
      </c>
      <c r="E702">
        <v>66596.055701370002</v>
      </c>
      <c r="F702">
        <v>700.05</v>
      </c>
      <c r="G702">
        <v>-33.272907241379897</v>
      </c>
      <c r="H702">
        <f>(Table2[[#This Row],[1Y Return vs Nifty]]-AVERAGE(Table2[1Y Return vs Nifty]))/_xlfn.STDEV.P(Table2[1Y Return vs Nifty])</f>
        <v>-0.98154020515614526</v>
      </c>
      <c r="I702">
        <v>-5.2190386414333902</v>
      </c>
      <c r="J702">
        <f>(Table2[[#This Row],[1M Return vs Nifty]]-AVERAGE(Table2[1M Return vs Nifty]))/_xlfn.STDEV.P(Table2[1M Return vs Nifty])</f>
        <v>-0.40336698268420829</v>
      </c>
      <c r="K702">
        <v>-11.5958307155556</v>
      </c>
      <c r="L702">
        <f>(Table2[[#This Row],[6M Return vs Nifty]]-AVERAGE(Table2[6M Return vs Nifty]))/_xlfn.STDEV.P(Table2[6M Return vs Nifty])</f>
        <v>-0.61978068529354613</v>
      </c>
      <c r="M702">
        <v>2.17693811902287</v>
      </c>
      <c r="N702">
        <f>(Table2[[#This Row],[1W Return vs Nifty]]-AVERAGE(Table2[1W Return vs Nifty]))/_xlfn.STDEV.P(Table2[1W Return vs Nifty])</f>
        <v>0.1583172736921066</v>
      </c>
      <c r="O702">
        <v>708.91</v>
      </c>
      <c r="P702">
        <v>727.37728968593797</v>
      </c>
      <c r="Q702">
        <v>738.29232882613803</v>
      </c>
      <c r="R702">
        <v>48.613691060004101</v>
      </c>
      <c r="S702" s="1">
        <f>(Table2[[#This Row],[Close Price]]-Table2[[#This Row],[20D EMA]])/Table2[[#This Row],[20D EMA]]</f>
        <v>-1.2498060402589911E-2</v>
      </c>
      <c r="T702" s="1">
        <f>(Table2[[#This Row],[Close Price]]-Table2[[#This Row],[50D EMA]])/Table2[[#This Row],[50D EMA]]</f>
        <v>-3.75696218089751E-2</v>
      </c>
      <c r="U702" s="1">
        <f>(Table2[[#This Row],[Close Price]]-Table2[[#This Row],[200D EMA]])/Table2[[#This Row],[200D EMA]]</f>
        <v>-5.1798355926225316E-2</v>
      </c>
      <c r="V702">
        <v>0.99973684505340799</v>
      </c>
      <c r="W702">
        <v>695.05</v>
      </c>
      <c r="X702">
        <v>704.85</v>
      </c>
      <c r="Y702">
        <v>680</v>
      </c>
      <c r="Z702">
        <v>704.85</v>
      </c>
      <c r="AA702">
        <v>680</v>
      </c>
      <c r="AB702">
        <v>704.85</v>
      </c>
      <c r="AC702" s="1">
        <f>(Table2[[#This Row],[Close Price]]/Table2[[#This Row],[Day Low]])-1</f>
        <v>7.1937270699948819E-3</v>
      </c>
      <c r="AD702" s="1">
        <f>(Table2[[#This Row],[Day High]]/Table2[[#This Row],[Close Price]])-1</f>
        <v>6.8566530962075323E-3</v>
      </c>
      <c r="AE702" s="1">
        <f>(Table2[[#This Row],[Close Price]]/Table2[[#This Row],[Current Week Low]])-1</f>
        <v>2.9485294117646887E-2</v>
      </c>
      <c r="AF702" s="1">
        <f>(Table2[[#This Row],[Current Week High]]/Table2[[#This Row],[Close Price]])-1</f>
        <v>6.8566530962075323E-3</v>
      </c>
      <c r="AG702" s="1">
        <f>(Table2[[#This Row],[Close Price]]/Table2[[#This Row],[Current Month Low]])-1</f>
        <v>2.9485294117646887E-2</v>
      </c>
      <c r="AH702" s="1">
        <f>(Table2[[#This Row],[Current Month High]]/Table2[[#This Row],[Close Price]])-1</f>
        <v>6.8566530962075323E-3</v>
      </c>
      <c r="AI702">
        <v>16.763088350832</v>
      </c>
      <c r="AJ702">
        <v>8.0407438845589692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-2.63</v>
      </c>
      <c r="AM702" t="s">
        <v>3216</v>
      </c>
      <c r="AN702">
        <v>-0.06</v>
      </c>
      <c r="AO702" t="s">
        <v>3216</v>
      </c>
      <c r="AP702">
        <v>-0.13749850241624401</v>
      </c>
      <c r="AQ702">
        <f>(Table2[[#This Row],[Sharpe Ratio]]-AVERAGE(Table2[Sharpe Ratio]))/_xlfn.STDEV.P(Table2[Sharpe Ratio])</f>
        <v>-2.3954503845935045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657</v>
      </c>
      <c r="AT702">
        <f>_xlfn.RANK.AVG(Table2[[#This Row],[6M Return vs Nifty Z-Score]],Table2[6M Return vs Nifty Z-Score])</f>
        <v>544</v>
      </c>
      <c r="AU702">
        <f>_xlfn.RANK.AVG(Table2[[#This Row],[Sharpe Ratio Z-Score]],Table2[Sharpe Ratio Z-Score])</f>
        <v>736</v>
      </c>
      <c r="AV702">
        <f>(Table2[[#This Row],[Rank 1Y]]+Table2[[#This Row],[Rank 6M]]+Table2[[#This Row],[Rank Sharpe]])/3</f>
        <v>645.66666666666663</v>
      </c>
    </row>
    <row r="703" spans="1:48" hidden="1" x14ac:dyDescent="0.3">
      <c r="A703" t="s">
        <v>1351</v>
      </c>
      <c r="B703" t="s">
        <v>1352</v>
      </c>
      <c r="C703" t="s">
        <v>3160</v>
      </c>
      <c r="D703" t="s">
        <v>46</v>
      </c>
      <c r="E703">
        <v>8500.4252322749999</v>
      </c>
      <c r="F703">
        <v>331.35</v>
      </c>
      <c r="G703">
        <v>-26.6106027340536</v>
      </c>
      <c r="H703">
        <f>(Table2[[#This Row],[1Y Return vs Nifty]]-AVERAGE(Table2[1Y Return vs Nifty]))/_xlfn.STDEV.P(Table2[1Y Return vs Nifty])</f>
        <v>-0.86712311055738311</v>
      </c>
      <c r="I703">
        <v>-24.195443977263</v>
      </c>
      <c r="J703">
        <f>(Table2[[#This Row],[1M Return vs Nifty]]-AVERAGE(Table2[1M Return vs Nifty]))/_xlfn.STDEV.P(Table2[1M Return vs Nifty])</f>
        <v>-2.4508171949339221</v>
      </c>
      <c r="K703">
        <v>-32.323356202117203</v>
      </c>
      <c r="L703">
        <f>(Table2[[#This Row],[6M Return vs Nifty]]-AVERAGE(Table2[6M Return vs Nifty]))/_xlfn.STDEV.P(Table2[6M Return vs Nifty])</f>
        <v>-1.3007705753066638</v>
      </c>
      <c r="M703">
        <v>-1.8892518577413899</v>
      </c>
      <c r="N703">
        <f>(Table2[[#This Row],[1W Return vs Nifty]]-AVERAGE(Table2[1W Return vs Nifty]))/_xlfn.STDEV.P(Table2[1W Return vs Nifty])</f>
        <v>-0.81374806533953759</v>
      </c>
      <c r="O703">
        <v>356.54</v>
      </c>
      <c r="P703">
        <v>400.85947324420198</v>
      </c>
      <c r="Q703">
        <v>427.30123397671201</v>
      </c>
      <c r="R703">
        <v>42.626052464945801</v>
      </c>
      <c r="S703" s="1">
        <f>(Table2[[#This Row],[Close Price]]-Table2[[#This Row],[20D EMA]])/Table2[[#This Row],[20D EMA]]</f>
        <v>-7.0651259325741844E-2</v>
      </c>
      <c r="T703" s="1">
        <f>(Table2[[#This Row],[Close Price]]-Table2[[#This Row],[50D EMA]])/Table2[[#This Row],[50D EMA]]</f>
        <v>-0.17340109909753104</v>
      </c>
      <c r="U703" s="1">
        <f>(Table2[[#This Row],[Close Price]]-Table2[[#This Row],[200D EMA]])/Table2[[#This Row],[200D EMA]]</f>
        <v>-0.22455173621600483</v>
      </c>
      <c r="V703">
        <v>0.92103517159785198</v>
      </c>
      <c r="W703">
        <v>314.5</v>
      </c>
      <c r="X703">
        <v>334.45</v>
      </c>
      <c r="Y703">
        <v>307.64999999999998</v>
      </c>
      <c r="Z703">
        <v>334.45</v>
      </c>
      <c r="AA703">
        <v>307.64999999999998</v>
      </c>
      <c r="AB703">
        <v>334.45</v>
      </c>
      <c r="AC703" s="1">
        <f>(Table2[[#This Row],[Close Price]]/Table2[[#This Row],[Day Low]])-1</f>
        <v>5.3577106518283069E-2</v>
      </c>
      <c r="AD703" s="1">
        <f>(Table2[[#This Row],[Day High]]/Table2[[#This Row],[Close Price]])-1</f>
        <v>9.3556662139731017E-3</v>
      </c>
      <c r="AE703" s="1">
        <f>(Table2[[#This Row],[Close Price]]/Table2[[#This Row],[Current Week Low]])-1</f>
        <v>7.70355923939543E-2</v>
      </c>
      <c r="AF703" s="1">
        <f>(Table2[[#This Row],[Current Week High]]/Table2[[#This Row],[Close Price]])-1</f>
        <v>9.3556662139731017E-3</v>
      </c>
      <c r="AG703" s="1">
        <f>(Table2[[#This Row],[Close Price]]/Table2[[#This Row],[Current Month Low]])-1</f>
        <v>7.70355923939543E-2</v>
      </c>
      <c r="AH703" s="1">
        <f>(Table2[[#This Row],[Current Month High]]/Table2[[#This Row],[Close Price]])-1</f>
        <v>9.3556662139731017E-3</v>
      </c>
      <c r="AI703">
        <v>73.472159348121295</v>
      </c>
      <c r="AJ703">
        <v>10.819397993311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-9.66</v>
      </c>
      <c r="AM703" t="s">
        <v>3216</v>
      </c>
      <c r="AN703">
        <v>-0.25</v>
      </c>
      <c r="AO703" t="s">
        <v>3216</v>
      </c>
      <c r="AP703">
        <v>-1.2303973562492999E-2</v>
      </c>
      <c r="AQ703">
        <f>(Table2[[#This Row],[Sharpe Ratio]]-AVERAGE(Table2[Sharpe Ratio]))/_xlfn.STDEV.P(Table2[Sharpe Ratio])</f>
        <v>-0.90187432901453646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625</v>
      </c>
      <c r="AT703">
        <f>_xlfn.RANK.AVG(Table2[[#This Row],[6M Return vs Nifty Z-Score]],Table2[6M Return vs Nifty Z-Score])</f>
        <v>710</v>
      </c>
      <c r="AU703">
        <f>_xlfn.RANK.AVG(Table2[[#This Row],[Sharpe Ratio Z-Score]],Table2[Sharpe Ratio Z-Score])</f>
        <v>602</v>
      </c>
      <c r="AV703">
        <f>(Table2[[#This Row],[Rank 1Y]]+Table2[[#This Row],[Rank 6M]]+Table2[[#This Row],[Rank Sharpe]])/3</f>
        <v>645.66666666666663</v>
      </c>
    </row>
    <row r="704" spans="1:48" hidden="1" x14ac:dyDescent="0.3">
      <c r="A704" t="s">
        <v>1195</v>
      </c>
      <c r="B704" t="s">
        <v>1196</v>
      </c>
      <c r="C704" t="s">
        <v>3168</v>
      </c>
      <c r="D704" t="s">
        <v>291</v>
      </c>
      <c r="E704">
        <v>10198.008821519999</v>
      </c>
      <c r="F704">
        <v>884.65</v>
      </c>
      <c r="G704">
        <v>-41.757136412304298</v>
      </c>
      <c r="H704">
        <f>(Table2[[#This Row],[1Y Return vs Nifty]]-AVERAGE(Table2[1Y Return vs Nifty]))/_xlfn.STDEV.P(Table2[1Y Return vs Nifty])</f>
        <v>-1.1272466721271079</v>
      </c>
      <c r="I704">
        <v>-4.3558194889725499</v>
      </c>
      <c r="J704">
        <f>(Table2[[#This Row],[1M Return vs Nifty]]-AVERAGE(Table2[1M Return vs Nifty]))/_xlfn.STDEV.P(Table2[1M Return vs Nifty])</f>
        <v>-0.31023036351709354</v>
      </c>
      <c r="K704">
        <v>-16.185049851195998</v>
      </c>
      <c r="L704">
        <f>(Table2[[#This Row],[6M Return vs Nifty]]-AVERAGE(Table2[6M Return vs Nifty]))/_xlfn.STDEV.P(Table2[6M Return vs Nifty])</f>
        <v>-0.77055661059403779</v>
      </c>
      <c r="M704">
        <v>-0.123328640454318</v>
      </c>
      <c r="N704">
        <f>(Table2[[#This Row],[1W Return vs Nifty]]-AVERAGE(Table2[1W Return vs Nifty]))/_xlfn.STDEV.P(Table2[1W Return vs Nifty])</f>
        <v>-0.39158560841419304</v>
      </c>
      <c r="O704">
        <v>883.05</v>
      </c>
      <c r="P704">
        <v>917.99270148728306</v>
      </c>
      <c r="Q704">
        <v>970.52647687634601</v>
      </c>
      <c r="R704">
        <v>60.137025667857202</v>
      </c>
      <c r="S704" s="1">
        <f>(Table2[[#This Row],[Close Price]]-Table2[[#This Row],[20D EMA]])/Table2[[#This Row],[20D EMA]]</f>
        <v>1.8119019308080208E-3</v>
      </c>
      <c r="T704" s="1">
        <f>(Table2[[#This Row],[Close Price]]-Table2[[#This Row],[50D EMA]])/Table2[[#This Row],[50D EMA]]</f>
        <v>-3.6321314356054249E-2</v>
      </c>
      <c r="U704" s="1">
        <f>(Table2[[#This Row],[Close Price]]-Table2[[#This Row],[200D EMA]])/Table2[[#This Row],[200D EMA]]</f>
        <v>-8.8484424611207674E-2</v>
      </c>
      <c r="V704">
        <v>0.28541258420118398</v>
      </c>
      <c r="W704">
        <v>871.05</v>
      </c>
      <c r="X704">
        <v>887.75</v>
      </c>
      <c r="Y704">
        <v>852.15</v>
      </c>
      <c r="Z704">
        <v>887.75</v>
      </c>
      <c r="AA704">
        <v>852.15</v>
      </c>
      <c r="AB704">
        <v>905.95</v>
      </c>
      <c r="AC704" s="1">
        <f>(Table2[[#This Row],[Close Price]]/Table2[[#This Row],[Day Low]])-1</f>
        <v>1.5613340221571681E-2</v>
      </c>
      <c r="AD704" s="1">
        <f>(Table2[[#This Row],[Day High]]/Table2[[#This Row],[Close Price]])-1</f>
        <v>3.5042107047984494E-3</v>
      </c>
      <c r="AE704" s="1">
        <f>(Table2[[#This Row],[Close Price]]/Table2[[#This Row],[Current Week Low]])-1</f>
        <v>3.8138825324180115E-2</v>
      </c>
      <c r="AF704" s="1">
        <f>(Table2[[#This Row],[Current Week High]]/Table2[[#This Row],[Close Price]])-1</f>
        <v>3.5042107047984494E-3</v>
      </c>
      <c r="AG704" s="1">
        <f>(Table2[[#This Row],[Close Price]]/Table2[[#This Row],[Current Month Low]])-1</f>
        <v>3.8138825324180115E-2</v>
      </c>
      <c r="AH704" s="1">
        <f>(Table2[[#This Row],[Current Month High]]/Table2[[#This Row],[Close Price]])-1</f>
        <v>2.4077318713615625E-2</v>
      </c>
      <c r="AI704">
        <v>25.4733510427852</v>
      </c>
      <c r="AJ704">
        <v>7.8644150460281699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3.14</v>
      </c>
      <c r="AM704" t="s">
        <v>3217</v>
      </c>
      <c r="AN704">
        <v>-0.06</v>
      </c>
      <c r="AO704" t="s">
        <v>3216</v>
      </c>
      <c r="AP704">
        <v>-4.2466461025712998E-2</v>
      </c>
      <c r="AQ704">
        <f>(Table2[[#This Row],[Sharpe Ratio]]-AVERAGE(Table2[Sharpe Ratio]))/_xlfn.STDEV.P(Table2[Sharpe Ratio])</f>
        <v>-1.2617140877023334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691</v>
      </c>
      <c r="AT704">
        <f>_xlfn.RANK.AVG(Table2[[#This Row],[6M Return vs Nifty Z-Score]],Table2[6M Return vs Nifty Z-Score])</f>
        <v>590</v>
      </c>
      <c r="AU704">
        <f>_xlfn.RANK.AVG(Table2[[#This Row],[Sharpe Ratio Z-Score]],Table2[Sharpe Ratio Z-Score])</f>
        <v>659</v>
      </c>
      <c r="AV704">
        <f>(Table2[[#This Row],[Rank 1Y]]+Table2[[#This Row],[Rank 6M]]+Table2[[#This Row],[Rank Sharpe]])/3</f>
        <v>646.66666666666663</v>
      </c>
    </row>
    <row r="705" spans="1:48" hidden="1" x14ac:dyDescent="0.3">
      <c r="A705" t="s">
        <v>635</v>
      </c>
      <c r="B705" t="s">
        <v>636</v>
      </c>
      <c r="C705" t="s">
        <v>3157</v>
      </c>
      <c r="D705" t="s">
        <v>24</v>
      </c>
      <c r="E705">
        <v>29517.827587975</v>
      </c>
      <c r="F705">
        <v>183.23</v>
      </c>
      <c r="G705">
        <v>-42.021718677820402</v>
      </c>
      <c r="H705">
        <f>(Table2[[#This Row],[1Y Return vs Nifty]]-AVERAGE(Table2[1Y Return vs Nifty]))/_xlfn.STDEV.P(Table2[1Y Return vs Nifty])</f>
        <v>-1.1317905554139527</v>
      </c>
      <c r="I705">
        <v>-2.5239623657889898</v>
      </c>
      <c r="J705">
        <f>(Table2[[#This Row],[1M Return vs Nifty]]-AVERAGE(Table2[1M Return vs Nifty]))/_xlfn.STDEV.P(Table2[1M Return vs Nifty])</f>
        <v>-0.11258301201413511</v>
      </c>
      <c r="K705">
        <v>-11.033213643037501</v>
      </c>
      <c r="L705">
        <f>(Table2[[#This Row],[6M Return vs Nifty]]-AVERAGE(Table2[6M Return vs Nifty]))/_xlfn.STDEV.P(Table2[6M Return vs Nifty])</f>
        <v>-0.60129625315127222</v>
      </c>
      <c r="M705">
        <v>1.0204329757488999</v>
      </c>
      <c r="N705">
        <f>(Table2[[#This Row],[1W Return vs Nifty]]-AVERAGE(Table2[1W Return vs Nifty]))/_xlfn.STDEV.P(Table2[1W Return vs Nifty])</f>
        <v>-0.11815740422814448</v>
      </c>
      <c r="O705">
        <v>184.74</v>
      </c>
      <c r="P705">
        <v>190.88280912670101</v>
      </c>
      <c r="Q705">
        <v>200.50976464329401</v>
      </c>
      <c r="R705">
        <v>50.478576707212703</v>
      </c>
      <c r="S705" s="1">
        <f>(Table2[[#This Row],[Close Price]]-Table2[[#This Row],[20D EMA]])/Table2[[#This Row],[20D EMA]]</f>
        <v>-8.1736494532858028E-3</v>
      </c>
      <c r="T705" s="1">
        <f>(Table2[[#This Row],[Close Price]]-Table2[[#This Row],[50D EMA]])/Table2[[#This Row],[50D EMA]]</f>
        <v>-4.0091662322621006E-2</v>
      </c>
      <c r="U705" s="1">
        <f>(Table2[[#This Row],[Close Price]]-Table2[[#This Row],[200D EMA]])/Table2[[#This Row],[200D EMA]]</f>
        <v>-8.6179167752925362E-2</v>
      </c>
      <c r="V705">
        <v>0.82948064414515998</v>
      </c>
      <c r="W705">
        <v>181.64</v>
      </c>
      <c r="X705">
        <v>185.29</v>
      </c>
      <c r="Y705">
        <v>177.25</v>
      </c>
      <c r="Z705">
        <v>185.29</v>
      </c>
      <c r="AA705">
        <v>177.25</v>
      </c>
      <c r="AB705">
        <v>185.29</v>
      </c>
      <c r="AC705" s="1">
        <f>(Table2[[#This Row],[Close Price]]/Table2[[#This Row],[Day Low]])-1</f>
        <v>8.7535785069368099E-3</v>
      </c>
      <c r="AD705" s="1">
        <f>(Table2[[#This Row],[Day High]]/Table2[[#This Row],[Close Price]])-1</f>
        <v>1.1242700431152164E-2</v>
      </c>
      <c r="AE705" s="1">
        <f>(Table2[[#This Row],[Close Price]]/Table2[[#This Row],[Current Week Low]])-1</f>
        <v>3.3737658674188875E-2</v>
      </c>
      <c r="AF705" s="1">
        <f>(Table2[[#This Row],[Current Week High]]/Table2[[#This Row],[Close Price]])-1</f>
        <v>1.1242700431152164E-2</v>
      </c>
      <c r="AG705" s="1">
        <f>(Table2[[#This Row],[Close Price]]/Table2[[#This Row],[Current Month Low]])-1</f>
        <v>3.3737658674188875E-2</v>
      </c>
      <c r="AH705" s="1">
        <f>(Table2[[#This Row],[Current Month High]]/Table2[[#This Row],[Close Price]])-1</f>
        <v>1.1242700431152164E-2</v>
      </c>
      <c r="AI705">
        <v>43.590023467772703</v>
      </c>
      <c r="AJ705">
        <v>9.5218170950388306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-0.9</v>
      </c>
      <c r="AM705" t="s">
        <v>3216</v>
      </c>
      <c r="AN705">
        <v>-0.1</v>
      </c>
      <c r="AO705" t="s">
        <v>3216</v>
      </c>
      <c r="AP705">
        <v>-8.9081797500682E-2</v>
      </c>
      <c r="AQ705">
        <f>(Table2[[#This Row],[Sharpe Ratio]]-AVERAGE(Table2[Sharpe Ratio]))/_xlfn.STDEV.P(Table2[Sharpe Ratio])</f>
        <v>-1.8178370350805133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694</v>
      </c>
      <c r="AT705">
        <f>_xlfn.RANK.AVG(Table2[[#This Row],[6M Return vs Nifty Z-Score]],Table2[6M Return vs Nifty Z-Score])</f>
        <v>536</v>
      </c>
      <c r="AU705">
        <f>_xlfn.RANK.AVG(Table2[[#This Row],[Sharpe Ratio Z-Score]],Table2[Sharpe Ratio Z-Score])</f>
        <v>713</v>
      </c>
      <c r="AV705">
        <f>(Table2[[#This Row],[Rank 1Y]]+Table2[[#This Row],[Rank 6M]]+Table2[[#This Row],[Rank Sharpe]])/3</f>
        <v>647.66666666666663</v>
      </c>
    </row>
    <row r="706" spans="1:48" hidden="1" x14ac:dyDescent="0.3">
      <c r="A706" t="s">
        <v>1043</v>
      </c>
      <c r="B706" t="s">
        <v>1044</v>
      </c>
      <c r="C706" t="s">
        <v>3157</v>
      </c>
      <c r="D706" t="s">
        <v>54</v>
      </c>
      <c r="E706">
        <v>13287.332375841999</v>
      </c>
      <c r="F706">
        <v>156.97999999999999</v>
      </c>
      <c r="G706">
        <v>-16.200078109727201</v>
      </c>
      <c r="H706">
        <f>(Table2[[#This Row],[1Y Return vs Nifty]]-AVERAGE(Table2[1Y Return vs Nifty]))/_xlfn.STDEV.P(Table2[1Y Return vs Nifty])</f>
        <v>-0.68833482799623014</v>
      </c>
      <c r="I706">
        <v>-14.288944525023499</v>
      </c>
      <c r="J706">
        <f>(Table2[[#This Row],[1M Return vs Nifty]]-AVERAGE(Table2[1M Return vs Nifty]))/_xlfn.STDEV.P(Table2[1M Return vs Nifty])</f>
        <v>-1.3819601565651902</v>
      </c>
      <c r="K706">
        <v>-27.568954579486999</v>
      </c>
      <c r="L706">
        <f>(Table2[[#This Row],[6M Return vs Nifty]]-AVERAGE(Table2[6M Return vs Nifty]))/_xlfn.STDEV.P(Table2[6M Return vs Nifty])</f>
        <v>-1.1445676826761737</v>
      </c>
      <c r="M706">
        <v>2.2115592568494198</v>
      </c>
      <c r="N706">
        <f>(Table2[[#This Row],[1W Return vs Nifty]]-AVERAGE(Table2[1W Return vs Nifty]))/_xlfn.STDEV.P(Table2[1W Return vs Nifty])</f>
        <v>0.16659381961626116</v>
      </c>
      <c r="O706">
        <v>163.12</v>
      </c>
      <c r="P706">
        <v>178.91796873262601</v>
      </c>
      <c r="Q706">
        <v>183.52749275339801</v>
      </c>
      <c r="R706">
        <v>46.623851072429296</v>
      </c>
      <c r="S706" s="1">
        <f>(Table2[[#This Row],[Close Price]]-Table2[[#This Row],[20D EMA]])/Table2[[#This Row],[20D EMA]]</f>
        <v>-3.7641000490436581E-2</v>
      </c>
      <c r="T706" s="1">
        <f>(Table2[[#This Row],[Close Price]]-Table2[[#This Row],[50D EMA]])/Table2[[#This Row],[50D EMA]]</f>
        <v>-0.12261467580939281</v>
      </c>
      <c r="U706" s="1">
        <f>(Table2[[#This Row],[Close Price]]-Table2[[#This Row],[200D EMA]])/Table2[[#This Row],[200D EMA]]</f>
        <v>-0.1446513127549196</v>
      </c>
      <c r="V706">
        <v>1.34923703593293</v>
      </c>
      <c r="W706">
        <v>155</v>
      </c>
      <c r="X706">
        <v>160</v>
      </c>
      <c r="Y706">
        <v>150.44999999999999</v>
      </c>
      <c r="Z706">
        <v>160</v>
      </c>
      <c r="AA706">
        <v>150.44999999999999</v>
      </c>
      <c r="AB706">
        <v>160.74</v>
      </c>
      <c r="AC706" s="1">
        <f>(Table2[[#This Row],[Close Price]]/Table2[[#This Row],[Day Low]])-1</f>
        <v>1.2774193548386936E-2</v>
      </c>
      <c r="AD706" s="1">
        <f>(Table2[[#This Row],[Day High]]/Table2[[#This Row],[Close Price]])-1</f>
        <v>1.9238119505669671E-2</v>
      </c>
      <c r="AE706" s="1">
        <f>(Table2[[#This Row],[Close Price]]/Table2[[#This Row],[Current Week Low]])-1</f>
        <v>4.3403123961448964E-2</v>
      </c>
      <c r="AF706" s="1">
        <f>(Table2[[#This Row],[Current Week High]]/Table2[[#This Row],[Close Price]])-1</f>
        <v>1.9238119505669671E-2</v>
      </c>
      <c r="AG706" s="1">
        <f>(Table2[[#This Row],[Close Price]]/Table2[[#This Row],[Current Month Low]])-1</f>
        <v>4.3403123961448964E-2</v>
      </c>
      <c r="AH706" s="1">
        <f>(Table2[[#This Row],[Current Month High]]/Table2[[#This Row],[Close Price]])-1</f>
        <v>2.3952095808383422E-2</v>
      </c>
      <c r="AI706">
        <v>46.770289208816401</v>
      </c>
      <c r="AJ706">
        <v>16.800595238095202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6.86</v>
      </c>
      <c r="AM706" t="s">
        <v>3217</v>
      </c>
      <c r="AN706">
        <v>-0.28000000000000003</v>
      </c>
      <c r="AO706" t="s">
        <v>3216</v>
      </c>
      <c r="AP706">
        <v>-5.3955324159504998E-2</v>
      </c>
      <c r="AQ706">
        <f>(Table2[[#This Row],[Sharpe Ratio]]-AVERAGE(Table2[Sharpe Ratio]))/_xlfn.STDEV.P(Table2[Sharpe Ratio])</f>
        <v>-1.398776713677794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570</v>
      </c>
      <c r="AT706">
        <f>_xlfn.RANK.AVG(Table2[[#This Row],[6M Return vs Nifty Z-Score]],Table2[6M Return vs Nifty Z-Score])</f>
        <v>695</v>
      </c>
      <c r="AU706">
        <f>_xlfn.RANK.AVG(Table2[[#This Row],[Sharpe Ratio Z-Score]],Table2[Sharpe Ratio Z-Score])</f>
        <v>680</v>
      </c>
      <c r="AV706">
        <f>(Table2[[#This Row],[Rank 1Y]]+Table2[[#This Row],[Rank 6M]]+Table2[[#This Row],[Rank Sharpe]])/3</f>
        <v>648.33333333333337</v>
      </c>
    </row>
    <row r="707" spans="1:48" hidden="1" x14ac:dyDescent="0.3">
      <c r="A707" t="s">
        <v>106</v>
      </c>
      <c r="B707" t="s">
        <v>107</v>
      </c>
      <c r="C707" t="s">
        <v>3169</v>
      </c>
      <c r="D707" t="s">
        <v>108</v>
      </c>
      <c r="E707">
        <v>255237.03126163999</v>
      </c>
      <c r="F707">
        <v>3922.3</v>
      </c>
      <c r="G707">
        <v>-18.656525965410399</v>
      </c>
      <c r="H707">
        <f>(Table2[[#This Row],[1Y Return vs Nifty]]-AVERAGE(Table2[1Y Return vs Nifty]))/_xlfn.STDEV.P(Table2[1Y Return vs Nifty])</f>
        <v>-0.73052137566476738</v>
      </c>
      <c r="I707">
        <v>-15.0491683745839</v>
      </c>
      <c r="J707">
        <f>(Table2[[#This Row],[1M Return vs Nifty]]-AVERAGE(Table2[1M Return vs Nifty]))/_xlfn.STDEV.P(Table2[1M Return vs Nifty])</f>
        <v>-1.4639841465987953</v>
      </c>
      <c r="K707">
        <v>-23.8395597943714</v>
      </c>
      <c r="L707">
        <f>(Table2[[#This Row],[6M Return vs Nifty]]-AVERAGE(Table2[6M Return vs Nifty]))/_xlfn.STDEV.P(Table2[6M Return vs Nifty])</f>
        <v>-1.0220407488085523</v>
      </c>
      <c r="M707">
        <v>-2.43069626981673</v>
      </c>
      <c r="N707">
        <f>(Table2[[#This Row],[1W Return vs Nifty]]-AVERAGE(Table2[1W Return vs Nifty]))/_xlfn.STDEV.P(Table2[1W Return vs Nifty])</f>
        <v>-0.94318602790360651</v>
      </c>
      <c r="O707">
        <v>4141.84</v>
      </c>
      <c r="P707">
        <v>4483.75595441322</v>
      </c>
      <c r="Q707">
        <v>4530.6354330111299</v>
      </c>
      <c r="R707">
        <v>29.7927314570872</v>
      </c>
      <c r="S707" s="1">
        <f>(Table2[[#This Row],[Close Price]]-Table2[[#This Row],[20D EMA]])/Table2[[#This Row],[20D EMA]]</f>
        <v>-5.3005427539451054E-2</v>
      </c>
      <c r="T707" s="1">
        <f>(Table2[[#This Row],[Close Price]]-Table2[[#This Row],[50D EMA]])/Table2[[#This Row],[50D EMA]]</f>
        <v>-0.1252200075386789</v>
      </c>
      <c r="U707" s="1">
        <f>(Table2[[#This Row],[Close Price]]-Table2[[#This Row],[200D EMA]])/Table2[[#This Row],[200D EMA]]</f>
        <v>-0.1342715479993544</v>
      </c>
      <c r="V707">
        <v>0.62831054669711595</v>
      </c>
      <c r="W707">
        <v>3915.65</v>
      </c>
      <c r="X707">
        <v>3950</v>
      </c>
      <c r="Y707">
        <v>3899.65</v>
      </c>
      <c r="Z707">
        <v>4006.1</v>
      </c>
      <c r="AA707">
        <v>3899.65</v>
      </c>
      <c r="AB707">
        <v>4010</v>
      </c>
      <c r="AC707" s="1">
        <f>(Table2[[#This Row],[Close Price]]/Table2[[#This Row],[Day Low]])-1</f>
        <v>1.6983131791656891E-3</v>
      </c>
      <c r="AD707" s="1">
        <f>(Table2[[#This Row],[Day High]]/Table2[[#This Row],[Close Price]])-1</f>
        <v>7.0621829028885141E-3</v>
      </c>
      <c r="AE707" s="1">
        <f>(Table2[[#This Row],[Close Price]]/Table2[[#This Row],[Current Week Low]])-1</f>
        <v>5.8082135576269511E-3</v>
      </c>
      <c r="AF707" s="1">
        <f>(Table2[[#This Row],[Current Week High]]/Table2[[#This Row],[Close Price]])-1</f>
        <v>2.1365015424623213E-2</v>
      </c>
      <c r="AG707" s="1">
        <f>(Table2[[#This Row],[Close Price]]/Table2[[#This Row],[Current Month Low]])-1</f>
        <v>5.8082135576269511E-3</v>
      </c>
      <c r="AH707" s="1">
        <f>(Table2[[#This Row],[Current Month High]]/Table2[[#This Row],[Close Price]])-1</f>
        <v>2.2359329984957821E-2</v>
      </c>
      <c r="AI707">
        <v>39.837595288478703</v>
      </c>
      <c r="AJ707">
        <v>7.89480923170027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-1.29</v>
      </c>
      <c r="AM707" t="s">
        <v>3216</v>
      </c>
      <c r="AN707">
        <v>-0.21</v>
      </c>
      <c r="AO707" t="s">
        <v>3216</v>
      </c>
      <c r="AP707">
        <v>-7.4507664567313003E-2</v>
      </c>
      <c r="AQ707">
        <f>(Table2[[#This Row],[Sharpe Ratio]]-AVERAGE(Table2[Sharpe Ratio]))/_xlfn.STDEV.P(Table2[Sharpe Ratio])</f>
        <v>-1.6439670091344667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584</v>
      </c>
      <c r="AT707">
        <f>_xlfn.RANK.AVG(Table2[[#This Row],[6M Return vs Nifty Z-Score]],Table2[6M Return vs Nifty Z-Score])</f>
        <v>667</v>
      </c>
      <c r="AU707">
        <f>_xlfn.RANK.AVG(Table2[[#This Row],[Sharpe Ratio Z-Score]],Table2[Sharpe Ratio Z-Score])</f>
        <v>700</v>
      </c>
      <c r="AV707">
        <f>(Table2[[#This Row],[Rank 1Y]]+Table2[[#This Row],[Rank 6M]]+Table2[[#This Row],[Rank Sharpe]])/3</f>
        <v>650.33333333333337</v>
      </c>
    </row>
    <row r="708" spans="1:48" hidden="1" x14ac:dyDescent="0.3">
      <c r="A708" t="s">
        <v>2165</v>
      </c>
      <c r="B708" t="s">
        <v>2166</v>
      </c>
      <c r="C708" t="s">
        <v>3170</v>
      </c>
      <c r="D708" t="s">
        <v>136</v>
      </c>
      <c r="E708">
        <v>2795.44216302</v>
      </c>
      <c r="F708">
        <v>367.8</v>
      </c>
      <c r="G708">
        <v>-55.440063552299399</v>
      </c>
      <c r="H708">
        <f>(Table2[[#This Row],[1Y Return vs Nifty]]-AVERAGE(Table2[1Y Return vs Nifty]))/_xlfn.STDEV.P(Table2[1Y Return vs Nifty])</f>
        <v>-1.3622345456539333</v>
      </c>
      <c r="I708">
        <v>-4.76981659094396</v>
      </c>
      <c r="J708">
        <f>(Table2[[#This Row],[1M Return vs Nifty]]-AVERAGE(Table2[1M Return vs Nifty]))/_xlfn.STDEV.P(Table2[1M Return vs Nifty])</f>
        <v>-0.35489838358207881</v>
      </c>
      <c r="K708">
        <v>-39.3971382766698</v>
      </c>
      <c r="L708">
        <f>(Table2[[#This Row],[6M Return vs Nifty]]-AVERAGE(Table2[6M Return vs Nifty]))/_xlfn.STDEV.P(Table2[6M Return vs Nifty])</f>
        <v>-1.5331752624966268</v>
      </c>
      <c r="M708">
        <v>-1.0290220647864701</v>
      </c>
      <c r="N708">
        <f>(Table2[[#This Row],[1W Return vs Nifty]]-AVERAGE(Table2[1W Return vs Nifty]))/_xlfn.STDEV.P(Table2[1W Return vs Nifty])</f>
        <v>-0.60810111571047354</v>
      </c>
      <c r="O708">
        <v>375.71</v>
      </c>
      <c r="P708">
        <v>389.82586003734502</v>
      </c>
      <c r="Q708">
        <v>425.66541022583198</v>
      </c>
      <c r="R708">
        <v>45.152305110140297</v>
      </c>
      <c r="S708" s="1">
        <f>(Table2[[#This Row],[Close Price]]-Table2[[#This Row],[20D EMA]])/Table2[[#This Row],[20D EMA]]</f>
        <v>-2.1053472092837477E-2</v>
      </c>
      <c r="T708" s="1">
        <f>(Table2[[#This Row],[Close Price]]-Table2[[#This Row],[50D EMA]])/Table2[[#This Row],[50D EMA]]</f>
        <v>-5.6501792967852238E-2</v>
      </c>
      <c r="U708" s="1">
        <f>(Table2[[#This Row],[Close Price]]-Table2[[#This Row],[200D EMA]])/Table2[[#This Row],[200D EMA]]</f>
        <v>-0.1359410674105094</v>
      </c>
      <c r="V708">
        <v>0.34635870339999097</v>
      </c>
      <c r="W708">
        <v>364</v>
      </c>
      <c r="X708">
        <v>373.5</v>
      </c>
      <c r="Y708">
        <v>357.15</v>
      </c>
      <c r="Z708">
        <v>373.5</v>
      </c>
      <c r="AA708">
        <v>357.15</v>
      </c>
      <c r="AB708">
        <v>375.2</v>
      </c>
      <c r="AC708" s="1">
        <f>(Table2[[#This Row],[Close Price]]/Table2[[#This Row],[Day Low]])-1</f>
        <v>1.0439560439560402E-2</v>
      </c>
      <c r="AD708" s="1">
        <f>(Table2[[#This Row],[Day High]]/Table2[[#This Row],[Close Price]])-1</f>
        <v>1.5497553017944421E-2</v>
      </c>
      <c r="AE708" s="1">
        <f>(Table2[[#This Row],[Close Price]]/Table2[[#This Row],[Current Week Low]])-1</f>
        <v>2.9819403611927919E-2</v>
      </c>
      <c r="AF708" s="1">
        <f>(Table2[[#This Row],[Current Week High]]/Table2[[#This Row],[Close Price]])-1</f>
        <v>1.5497553017944421E-2</v>
      </c>
      <c r="AG708" s="1">
        <f>(Table2[[#This Row],[Close Price]]/Table2[[#This Row],[Current Month Low]])-1</f>
        <v>2.9819403611927919E-2</v>
      </c>
      <c r="AH708" s="1">
        <f>(Table2[[#This Row],[Current Month High]]/Table2[[#This Row],[Close Price]])-1</f>
        <v>2.0119630233822683E-2</v>
      </c>
      <c r="AI708">
        <v>59.053833605220198</v>
      </c>
      <c r="AJ708">
        <v>6.6086956521739202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-6.27</v>
      </c>
      <c r="AM708" t="s">
        <v>3216</v>
      </c>
      <c r="AN708">
        <v>0.06</v>
      </c>
      <c r="AO708" t="s">
        <v>3217</v>
      </c>
      <c r="AP708">
        <v>8.3650891864070001E-3</v>
      </c>
      <c r="AQ708">
        <f>(Table2[[#This Row],[Sharpe Ratio]]-AVERAGE(Table2[Sharpe Ratio]))/_xlfn.STDEV.P(Table2[Sharpe Ratio])</f>
        <v>-0.65529153106272864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723</v>
      </c>
      <c r="AT708">
        <f>_xlfn.RANK.AVG(Table2[[#This Row],[6M Return vs Nifty Z-Score]],Table2[6M Return vs Nifty Z-Score])</f>
        <v>729</v>
      </c>
      <c r="AU708">
        <f>_xlfn.RANK.AVG(Table2[[#This Row],[Sharpe Ratio Z-Score]],Table2[Sharpe Ratio Z-Score])</f>
        <v>504</v>
      </c>
      <c r="AV708">
        <f>(Table2[[#This Row],[Rank 1Y]]+Table2[[#This Row],[Rank 6M]]+Table2[[#This Row],[Rank Sharpe]])/3</f>
        <v>652</v>
      </c>
    </row>
    <row r="709" spans="1:48" hidden="1" x14ac:dyDescent="0.3">
      <c r="A709" t="s">
        <v>1777</v>
      </c>
      <c r="B709" t="s">
        <v>1778</v>
      </c>
      <c r="C709" t="s">
        <v>3157</v>
      </c>
      <c r="D709" t="s">
        <v>405</v>
      </c>
      <c r="E709">
        <v>4605.2264402049996</v>
      </c>
      <c r="F709">
        <v>41.81</v>
      </c>
      <c r="G709">
        <v>-45.181356971707601</v>
      </c>
      <c r="H709">
        <f>(Table2[[#This Row],[1Y Return vs Nifty]]-AVERAGE(Table2[1Y Return vs Nifty]))/_xlfn.STDEV.P(Table2[1Y Return vs Nifty])</f>
        <v>-1.1860535560276317</v>
      </c>
      <c r="I709">
        <v>-8.2686490310438003</v>
      </c>
      <c r="J709">
        <f>(Table2[[#This Row],[1M Return vs Nifty]]-AVERAGE(Table2[1M Return vs Nifty]))/_xlfn.STDEV.P(Table2[1M Return vs Nifty])</f>
        <v>-0.73240324266003876</v>
      </c>
      <c r="K709">
        <v>-32.380234385280303</v>
      </c>
      <c r="L709">
        <f>(Table2[[#This Row],[6M Return vs Nifty]]-AVERAGE(Table2[6M Return vs Nifty]))/_xlfn.STDEV.P(Table2[6M Return vs Nifty])</f>
        <v>-1.3026392724515063</v>
      </c>
      <c r="M709">
        <v>2.0902600097014901</v>
      </c>
      <c r="N709">
        <f>(Table2[[#This Row],[1W Return vs Nifty]]-AVERAGE(Table2[1W Return vs Nifty]))/_xlfn.STDEV.P(Table2[1W Return vs Nifty])</f>
        <v>0.13759596302890981</v>
      </c>
      <c r="O709">
        <v>42.18</v>
      </c>
      <c r="P709">
        <v>44.506271988135502</v>
      </c>
      <c r="Q709">
        <v>48.972479159407797</v>
      </c>
      <c r="R709">
        <v>51.343807771217001</v>
      </c>
      <c r="S709" s="1">
        <f>(Table2[[#This Row],[Close Price]]-Table2[[#This Row],[20D EMA]])/Table2[[#This Row],[20D EMA]]</f>
        <v>-8.7719298245613423E-3</v>
      </c>
      <c r="T709" s="1">
        <f>(Table2[[#This Row],[Close Price]]-Table2[[#This Row],[50D EMA]])/Table2[[#This Row],[50D EMA]]</f>
        <v>-6.0581843135598348E-2</v>
      </c>
      <c r="U709" s="1">
        <f>(Table2[[#This Row],[Close Price]]-Table2[[#This Row],[200D EMA]])/Table2[[#This Row],[200D EMA]]</f>
        <v>-0.14625518826795714</v>
      </c>
      <c r="V709">
        <v>1.021274372318</v>
      </c>
      <c r="W709">
        <v>40.950000000000003</v>
      </c>
      <c r="X709">
        <v>42</v>
      </c>
      <c r="Y709">
        <v>40.659999999999997</v>
      </c>
      <c r="Z709">
        <v>42.98</v>
      </c>
      <c r="AA709">
        <v>40.659999999999997</v>
      </c>
      <c r="AB709">
        <v>42.98</v>
      </c>
      <c r="AC709" s="1">
        <f>(Table2[[#This Row],[Close Price]]/Table2[[#This Row],[Day Low]])-1</f>
        <v>2.1001221001220927E-2</v>
      </c>
      <c r="AD709" s="1">
        <f>(Table2[[#This Row],[Day High]]/Table2[[#This Row],[Close Price]])-1</f>
        <v>4.5443673762257664E-3</v>
      </c>
      <c r="AE709" s="1">
        <f>(Table2[[#This Row],[Close Price]]/Table2[[#This Row],[Current Week Low]])-1</f>
        <v>2.8283325135268322E-2</v>
      </c>
      <c r="AF709" s="1">
        <f>(Table2[[#This Row],[Current Week High]]/Table2[[#This Row],[Close Price]])-1</f>
        <v>2.7983735948337696E-2</v>
      </c>
      <c r="AG709" s="1">
        <f>(Table2[[#This Row],[Close Price]]/Table2[[#This Row],[Current Month Low]])-1</f>
        <v>2.8283325135268322E-2</v>
      </c>
      <c r="AH709" s="1">
        <f>(Table2[[#This Row],[Current Month High]]/Table2[[#This Row],[Close Price]])-1</f>
        <v>2.7983735948337696E-2</v>
      </c>
      <c r="AI709">
        <v>63.358048313800502</v>
      </c>
      <c r="AJ709">
        <v>8.0640992504523208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-0.48</v>
      </c>
      <c r="AM709" t="s">
        <v>3216</v>
      </c>
      <c r="AN709">
        <v>-0.17</v>
      </c>
      <c r="AO709" t="s">
        <v>3216</v>
      </c>
      <c r="AQ709">
        <f>(Table2[[#This Row],[Sharpe Ratio]]-AVERAGE(Table2[Sharpe Ratio]))/_xlfn.STDEV.P(Table2[Sharpe Ratio])</f>
        <v>-0.75508740094610904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703</v>
      </c>
      <c r="AT709">
        <f>_xlfn.RANK.AVG(Table2[[#This Row],[6M Return vs Nifty Z-Score]],Table2[6M Return vs Nifty Z-Score])</f>
        <v>711</v>
      </c>
      <c r="AU709">
        <f>_xlfn.RANK.AVG(Table2[[#This Row],[Sharpe Ratio Z-Score]],Table2[Sharpe Ratio Z-Score])</f>
        <v>547.5</v>
      </c>
      <c r="AV709">
        <f>(Table2[[#This Row],[Rank 1Y]]+Table2[[#This Row],[Rank 6M]]+Table2[[#This Row],[Rank Sharpe]])/3</f>
        <v>653.83333333333337</v>
      </c>
    </row>
    <row r="710" spans="1:48" hidden="1" x14ac:dyDescent="0.3">
      <c r="A710" t="s">
        <v>2062</v>
      </c>
      <c r="B710" t="s">
        <v>2063</v>
      </c>
      <c r="C710" t="s">
        <v>3169</v>
      </c>
      <c r="D710" t="s">
        <v>1462</v>
      </c>
      <c r="E710">
        <v>3193.9736450159999</v>
      </c>
      <c r="F710">
        <v>119.28</v>
      </c>
      <c r="G710">
        <v>-41.981901950374599</v>
      </c>
      <c r="H710">
        <f>(Table2[[#This Row],[1Y Return vs Nifty]]-AVERAGE(Table2[1Y Return vs Nifty]))/_xlfn.STDEV.P(Table2[1Y Return vs Nifty])</f>
        <v>-1.1311067508436619</v>
      </c>
      <c r="I710">
        <v>-4.9122664895346704</v>
      </c>
      <c r="J710">
        <f>(Table2[[#This Row],[1M Return vs Nifty]]-AVERAGE(Table2[1M Return vs Nifty]))/_xlfn.STDEV.P(Table2[1M Return vs Nifty])</f>
        <v>-0.37026794751913356</v>
      </c>
      <c r="K710">
        <v>-11.2451334226926</v>
      </c>
      <c r="L710">
        <f>(Table2[[#This Row],[6M Return vs Nifty]]-AVERAGE(Table2[6M Return vs Nifty]))/_xlfn.STDEV.P(Table2[6M Return vs Nifty])</f>
        <v>-0.60825874500938104</v>
      </c>
      <c r="M710">
        <v>0.91466862777428803</v>
      </c>
      <c r="N710">
        <f>(Table2[[#This Row],[1W Return vs Nifty]]-AVERAGE(Table2[1W Return vs Nifty]))/_xlfn.STDEV.P(Table2[1W Return vs Nifty])</f>
        <v>-0.14344148031875906</v>
      </c>
      <c r="O710">
        <v>118.81</v>
      </c>
      <c r="P710">
        <v>123.24128856567199</v>
      </c>
      <c r="Q710">
        <v>133.00405759566101</v>
      </c>
      <c r="R710">
        <v>56.806387471452098</v>
      </c>
      <c r="S710" s="1">
        <f>(Table2[[#This Row],[Close Price]]-Table2[[#This Row],[20D EMA]])/Table2[[#This Row],[20D EMA]]</f>
        <v>3.9558959683528225E-3</v>
      </c>
      <c r="T710" s="1">
        <f>(Table2[[#This Row],[Close Price]]-Table2[[#This Row],[50D EMA]])/Table2[[#This Row],[50D EMA]]</f>
        <v>-3.2142544205557601E-2</v>
      </c>
      <c r="U710" s="1">
        <f>(Table2[[#This Row],[Close Price]]-Table2[[#This Row],[200D EMA]])/Table2[[#This Row],[200D EMA]]</f>
        <v>-0.10318525497457251</v>
      </c>
      <c r="V710">
        <v>0.39645129668788898</v>
      </c>
      <c r="W710">
        <v>118</v>
      </c>
      <c r="X710">
        <v>119.65</v>
      </c>
      <c r="Y710">
        <v>113.62</v>
      </c>
      <c r="Z710">
        <v>119.65</v>
      </c>
      <c r="AA710">
        <v>113.62</v>
      </c>
      <c r="AB710">
        <v>119.65</v>
      </c>
      <c r="AC710" s="1">
        <f>(Table2[[#This Row],[Close Price]]/Table2[[#This Row],[Day Low]])-1</f>
        <v>1.0847457627118695E-2</v>
      </c>
      <c r="AD710" s="1">
        <f>(Table2[[#This Row],[Day High]]/Table2[[#This Row],[Close Price]])-1</f>
        <v>3.10194500335359E-3</v>
      </c>
      <c r="AE710" s="1">
        <f>(Table2[[#This Row],[Close Price]]/Table2[[#This Row],[Current Week Low]])-1</f>
        <v>4.9815173384967437E-2</v>
      </c>
      <c r="AF710" s="1">
        <f>(Table2[[#This Row],[Current Week High]]/Table2[[#This Row],[Close Price]])-1</f>
        <v>3.10194500335359E-3</v>
      </c>
      <c r="AG710" s="1">
        <f>(Table2[[#This Row],[Close Price]]/Table2[[#This Row],[Current Month Low]])-1</f>
        <v>4.9815173384967437E-2</v>
      </c>
      <c r="AH710" s="1">
        <f>(Table2[[#This Row],[Current Month High]]/Table2[[#This Row],[Close Price]])-1</f>
        <v>3.10194500335359E-3</v>
      </c>
      <c r="AI710">
        <v>33.970489604292403</v>
      </c>
      <c r="AJ710">
        <v>14.1981809478219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0.22</v>
      </c>
      <c r="AM710" t="s">
        <v>3217</v>
      </c>
      <c r="AN710">
        <v>-0.09</v>
      </c>
      <c r="AO710" t="s">
        <v>3216</v>
      </c>
      <c r="AP710">
        <v>-0.11487611632794199</v>
      </c>
      <c r="AQ710">
        <f>(Table2[[#This Row],[Sharpe Ratio]]-AVERAGE(Table2[Sharpe Ratio]))/_xlfn.STDEV.P(Table2[Sharpe Ratio])</f>
        <v>-2.1255643560992303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693</v>
      </c>
      <c r="AT710">
        <f>_xlfn.RANK.AVG(Table2[[#This Row],[6M Return vs Nifty Z-Score]],Table2[6M Return vs Nifty Z-Score])</f>
        <v>541</v>
      </c>
      <c r="AU710">
        <f>_xlfn.RANK.AVG(Table2[[#This Row],[Sharpe Ratio Z-Score]],Table2[Sharpe Ratio Z-Score])</f>
        <v>730</v>
      </c>
      <c r="AV710">
        <f>(Table2[[#This Row],[Rank 1Y]]+Table2[[#This Row],[Rank 6M]]+Table2[[#This Row],[Rank Sharpe]])/3</f>
        <v>654.66666666666663</v>
      </c>
    </row>
    <row r="711" spans="1:48" hidden="1" x14ac:dyDescent="0.3">
      <c r="A711" t="s">
        <v>1703</v>
      </c>
      <c r="B711" t="s">
        <v>1704</v>
      </c>
      <c r="C711" t="s">
        <v>3167</v>
      </c>
      <c r="D711" t="s">
        <v>264</v>
      </c>
      <c r="E711">
        <v>5134.6985256300004</v>
      </c>
      <c r="F711">
        <v>1669.3</v>
      </c>
      <c r="G711">
        <v>-60.224054875749999</v>
      </c>
      <c r="H711">
        <f>(Table2[[#This Row],[1Y Return vs Nifty]]-AVERAGE(Table2[1Y Return vs Nifty]))/_xlfn.STDEV.P(Table2[1Y Return vs Nifty])</f>
        <v>-1.4443938626309614</v>
      </c>
      <c r="I711">
        <v>-2.2679013125046699</v>
      </c>
      <c r="J711">
        <f>(Table2[[#This Row],[1M Return vs Nifty]]-AVERAGE(Table2[1M Return vs Nifty]))/_xlfn.STDEV.P(Table2[1M Return vs Nifty])</f>
        <v>-8.4955426672353826E-2</v>
      </c>
      <c r="K711">
        <v>-18.589432971031599</v>
      </c>
      <c r="L711">
        <f>(Table2[[#This Row],[6M Return vs Nifty]]-AVERAGE(Table2[6M Return vs Nifty]))/_xlfn.STDEV.P(Table2[6M Return vs Nifty])</f>
        <v>-0.84955111466003452</v>
      </c>
      <c r="M711">
        <v>2.6473573709389799</v>
      </c>
      <c r="N711">
        <f>(Table2[[#This Row],[1W Return vs Nifty]]-AVERAGE(Table2[1W Return vs Nifty]))/_xlfn.STDEV.P(Table2[1W Return vs Nifty])</f>
        <v>0.27077592717704113</v>
      </c>
      <c r="O711">
        <v>1651.23</v>
      </c>
      <c r="P711">
        <v>1706.31465076728</v>
      </c>
      <c r="Q711">
        <v>1847.21950752884</v>
      </c>
      <c r="R711">
        <v>56.8802721415164</v>
      </c>
      <c r="S711" s="1">
        <f>(Table2[[#This Row],[Close Price]]-Table2[[#This Row],[20D EMA]])/Table2[[#This Row],[20D EMA]]</f>
        <v>1.0943357376016628E-2</v>
      </c>
      <c r="T711" s="1">
        <f>(Table2[[#This Row],[Close Price]]-Table2[[#This Row],[50D EMA]])/Table2[[#This Row],[50D EMA]]</f>
        <v>-2.1692746264960941E-2</v>
      </c>
      <c r="U711" s="1">
        <f>(Table2[[#This Row],[Close Price]]-Table2[[#This Row],[200D EMA]])/Table2[[#This Row],[200D EMA]]</f>
        <v>-9.6317468932999722E-2</v>
      </c>
      <c r="V711">
        <v>0.97640898939062204</v>
      </c>
      <c r="W711">
        <v>1618.5</v>
      </c>
      <c r="X711">
        <v>1678.75</v>
      </c>
      <c r="Y711">
        <v>1596.6</v>
      </c>
      <c r="Z711">
        <v>1678.75</v>
      </c>
      <c r="AA711">
        <v>1596.6</v>
      </c>
      <c r="AB711">
        <v>1689.95</v>
      </c>
      <c r="AC711" s="1">
        <f>(Table2[[#This Row],[Close Price]]/Table2[[#This Row],[Day Low]])-1</f>
        <v>3.1387086808773557E-2</v>
      </c>
      <c r="AD711" s="1">
        <f>(Table2[[#This Row],[Day High]]/Table2[[#This Row],[Close Price]])-1</f>
        <v>5.6610555322591516E-3</v>
      </c>
      <c r="AE711" s="1">
        <f>(Table2[[#This Row],[Close Price]]/Table2[[#This Row],[Current Week Low]])-1</f>
        <v>4.5534260303144114E-2</v>
      </c>
      <c r="AF711" s="1">
        <f>(Table2[[#This Row],[Current Week High]]/Table2[[#This Row],[Close Price]])-1</f>
        <v>5.6610555322591516E-3</v>
      </c>
      <c r="AG711" s="1">
        <f>(Table2[[#This Row],[Close Price]]/Table2[[#This Row],[Current Month Low]])-1</f>
        <v>4.5534260303144114E-2</v>
      </c>
      <c r="AH711" s="1">
        <f>(Table2[[#This Row],[Current Month High]]/Table2[[#This Row],[Close Price]])-1</f>
        <v>1.2370454681603027E-2</v>
      </c>
      <c r="AI711">
        <v>54.735517881746802</v>
      </c>
      <c r="AJ711">
        <v>11.6289955864651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0.15</v>
      </c>
      <c r="AM711" t="s">
        <v>3217</v>
      </c>
      <c r="AN711">
        <v>-0.01</v>
      </c>
      <c r="AO711" t="s">
        <v>3216</v>
      </c>
      <c r="AP711">
        <v>-2.4641257646940001E-2</v>
      </c>
      <c r="AQ711">
        <f>(Table2[[#This Row],[Sharpe Ratio]]-AVERAGE(Table2[Sharpe Ratio]))/_xlfn.STDEV.P(Table2[Sharpe Ratio])</f>
        <v>-1.0490586530270585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730</v>
      </c>
      <c r="AT711">
        <f>_xlfn.RANK.AVG(Table2[[#This Row],[6M Return vs Nifty Z-Score]],Table2[6M Return vs Nifty Z-Score])</f>
        <v>620</v>
      </c>
      <c r="AU711">
        <f>_xlfn.RANK.AVG(Table2[[#This Row],[Sharpe Ratio Z-Score]],Table2[Sharpe Ratio Z-Score])</f>
        <v>626</v>
      </c>
      <c r="AV711">
        <f>(Table2[[#This Row],[Rank 1Y]]+Table2[[#This Row],[Rank 6M]]+Table2[[#This Row],[Rank Sharpe]])/3</f>
        <v>658.66666666666663</v>
      </c>
    </row>
    <row r="712" spans="1:48" hidden="1" x14ac:dyDescent="0.3">
      <c r="A712" t="s">
        <v>1605</v>
      </c>
      <c r="B712" t="s">
        <v>1606</v>
      </c>
      <c r="C712" t="s">
        <v>3158</v>
      </c>
      <c r="D712" t="s">
        <v>723</v>
      </c>
      <c r="E712">
        <v>6034.91924311</v>
      </c>
      <c r="F712">
        <v>123.73</v>
      </c>
      <c r="G712">
        <v>-34.883737414156997</v>
      </c>
      <c r="H712">
        <f>(Table2[[#This Row],[1Y Return vs Nifty]]-AVERAGE(Table2[1Y Return vs Nifty]))/_xlfn.STDEV.P(Table2[1Y Return vs Nifty])</f>
        <v>-1.009204282662435</v>
      </c>
      <c r="I712">
        <v>-0.29070437334591598</v>
      </c>
      <c r="J712">
        <f>(Table2[[#This Row],[1M Return vs Nifty]]-AVERAGE(Table2[1M Return vs Nifty]))/_xlfn.STDEV.P(Table2[1M Return vs Nifty])</f>
        <v>0.12837329502693401</v>
      </c>
      <c r="K712">
        <v>-16.656532994225699</v>
      </c>
      <c r="L712">
        <f>(Table2[[#This Row],[6M Return vs Nifty]]-AVERAGE(Table2[6M Return vs Nifty]))/_xlfn.STDEV.P(Table2[6M Return vs Nifty])</f>
        <v>-0.78604689446429521</v>
      </c>
      <c r="M712">
        <v>4.8662340356755198</v>
      </c>
      <c r="N712">
        <f>(Table2[[#This Row],[1W Return vs Nifty]]-AVERAGE(Table2[1W Return vs Nifty]))/_xlfn.STDEV.P(Table2[1W Return vs Nifty])</f>
        <v>0.80122165393890599</v>
      </c>
      <c r="O712">
        <v>120.31</v>
      </c>
      <c r="P712">
        <v>124.261276369614</v>
      </c>
      <c r="Q712">
        <v>133.302586607075</v>
      </c>
      <c r="R712">
        <v>63.615085906964701</v>
      </c>
      <c r="S712" s="1">
        <f>(Table2[[#This Row],[Close Price]]-Table2[[#This Row],[20D EMA]])/Table2[[#This Row],[20D EMA]]</f>
        <v>2.8426564707838099E-2</v>
      </c>
      <c r="T712" s="1">
        <f>(Table2[[#This Row],[Close Price]]-Table2[[#This Row],[50D EMA]])/Table2[[#This Row],[50D EMA]]</f>
        <v>-4.2754781307228372E-3</v>
      </c>
      <c r="U712" s="1">
        <f>(Table2[[#This Row],[Close Price]]-Table2[[#This Row],[200D EMA]])/Table2[[#This Row],[200D EMA]]</f>
        <v>-7.1810959192347229E-2</v>
      </c>
      <c r="V712">
        <v>0.74406843305750003</v>
      </c>
      <c r="W712">
        <v>122</v>
      </c>
      <c r="X712">
        <v>124.5</v>
      </c>
      <c r="Y712">
        <v>115.95</v>
      </c>
      <c r="Z712">
        <v>124.5</v>
      </c>
      <c r="AA712">
        <v>115.95</v>
      </c>
      <c r="AB712">
        <v>124.5</v>
      </c>
      <c r="AC712" s="1">
        <f>(Table2[[#This Row],[Close Price]]/Table2[[#This Row],[Day Low]])-1</f>
        <v>1.4180327868852594E-2</v>
      </c>
      <c r="AD712" s="1">
        <f>(Table2[[#This Row],[Day High]]/Table2[[#This Row],[Close Price]])-1</f>
        <v>6.2232279964438142E-3</v>
      </c>
      <c r="AE712" s="1">
        <f>(Table2[[#This Row],[Close Price]]/Table2[[#This Row],[Current Week Low]])-1</f>
        <v>6.7097887020267422E-2</v>
      </c>
      <c r="AF712" s="1">
        <f>(Table2[[#This Row],[Current Week High]]/Table2[[#This Row],[Close Price]])-1</f>
        <v>6.2232279964438142E-3</v>
      </c>
      <c r="AG712" s="1">
        <f>(Table2[[#This Row],[Close Price]]/Table2[[#This Row],[Current Month Low]])-1</f>
        <v>6.7097887020267422E-2</v>
      </c>
      <c r="AH712" s="1">
        <f>(Table2[[#This Row],[Current Month High]]/Table2[[#This Row],[Close Price]])-1</f>
        <v>6.2232279964438142E-3</v>
      </c>
      <c r="AI712">
        <v>31.657641639052699</v>
      </c>
      <c r="AJ712">
        <v>12.9954337899543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2.57</v>
      </c>
      <c r="AM712" t="s">
        <v>3217</v>
      </c>
      <c r="AN712">
        <v>-7.0000000000000007E-2</v>
      </c>
      <c r="AO712" t="s">
        <v>3216</v>
      </c>
      <c r="AP712">
        <v>-9.7644137548637003E-2</v>
      </c>
      <c r="AQ712">
        <f>(Table2[[#This Row],[Sharpe Ratio]]-AVERAGE(Table2[Sharpe Ratio]))/_xlfn.STDEV.P(Table2[Sharpe Ratio])</f>
        <v>-1.9199861161341245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664</v>
      </c>
      <c r="AT712">
        <f>_xlfn.RANK.AVG(Table2[[#This Row],[6M Return vs Nifty Z-Score]],Table2[6M Return vs Nifty Z-Score])</f>
        <v>594</v>
      </c>
      <c r="AU712">
        <f>_xlfn.RANK.AVG(Table2[[#This Row],[Sharpe Ratio Z-Score]],Table2[Sharpe Ratio Z-Score])</f>
        <v>719</v>
      </c>
      <c r="AV712">
        <f>(Table2[[#This Row],[Rank 1Y]]+Table2[[#This Row],[Rank 6M]]+Table2[[#This Row],[Rank Sharpe]])/3</f>
        <v>659</v>
      </c>
    </row>
    <row r="713" spans="1:48" hidden="1" x14ac:dyDescent="0.3">
      <c r="A713" t="s">
        <v>2335</v>
      </c>
      <c r="B713" t="s">
        <v>2336</v>
      </c>
      <c r="C713" t="s">
        <v>3171</v>
      </c>
      <c r="D713" t="s">
        <v>396</v>
      </c>
      <c r="E713">
        <v>2347.1474565479998</v>
      </c>
      <c r="F713">
        <v>203.81</v>
      </c>
      <c r="G713">
        <v>-56.617771790200798</v>
      </c>
      <c r="H713">
        <f>(Table2[[#This Row],[1Y Return vs Nifty]]-AVERAGE(Table2[1Y Return vs Nifty]))/_xlfn.STDEV.P(Table2[1Y Return vs Nifty])</f>
        <v>-1.3824602730606477</v>
      </c>
      <c r="I713">
        <v>-1.2587700211647701</v>
      </c>
      <c r="J713">
        <f>(Table2[[#This Row],[1M Return vs Nifty]]-AVERAGE(Table2[1M Return vs Nifty]))/_xlfn.STDEV.P(Table2[1M Return vs Nifty])</f>
        <v>2.3924313198115072E-2</v>
      </c>
      <c r="K713">
        <v>-17.5986365516947</v>
      </c>
      <c r="L713">
        <f>(Table2[[#This Row],[6M Return vs Nifty]]-AVERAGE(Table2[6M Return vs Nifty]))/_xlfn.STDEV.P(Table2[6M Return vs Nifty])</f>
        <v>-0.816999117796392</v>
      </c>
      <c r="M713">
        <v>7.2797365636818698</v>
      </c>
      <c r="N713">
        <f>(Table2[[#This Row],[1W Return vs Nifty]]-AVERAGE(Table2[1W Return vs Nifty]))/_xlfn.STDEV.P(Table2[1W Return vs Nifty])</f>
        <v>1.3781947335408478</v>
      </c>
      <c r="O713">
        <v>195.15</v>
      </c>
      <c r="P713">
        <v>202.413492349525</v>
      </c>
      <c r="Q713">
        <v>234.112665388821</v>
      </c>
      <c r="R713">
        <v>70.338827788642405</v>
      </c>
      <c r="S713" s="1">
        <f>(Table2[[#This Row],[Close Price]]-Table2[[#This Row],[20D EMA]])/Table2[[#This Row],[20D EMA]]</f>
        <v>4.437612093261592E-2</v>
      </c>
      <c r="T713" s="1">
        <f>(Table2[[#This Row],[Close Price]]-Table2[[#This Row],[50D EMA]])/Table2[[#This Row],[50D EMA]]</f>
        <v>6.8992814375413783E-3</v>
      </c>
      <c r="U713" s="1">
        <f>(Table2[[#This Row],[Close Price]]-Table2[[#This Row],[200D EMA]])/Table2[[#This Row],[200D EMA]]</f>
        <v>-0.12943624958732355</v>
      </c>
      <c r="V713">
        <v>0.754483991507781</v>
      </c>
      <c r="W713">
        <v>197.22</v>
      </c>
      <c r="X713">
        <v>204.69</v>
      </c>
      <c r="Y713">
        <v>184.98</v>
      </c>
      <c r="Z713">
        <v>204.69</v>
      </c>
      <c r="AA713">
        <v>184.98</v>
      </c>
      <c r="AB713">
        <v>204.69</v>
      </c>
      <c r="AC713" s="1">
        <f>(Table2[[#This Row],[Close Price]]/Table2[[#This Row],[Day Low]])-1</f>
        <v>3.3414461008011376E-2</v>
      </c>
      <c r="AD713" s="1">
        <f>(Table2[[#This Row],[Day High]]/Table2[[#This Row],[Close Price]])-1</f>
        <v>4.3177469211519437E-3</v>
      </c>
      <c r="AE713" s="1">
        <f>(Table2[[#This Row],[Close Price]]/Table2[[#This Row],[Current Week Low]])-1</f>
        <v>0.10179478862579749</v>
      </c>
      <c r="AF713" s="1">
        <f>(Table2[[#This Row],[Current Week High]]/Table2[[#This Row],[Close Price]])-1</f>
        <v>4.3177469211519437E-3</v>
      </c>
      <c r="AG713" s="1">
        <f>(Table2[[#This Row],[Close Price]]/Table2[[#This Row],[Current Month Low]])-1</f>
        <v>0.10179478862579749</v>
      </c>
      <c r="AH713" s="1">
        <f>(Table2[[#This Row],[Current Month High]]/Table2[[#This Row],[Close Price]])-1</f>
        <v>4.3177469211519437E-3</v>
      </c>
      <c r="AI713">
        <v>111.839458319022</v>
      </c>
      <c r="AJ713">
        <v>17.469740634005699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3.04</v>
      </c>
      <c r="AM713" t="s">
        <v>3217</v>
      </c>
      <c r="AN713">
        <v>0.01</v>
      </c>
      <c r="AO713" t="s">
        <v>3217</v>
      </c>
      <c r="AP713">
        <v>-3.9938371071041E-2</v>
      </c>
      <c r="AQ713">
        <f>(Table2[[#This Row],[Sharpe Ratio]]-AVERAGE(Table2[Sharpe Ratio]))/_xlfn.STDEV.P(Table2[Sharpe Ratio])</f>
        <v>-1.2315538669864687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726</v>
      </c>
      <c r="AT713">
        <f>_xlfn.RANK.AVG(Table2[[#This Row],[6M Return vs Nifty Z-Score]],Table2[6M Return vs Nifty Z-Score])</f>
        <v>606</v>
      </c>
      <c r="AU713">
        <f>_xlfn.RANK.AVG(Table2[[#This Row],[Sharpe Ratio Z-Score]],Table2[Sharpe Ratio Z-Score])</f>
        <v>656</v>
      </c>
      <c r="AV713">
        <f>(Table2[[#This Row],[Rank 1Y]]+Table2[[#This Row],[Rank 6M]]+Table2[[#This Row],[Rank Sharpe]])/3</f>
        <v>662.66666666666663</v>
      </c>
    </row>
    <row r="714" spans="1:48" hidden="1" x14ac:dyDescent="0.3">
      <c r="A714" t="s">
        <v>1386</v>
      </c>
      <c r="B714" t="s">
        <v>1387</v>
      </c>
      <c r="C714" t="s">
        <v>3171</v>
      </c>
      <c r="D714" t="s">
        <v>475</v>
      </c>
      <c r="E714">
        <v>8087.1647736599998</v>
      </c>
      <c r="F714">
        <v>736.05</v>
      </c>
      <c r="G714">
        <v>-44.951049326492303</v>
      </c>
      <c r="H714">
        <f>(Table2[[#This Row],[1Y Return vs Nifty]]-AVERAGE(Table2[1Y Return vs Nifty]))/_xlfn.STDEV.P(Table2[1Y Return vs Nifty])</f>
        <v>-1.1820982982635295</v>
      </c>
      <c r="I714">
        <v>0.37950121121227398</v>
      </c>
      <c r="J714">
        <f>(Table2[[#This Row],[1M Return vs Nifty]]-AVERAGE(Table2[1M Return vs Nifty]))/_xlfn.STDEV.P(Table2[1M Return vs Nifty])</f>
        <v>0.2006848072480456</v>
      </c>
      <c r="K714">
        <v>-20.463161680694999</v>
      </c>
      <c r="L714">
        <f>(Table2[[#This Row],[6M Return vs Nifty]]-AVERAGE(Table2[6M Return vs Nifty]))/_xlfn.STDEV.P(Table2[6M Return vs Nifty])</f>
        <v>-0.91111129987053496</v>
      </c>
      <c r="M714">
        <v>-8.8208658028661804E-2</v>
      </c>
      <c r="N714">
        <f>(Table2[[#This Row],[1W Return vs Nifty]]-AVERAGE(Table2[1W Return vs Nifty]))/_xlfn.STDEV.P(Table2[1W Return vs Nifty])</f>
        <v>-0.38318980845933032</v>
      </c>
      <c r="O714">
        <v>727.97</v>
      </c>
      <c r="P714">
        <v>741.18888169396496</v>
      </c>
      <c r="Q714">
        <v>803.28374941519803</v>
      </c>
      <c r="R714">
        <v>62.1053497360029</v>
      </c>
      <c r="S714" s="1">
        <f>(Table2[[#This Row],[Close Price]]-Table2[[#This Row],[20D EMA]])/Table2[[#This Row],[20D EMA]]</f>
        <v>1.1099358490047567E-2</v>
      </c>
      <c r="T714" s="1">
        <f>(Table2[[#This Row],[Close Price]]-Table2[[#This Row],[50D EMA]])/Table2[[#This Row],[50D EMA]]</f>
        <v>-6.9332957102921514E-3</v>
      </c>
      <c r="U714" s="1">
        <f>(Table2[[#This Row],[Close Price]]-Table2[[#This Row],[200D EMA]])/Table2[[#This Row],[200D EMA]]</f>
        <v>-8.3698630109404301E-2</v>
      </c>
      <c r="V714">
        <v>1.0637757809074599</v>
      </c>
      <c r="W714">
        <v>733.05</v>
      </c>
      <c r="X714">
        <v>737.9</v>
      </c>
      <c r="Y714">
        <v>721.15</v>
      </c>
      <c r="Z714">
        <v>740.75</v>
      </c>
      <c r="AA714">
        <v>721.15</v>
      </c>
      <c r="AB714">
        <v>740.75</v>
      </c>
      <c r="AC714" s="1">
        <f>(Table2[[#This Row],[Close Price]]/Table2[[#This Row],[Day Low]])-1</f>
        <v>4.0924902803356478E-3</v>
      </c>
      <c r="AD714" s="1">
        <f>(Table2[[#This Row],[Day High]]/Table2[[#This Row],[Close Price]])-1</f>
        <v>2.5134162081381639E-3</v>
      </c>
      <c r="AE714" s="1">
        <f>(Table2[[#This Row],[Close Price]]/Table2[[#This Row],[Current Week Low]])-1</f>
        <v>2.0661443527698831E-2</v>
      </c>
      <c r="AF714" s="1">
        <f>(Table2[[#This Row],[Current Week High]]/Table2[[#This Row],[Close Price]])-1</f>
        <v>6.3854357720263266E-3</v>
      </c>
      <c r="AG714" s="1">
        <f>(Table2[[#This Row],[Close Price]]/Table2[[#This Row],[Current Month Low]])-1</f>
        <v>2.0661443527698831E-2</v>
      </c>
      <c r="AH714" s="1">
        <f>(Table2[[#This Row],[Current Month High]]/Table2[[#This Row],[Close Price]])-1</f>
        <v>6.3854357720263266E-3</v>
      </c>
      <c r="AI714">
        <v>50.302289246654396</v>
      </c>
      <c r="AJ714">
        <v>9.4010107015457702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1.43</v>
      </c>
      <c r="AM714" t="s">
        <v>3217</v>
      </c>
      <c r="AN714">
        <v>-0.05</v>
      </c>
      <c r="AO714" t="s">
        <v>3216</v>
      </c>
      <c r="AP714">
        <v>-3.8084653415057998E-2</v>
      </c>
      <c r="AQ714">
        <f>(Table2[[#This Row],[Sharpe Ratio]]-AVERAGE(Table2[Sharpe Ratio]))/_xlfn.STDEV.P(Table2[Sharpe Ratio])</f>
        <v>-1.2094389364848774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702</v>
      </c>
      <c r="AT714">
        <f>_xlfn.RANK.AVG(Table2[[#This Row],[6M Return vs Nifty Z-Score]],Table2[6M Return vs Nifty Z-Score])</f>
        <v>638</v>
      </c>
      <c r="AU714">
        <f>_xlfn.RANK.AVG(Table2[[#This Row],[Sharpe Ratio Z-Score]],Table2[Sharpe Ratio Z-Score])</f>
        <v>652</v>
      </c>
      <c r="AV714">
        <f>(Table2[[#This Row],[Rank 1Y]]+Table2[[#This Row],[Rank 6M]]+Table2[[#This Row],[Rank Sharpe]])/3</f>
        <v>664</v>
      </c>
    </row>
    <row r="715" spans="1:48" hidden="1" x14ac:dyDescent="0.3">
      <c r="A715" t="s">
        <v>987</v>
      </c>
      <c r="B715" t="s">
        <v>988</v>
      </c>
      <c r="C715" t="s">
        <v>3169</v>
      </c>
      <c r="D715" t="s">
        <v>122</v>
      </c>
      <c r="E715">
        <v>14765.728236319999</v>
      </c>
      <c r="F715">
        <v>2462.8000000000002</v>
      </c>
      <c r="G715">
        <v>-30.829672813043398</v>
      </c>
      <c r="H715">
        <f>(Table2[[#This Row],[1Y Return vs Nifty]]-AVERAGE(Table2[1Y Return vs Nifty]))/_xlfn.STDEV.P(Table2[1Y Return vs Nifty])</f>
        <v>-0.93958058226491881</v>
      </c>
      <c r="I715">
        <v>-13.246262419238199</v>
      </c>
      <c r="J715">
        <f>(Table2[[#This Row],[1M Return vs Nifty]]-AVERAGE(Table2[1M Return vs Nifty]))/_xlfn.STDEV.P(Table2[1M Return vs Nifty])</f>
        <v>-1.269460467555688</v>
      </c>
      <c r="K715">
        <v>-20.610938680920398</v>
      </c>
      <c r="L715">
        <f>(Table2[[#This Row],[6M Return vs Nifty]]-AVERAGE(Table2[6M Return vs Nifty]))/_xlfn.STDEV.P(Table2[6M Return vs Nifty])</f>
        <v>-0.91596642081563806</v>
      </c>
      <c r="M715">
        <v>-4.7572755779876799</v>
      </c>
      <c r="N715">
        <f>(Table2[[#This Row],[1W Return vs Nifty]]-AVERAGE(Table2[1W Return vs Nifty]))/_xlfn.STDEV.P(Table2[1W Return vs Nifty])</f>
        <v>-1.4993792006045286</v>
      </c>
      <c r="O715">
        <v>2628.48</v>
      </c>
      <c r="P715">
        <v>2766.6594873007002</v>
      </c>
      <c r="Q715">
        <v>2764.75608436228</v>
      </c>
      <c r="R715">
        <v>33.930866174351799</v>
      </c>
      <c r="S715" s="1">
        <f>(Table2[[#This Row],[Close Price]]-Table2[[#This Row],[20D EMA]])/Table2[[#This Row],[20D EMA]]</f>
        <v>-6.3032627221816351E-2</v>
      </c>
      <c r="T715" s="1">
        <f>(Table2[[#This Row],[Close Price]]-Table2[[#This Row],[50D EMA]])/Table2[[#This Row],[50D EMA]]</f>
        <v>-0.10982901535062468</v>
      </c>
      <c r="U715" s="1">
        <f>(Table2[[#This Row],[Close Price]]-Table2[[#This Row],[200D EMA]])/Table2[[#This Row],[200D EMA]]</f>
        <v>-0.10921617500732589</v>
      </c>
      <c r="V715">
        <v>0.96940751793067104</v>
      </c>
      <c r="W715">
        <v>2420.6999999999998</v>
      </c>
      <c r="X715">
        <v>2473.5500000000002</v>
      </c>
      <c r="Y715">
        <v>2402</v>
      </c>
      <c r="Z715">
        <v>2578.85</v>
      </c>
      <c r="AA715">
        <v>2402</v>
      </c>
      <c r="AB715">
        <v>2578.85</v>
      </c>
      <c r="AC715" s="1">
        <f>(Table2[[#This Row],[Close Price]]/Table2[[#This Row],[Day Low]])-1</f>
        <v>1.7391663568389504E-2</v>
      </c>
      <c r="AD715" s="1">
        <f>(Table2[[#This Row],[Day High]]/Table2[[#This Row],[Close Price]])-1</f>
        <v>4.3649504628877622E-3</v>
      </c>
      <c r="AE715" s="1">
        <f>(Table2[[#This Row],[Close Price]]/Table2[[#This Row],[Current Week Low]])-1</f>
        <v>2.5312239800166614E-2</v>
      </c>
      <c r="AF715" s="1">
        <f>(Table2[[#This Row],[Current Week High]]/Table2[[#This Row],[Close Price]])-1</f>
        <v>4.7121162904011582E-2</v>
      </c>
      <c r="AG715" s="1">
        <f>(Table2[[#This Row],[Close Price]]/Table2[[#This Row],[Current Month Low]])-1</f>
        <v>2.5312239800166614E-2</v>
      </c>
      <c r="AH715" s="1">
        <f>(Table2[[#This Row],[Current Month High]]/Table2[[#This Row],[Close Price]])-1</f>
        <v>4.7121162904011582E-2</v>
      </c>
      <c r="AI715">
        <v>29.868442423257999</v>
      </c>
      <c r="AJ715">
        <v>10.439461883408001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-1.83</v>
      </c>
      <c r="AM715" t="s">
        <v>3216</v>
      </c>
      <c r="AN715">
        <v>-0.16</v>
      </c>
      <c r="AO715" t="s">
        <v>3216</v>
      </c>
      <c r="AP715">
        <v>-8.6283394995705004E-2</v>
      </c>
      <c r="AQ715">
        <f>(Table2[[#This Row],[Sharpe Ratio]]-AVERAGE(Table2[Sharpe Ratio]))/_xlfn.STDEV.P(Table2[Sharpe Ratio])</f>
        <v>-1.7844519741391649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644</v>
      </c>
      <c r="AT715">
        <f>_xlfn.RANK.AVG(Table2[[#This Row],[6M Return vs Nifty Z-Score]],Table2[6M Return vs Nifty Z-Score])</f>
        <v>641</v>
      </c>
      <c r="AU715">
        <f>_xlfn.RANK.AVG(Table2[[#This Row],[Sharpe Ratio Z-Score]],Table2[Sharpe Ratio Z-Score])</f>
        <v>711</v>
      </c>
      <c r="AV715">
        <f>(Table2[[#This Row],[Rank 1Y]]+Table2[[#This Row],[Rank 6M]]+Table2[[#This Row],[Rank Sharpe]])/3</f>
        <v>665.33333333333337</v>
      </c>
    </row>
    <row r="716" spans="1:48" hidden="1" x14ac:dyDescent="0.3">
      <c r="A716" t="s">
        <v>2274</v>
      </c>
      <c r="B716" t="s">
        <v>2275</v>
      </c>
      <c r="C716" t="s">
        <v>3168</v>
      </c>
      <c r="D716" t="s">
        <v>1276</v>
      </c>
      <c r="E716">
        <v>2521.5194317649998</v>
      </c>
      <c r="F716">
        <v>301.45</v>
      </c>
      <c r="G716">
        <v>-59.122669150749601</v>
      </c>
      <c r="H716">
        <f>(Table2[[#This Row],[1Y Return vs Nifty]]-AVERAGE(Table2[1Y Return vs Nifty]))/_xlfn.STDEV.P(Table2[1Y Return vs Nifty])</f>
        <v>-1.4254788829045739</v>
      </c>
      <c r="I716">
        <v>6.3804654768096496</v>
      </c>
      <c r="J716">
        <f>(Table2[[#This Row],[1M Return vs Nifty]]-AVERAGE(Table2[1M Return vs Nifty]))/_xlfn.STDEV.P(Table2[1M Return vs Nifty])</f>
        <v>0.84815598747740428</v>
      </c>
      <c r="K716">
        <v>-17.249254911433901</v>
      </c>
      <c r="L716">
        <f>(Table2[[#This Row],[6M Return vs Nifty]]-AVERAGE(Table2[6M Return vs Nifty]))/_xlfn.STDEV.P(Table2[6M Return vs Nifty])</f>
        <v>-0.80552040245586276</v>
      </c>
      <c r="M716">
        <v>1.21851060071803</v>
      </c>
      <c r="N716">
        <f>(Table2[[#This Row],[1W Return vs Nifty]]-AVERAGE(Table2[1W Return vs Nifty]))/_xlfn.STDEV.P(Table2[1W Return vs Nifty])</f>
        <v>-7.0804871569692368E-2</v>
      </c>
      <c r="O716">
        <v>304.37</v>
      </c>
      <c r="P716">
        <v>320.30880175118102</v>
      </c>
      <c r="Q716">
        <v>371.06903918405601</v>
      </c>
      <c r="R716">
        <v>48.474560143198602</v>
      </c>
      <c r="S716" s="1">
        <f>(Table2[[#This Row],[Close Price]]-Table2[[#This Row],[20D EMA]])/Table2[[#This Row],[20D EMA]]</f>
        <v>-9.5935867529651931E-3</v>
      </c>
      <c r="T716" s="1">
        <f>(Table2[[#This Row],[Close Price]]-Table2[[#This Row],[50D EMA]])/Table2[[#This Row],[50D EMA]]</f>
        <v>-5.8876938904197623E-2</v>
      </c>
      <c r="U716" s="1">
        <f>(Table2[[#This Row],[Close Price]]-Table2[[#This Row],[200D EMA]])/Table2[[#This Row],[200D EMA]]</f>
        <v>-0.18761748308924231</v>
      </c>
      <c r="V716">
        <v>0.81921167899078895</v>
      </c>
      <c r="W716">
        <v>294.55</v>
      </c>
      <c r="X716">
        <v>303.95</v>
      </c>
      <c r="Y716">
        <v>294</v>
      </c>
      <c r="Z716">
        <v>307.39999999999998</v>
      </c>
      <c r="AA716">
        <v>294</v>
      </c>
      <c r="AB716">
        <v>309.95</v>
      </c>
      <c r="AC716" s="1">
        <f>(Table2[[#This Row],[Close Price]]/Table2[[#This Row],[Day Low]])-1</f>
        <v>2.3425564420302081E-2</v>
      </c>
      <c r="AD716" s="1">
        <f>(Table2[[#This Row],[Day High]]/Table2[[#This Row],[Close Price]])-1</f>
        <v>8.2932492950738013E-3</v>
      </c>
      <c r="AE716" s="1">
        <f>(Table2[[#This Row],[Close Price]]/Table2[[#This Row],[Current Week Low]])-1</f>
        <v>2.5340136054421647E-2</v>
      </c>
      <c r="AF716" s="1">
        <f>(Table2[[#This Row],[Current Week High]]/Table2[[#This Row],[Close Price]])-1</f>
        <v>1.973793332227558E-2</v>
      </c>
      <c r="AG716" s="1">
        <f>(Table2[[#This Row],[Close Price]]/Table2[[#This Row],[Current Month Low]])-1</f>
        <v>2.5340136054421647E-2</v>
      </c>
      <c r="AH716" s="1">
        <f>(Table2[[#This Row],[Current Month High]]/Table2[[#This Row],[Close Price]])-1</f>
        <v>2.8197047603250924E-2</v>
      </c>
      <c r="AI716">
        <v>75.495076997673195</v>
      </c>
      <c r="AJ716">
        <v>12.402169535056499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-7.74</v>
      </c>
      <c r="AM716" t="s">
        <v>3216</v>
      </c>
      <c r="AN716">
        <v>-0.15</v>
      </c>
      <c r="AO716" t="s">
        <v>3216</v>
      </c>
      <c r="AP716">
        <v>-4.4338100325758002E-2</v>
      </c>
      <c r="AQ716">
        <f>(Table2[[#This Row],[Sharpe Ratio]]-AVERAGE(Table2[Sharpe Ratio]))/_xlfn.STDEV.P(Table2[Sharpe Ratio])</f>
        <v>-1.2840428241800541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728</v>
      </c>
      <c r="AT716">
        <f>_xlfn.RANK.AVG(Table2[[#This Row],[6M Return vs Nifty Z-Score]],Table2[6M Return vs Nifty Z-Score])</f>
        <v>603</v>
      </c>
      <c r="AU716">
        <f>_xlfn.RANK.AVG(Table2[[#This Row],[Sharpe Ratio Z-Score]],Table2[Sharpe Ratio Z-Score])</f>
        <v>665</v>
      </c>
      <c r="AV716">
        <f>(Table2[[#This Row],[Rank 1Y]]+Table2[[#This Row],[Rank 6M]]+Table2[[#This Row],[Rank Sharpe]])/3</f>
        <v>665.33333333333337</v>
      </c>
    </row>
    <row r="717" spans="1:48" hidden="1" x14ac:dyDescent="0.3">
      <c r="A717" t="s">
        <v>2355</v>
      </c>
      <c r="B717" t="s">
        <v>2356</v>
      </c>
      <c r="C717" t="s">
        <v>3157</v>
      </c>
      <c r="D717" t="s">
        <v>24</v>
      </c>
      <c r="E717">
        <v>2315.1312506879999</v>
      </c>
      <c r="F717">
        <v>44.96</v>
      </c>
      <c r="G717">
        <v>-61.017812589471298</v>
      </c>
      <c r="H717">
        <f>(Table2[[#This Row],[1Y Return vs Nifty]]-AVERAGE(Table2[1Y Return vs Nifty]))/_xlfn.STDEV.P(Table2[1Y Return vs Nifty])</f>
        <v>-1.458025699980857</v>
      </c>
      <c r="I717">
        <v>-4.4057962489884899</v>
      </c>
      <c r="J717">
        <f>(Table2[[#This Row],[1M Return vs Nifty]]-AVERAGE(Table2[1M Return vs Nifty]))/_xlfn.STDEV.P(Table2[1M Return vs Nifty])</f>
        <v>-0.31562258222718764</v>
      </c>
      <c r="K717">
        <v>-35.451277071001897</v>
      </c>
      <c r="L717">
        <f>(Table2[[#This Row],[6M Return vs Nifty]]-AVERAGE(Table2[6M Return vs Nifty]))/_xlfn.STDEV.P(Table2[6M Return vs Nifty])</f>
        <v>-1.4035364597269981</v>
      </c>
      <c r="M717">
        <v>1.8260367071360399</v>
      </c>
      <c r="N717">
        <f>(Table2[[#This Row],[1W Return vs Nifty]]-AVERAGE(Table2[1W Return vs Nifty]))/_xlfn.STDEV.P(Table2[1W Return vs Nifty])</f>
        <v>7.4430612748662542E-2</v>
      </c>
      <c r="O717">
        <v>44.94</v>
      </c>
      <c r="P717">
        <v>46.701832114809903</v>
      </c>
      <c r="Q717">
        <v>55.154507608778999</v>
      </c>
      <c r="R717">
        <v>54.152246656581298</v>
      </c>
      <c r="S717" s="1">
        <f>(Table2[[#This Row],[Close Price]]-Table2[[#This Row],[20D EMA]])/Table2[[#This Row],[20D EMA]]</f>
        <v>4.450378282154679E-4</v>
      </c>
      <c r="T717" s="1">
        <f>(Table2[[#This Row],[Close Price]]-Table2[[#This Row],[50D EMA]])/Table2[[#This Row],[50D EMA]]</f>
        <v>-3.7296869007790799E-2</v>
      </c>
      <c r="U717" s="1">
        <f>(Table2[[#This Row],[Close Price]]-Table2[[#This Row],[200D EMA]])/Table2[[#This Row],[200D EMA]]</f>
        <v>-0.18483543867512159</v>
      </c>
      <c r="V717">
        <v>0.52675247929821101</v>
      </c>
      <c r="W717">
        <v>44.49</v>
      </c>
      <c r="X717">
        <v>45.1</v>
      </c>
      <c r="Y717">
        <v>44.01</v>
      </c>
      <c r="Z717">
        <v>45.49</v>
      </c>
      <c r="AA717">
        <v>44.01</v>
      </c>
      <c r="AB717">
        <v>45.49</v>
      </c>
      <c r="AC717" s="1">
        <f>(Table2[[#This Row],[Close Price]]/Table2[[#This Row],[Day Low]])-1</f>
        <v>1.0564171723982829E-2</v>
      </c>
      <c r="AD717" s="1">
        <f>(Table2[[#This Row],[Day High]]/Table2[[#This Row],[Close Price]])-1</f>
        <v>3.1138790035587505E-3</v>
      </c>
      <c r="AE717" s="1">
        <f>(Table2[[#This Row],[Close Price]]/Table2[[#This Row],[Current Week Low]])-1</f>
        <v>2.158600318109527E-2</v>
      </c>
      <c r="AF717" s="1">
        <f>(Table2[[#This Row],[Current Week High]]/Table2[[#This Row],[Close Price]])-1</f>
        <v>1.1788256227758032E-2</v>
      </c>
      <c r="AG717" s="1">
        <f>(Table2[[#This Row],[Close Price]]/Table2[[#This Row],[Current Month Low]])-1</f>
        <v>2.158600318109527E-2</v>
      </c>
      <c r="AH717" s="1">
        <f>(Table2[[#This Row],[Current Month High]]/Table2[[#This Row],[Close Price]])-1</f>
        <v>1.1788256227758032E-2</v>
      </c>
      <c r="AI717">
        <v>83.274021352313099</v>
      </c>
      <c r="AJ717">
        <v>7.0221375862889701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-1.08</v>
      </c>
      <c r="AM717" t="s">
        <v>3216</v>
      </c>
      <c r="AN717">
        <v>-0.14000000000000001</v>
      </c>
      <c r="AO717" t="s">
        <v>3216</v>
      </c>
      <c r="AQ717">
        <f>(Table2[[#This Row],[Sharpe Ratio]]-AVERAGE(Table2[Sharpe Ratio]))/_xlfn.STDEV.P(Table2[Sharpe Ratio])</f>
        <v>-0.75508740094610904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731</v>
      </c>
      <c r="AT717">
        <f>_xlfn.RANK.AVG(Table2[[#This Row],[6M Return vs Nifty Z-Score]],Table2[6M Return vs Nifty Z-Score])</f>
        <v>723</v>
      </c>
      <c r="AU717">
        <f>_xlfn.RANK.AVG(Table2[[#This Row],[Sharpe Ratio Z-Score]],Table2[Sharpe Ratio Z-Score])</f>
        <v>547.5</v>
      </c>
      <c r="AV717">
        <f>(Table2[[#This Row],[Rank 1Y]]+Table2[[#This Row],[Rank 6M]]+Table2[[#This Row],[Rank Sharpe]])/3</f>
        <v>667.16666666666663</v>
      </c>
    </row>
    <row r="718" spans="1:48" hidden="1" x14ac:dyDescent="0.3">
      <c r="A718" t="s">
        <v>1274</v>
      </c>
      <c r="B718" t="s">
        <v>1275</v>
      </c>
      <c r="C718" t="s">
        <v>3168</v>
      </c>
      <c r="D718" t="s">
        <v>1276</v>
      </c>
      <c r="E718">
        <v>9280.5789745799993</v>
      </c>
      <c r="F718">
        <v>853.8</v>
      </c>
      <c r="G718">
        <v>-47.133010868322899</v>
      </c>
      <c r="H718">
        <f>(Table2[[#This Row],[1Y Return vs Nifty]]-AVERAGE(Table2[1Y Return vs Nifty]))/_xlfn.STDEV.P(Table2[1Y Return vs Nifty])</f>
        <v>-1.2195708724858509</v>
      </c>
      <c r="I718">
        <v>-4.0593103745605301</v>
      </c>
      <c r="J718">
        <f>(Table2[[#This Row],[1M Return vs Nifty]]-AVERAGE(Table2[1M Return vs Nifty]))/_xlfn.STDEV.P(Table2[1M Return vs Nifty])</f>
        <v>-0.2782386538917403</v>
      </c>
      <c r="K718">
        <v>-14.6541516048869</v>
      </c>
      <c r="L718">
        <f>(Table2[[#This Row],[6M Return vs Nifty]]-AVERAGE(Table2[6M Return vs Nifty]))/_xlfn.STDEV.P(Table2[6M Return vs Nifty])</f>
        <v>-0.72025990590291522</v>
      </c>
      <c r="M718">
        <v>3.7800837642217502</v>
      </c>
      <c r="N718">
        <f>(Table2[[#This Row],[1W Return vs Nifty]]-AVERAGE(Table2[1W Return vs Nifty]))/_xlfn.STDEV.P(Table2[1W Return vs Nifty])</f>
        <v>0.54156604564384081</v>
      </c>
      <c r="O718">
        <v>860.31</v>
      </c>
      <c r="P718">
        <v>890.48647819329301</v>
      </c>
      <c r="Q718">
        <v>966.29192839484801</v>
      </c>
      <c r="R718">
        <v>50.659519982702399</v>
      </c>
      <c r="S718" s="1">
        <f>(Table2[[#This Row],[Close Price]]-Table2[[#This Row],[20D EMA]])/Table2[[#This Row],[20D EMA]]</f>
        <v>-7.5670397879833914E-3</v>
      </c>
      <c r="T718" s="1">
        <f>(Table2[[#This Row],[Close Price]]-Table2[[#This Row],[50D EMA]])/Table2[[#This Row],[50D EMA]]</f>
        <v>-4.1198242861279835E-2</v>
      </c>
      <c r="U718" s="1">
        <f>(Table2[[#This Row],[Close Price]]-Table2[[#This Row],[200D EMA]])/Table2[[#This Row],[200D EMA]]</f>
        <v>-0.11641609030276552</v>
      </c>
      <c r="V718">
        <v>0.86016513912001302</v>
      </c>
      <c r="W718">
        <v>847.45</v>
      </c>
      <c r="X718">
        <v>860</v>
      </c>
      <c r="Y718">
        <v>832.6</v>
      </c>
      <c r="Z718">
        <v>875.3</v>
      </c>
      <c r="AA718">
        <v>832.6</v>
      </c>
      <c r="AB718">
        <v>875.3</v>
      </c>
      <c r="AC718" s="1">
        <f>(Table2[[#This Row],[Close Price]]/Table2[[#This Row],[Day Low]])-1</f>
        <v>7.493067437606804E-3</v>
      </c>
      <c r="AD718" s="1">
        <f>(Table2[[#This Row],[Day High]]/Table2[[#This Row],[Close Price]])-1</f>
        <v>7.2616537830874073E-3</v>
      </c>
      <c r="AE718" s="1">
        <f>(Table2[[#This Row],[Close Price]]/Table2[[#This Row],[Current Week Low]])-1</f>
        <v>2.5462406918087765E-2</v>
      </c>
      <c r="AF718" s="1">
        <f>(Table2[[#This Row],[Current Week High]]/Table2[[#This Row],[Close Price]])-1</f>
        <v>2.5181541344577285E-2</v>
      </c>
      <c r="AG718" s="1">
        <f>(Table2[[#This Row],[Close Price]]/Table2[[#This Row],[Current Month Low]])-1</f>
        <v>2.5462406918087765E-2</v>
      </c>
      <c r="AH718" s="1">
        <f>(Table2[[#This Row],[Current Month High]]/Table2[[#This Row],[Close Price]])-1</f>
        <v>2.5181541344577285E-2</v>
      </c>
      <c r="AI718">
        <v>51.909112204263302</v>
      </c>
      <c r="AJ718">
        <v>6.3262764632627499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-2.0099999999999998</v>
      </c>
      <c r="AM718" t="s">
        <v>3216</v>
      </c>
      <c r="AN718">
        <v>-0.03</v>
      </c>
      <c r="AO718" t="s">
        <v>3216</v>
      </c>
      <c r="AP718">
        <v>-0.12667450899042401</v>
      </c>
      <c r="AQ718">
        <f>(Table2[[#This Row],[Sharpe Ratio]]-AVERAGE(Table2[Sharpe Ratio]))/_xlfn.STDEV.P(Table2[Sharpe Ratio])</f>
        <v>-2.2663196825207792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706</v>
      </c>
      <c r="AT718">
        <f>_xlfn.RANK.AVG(Table2[[#This Row],[6M Return vs Nifty Z-Score]],Table2[6M Return vs Nifty Z-Score])</f>
        <v>579</v>
      </c>
      <c r="AU718">
        <f>_xlfn.RANK.AVG(Table2[[#This Row],[Sharpe Ratio Z-Score]],Table2[Sharpe Ratio Z-Score])</f>
        <v>733</v>
      </c>
      <c r="AV718">
        <f>(Table2[[#This Row],[Rank 1Y]]+Table2[[#This Row],[Rank 6M]]+Table2[[#This Row],[Rank Sharpe]])/3</f>
        <v>672.66666666666663</v>
      </c>
    </row>
    <row r="719" spans="1:48" hidden="1" x14ac:dyDescent="0.3">
      <c r="A719" t="s">
        <v>2441</v>
      </c>
      <c r="B719" t="s">
        <v>2442</v>
      </c>
      <c r="C719" t="s">
        <v>3157</v>
      </c>
      <c r="D719" t="s">
        <v>54</v>
      </c>
      <c r="E719">
        <v>2136.4755423299998</v>
      </c>
      <c r="F719">
        <v>212.26</v>
      </c>
      <c r="G719">
        <v>-92.100390779885501</v>
      </c>
      <c r="H719">
        <f>(Table2[[#This Row],[1Y Return vs Nifty]]-AVERAGE(Table2[1Y Return vs Nifty]))/_xlfn.STDEV.P(Table2[1Y Return vs Nifty])</f>
        <v>-1.9918317253997224</v>
      </c>
      <c r="I719">
        <v>-7.0631373163229698</v>
      </c>
      <c r="J719">
        <f>(Table2[[#This Row],[1M Return vs Nifty]]-AVERAGE(Table2[1M Return vs Nifty]))/_xlfn.STDEV.P(Table2[1M Return vs Nifty])</f>
        <v>-0.60233513057590271</v>
      </c>
      <c r="K719">
        <v>-68.323644776254795</v>
      </c>
      <c r="L719">
        <f>(Table2[[#This Row],[6M Return vs Nifty]]-AVERAGE(Table2[6M Return vs Nifty]))/_xlfn.STDEV.P(Table2[6M Return vs Nifty])</f>
        <v>-2.4835375472945618</v>
      </c>
      <c r="M719">
        <v>8.9898473623659303</v>
      </c>
      <c r="N719">
        <f>(Table2[[#This Row],[1W Return vs Nifty]]-AVERAGE(Table2[1W Return vs Nifty]))/_xlfn.STDEV.P(Table2[1W Return vs Nifty])</f>
        <v>1.7870146467283106</v>
      </c>
      <c r="O719">
        <v>218.53</v>
      </c>
      <c r="P719">
        <v>254.72681372817101</v>
      </c>
      <c r="Q719">
        <v>382.93556449876797</v>
      </c>
      <c r="R719">
        <v>47.535983329527603</v>
      </c>
      <c r="S719" s="1">
        <f>(Table2[[#This Row],[Close Price]]-Table2[[#This Row],[20D EMA]])/Table2[[#This Row],[20D EMA]]</f>
        <v>-2.8691712808310118E-2</v>
      </c>
      <c r="T719" s="1">
        <f>(Table2[[#This Row],[Close Price]]-Table2[[#This Row],[50D EMA]])/Table2[[#This Row],[50D EMA]]</f>
        <v>-0.16671512946214223</v>
      </c>
      <c r="U719" s="1">
        <f>(Table2[[#This Row],[Close Price]]-Table2[[#This Row],[200D EMA]])/Table2[[#This Row],[200D EMA]]</f>
        <v>-0.4457030903415008</v>
      </c>
      <c r="V719">
        <v>0.54769073855672201</v>
      </c>
      <c r="W719">
        <v>211.7</v>
      </c>
      <c r="X719">
        <v>222</v>
      </c>
      <c r="Y719">
        <v>210.34</v>
      </c>
      <c r="Z719">
        <v>233</v>
      </c>
      <c r="AA719">
        <v>210.34</v>
      </c>
      <c r="AB719">
        <v>233</v>
      </c>
      <c r="AC719" s="1">
        <f>(Table2[[#This Row],[Close Price]]/Table2[[#This Row],[Day Low]])-1</f>
        <v>2.6452527161076045E-3</v>
      </c>
      <c r="AD719" s="1">
        <f>(Table2[[#This Row],[Day High]]/Table2[[#This Row],[Close Price]])-1</f>
        <v>4.5887119570338308E-2</v>
      </c>
      <c r="AE719" s="1">
        <f>(Table2[[#This Row],[Close Price]]/Table2[[#This Row],[Current Week Low]])-1</f>
        <v>9.1280783493390416E-3</v>
      </c>
      <c r="AF719" s="1">
        <f>(Table2[[#This Row],[Current Week High]]/Table2[[#This Row],[Close Price]])-1</f>
        <v>9.7710355224724488E-2</v>
      </c>
      <c r="AG719" s="1">
        <f>(Table2[[#This Row],[Close Price]]/Table2[[#This Row],[Current Month Low]])-1</f>
        <v>9.1280783493390416E-3</v>
      </c>
      <c r="AH719" s="1">
        <f>(Table2[[#This Row],[Current Month High]]/Table2[[#This Row],[Close Price]])-1</f>
        <v>9.7710355224724488E-2</v>
      </c>
      <c r="AI719">
        <v>217.935550739658</v>
      </c>
      <c r="AJ719">
        <v>14.735135135135099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5.23</v>
      </c>
      <c r="AM719" t="s">
        <v>3217</v>
      </c>
      <c r="AN719">
        <v>-0.3</v>
      </c>
      <c r="AO719" t="s">
        <v>3216</v>
      </c>
      <c r="AQ719">
        <f>(Table2[[#This Row],[Sharpe Ratio]]-AVERAGE(Table2[Sharpe Ratio]))/_xlfn.STDEV.P(Table2[Sharpe Ratio])</f>
        <v>-0.75508740094610904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737</v>
      </c>
      <c r="AT719">
        <f>_xlfn.RANK.AVG(Table2[[#This Row],[6M Return vs Nifty Z-Score]],Table2[6M Return vs Nifty Z-Score])</f>
        <v>737</v>
      </c>
      <c r="AU719">
        <f>_xlfn.RANK.AVG(Table2[[#This Row],[Sharpe Ratio Z-Score]],Table2[Sharpe Ratio Z-Score])</f>
        <v>547.5</v>
      </c>
      <c r="AV719">
        <f>(Table2[[#This Row],[Rank 1Y]]+Table2[[#This Row],[Rank 6M]]+Table2[[#This Row],[Rank Sharpe]])/3</f>
        <v>673.83333333333337</v>
      </c>
    </row>
    <row r="720" spans="1:48" hidden="1" x14ac:dyDescent="0.3">
      <c r="A720" t="s">
        <v>1390</v>
      </c>
      <c r="B720" t="s">
        <v>1391</v>
      </c>
      <c r="C720" t="s">
        <v>3157</v>
      </c>
      <c r="D720" t="s">
        <v>24</v>
      </c>
      <c r="E720">
        <v>8044.0023890800003</v>
      </c>
      <c r="F720">
        <v>70.63</v>
      </c>
      <c r="G720">
        <v>-54.569766410579497</v>
      </c>
      <c r="H720">
        <f>(Table2[[#This Row],[1Y Return vs Nifty]]-AVERAGE(Table2[1Y Return vs Nifty]))/_xlfn.STDEV.P(Table2[1Y Return vs Nifty])</f>
        <v>-1.3472882353669002</v>
      </c>
      <c r="I720">
        <v>-7.0736871199223703</v>
      </c>
      <c r="J720">
        <f>(Table2[[#This Row],[1M Return vs Nifty]]-AVERAGE(Table2[1M Return vs Nifty]))/_xlfn.STDEV.P(Table2[1M Return vs Nifty])</f>
        <v>-0.60347339660872212</v>
      </c>
      <c r="K720">
        <v>-35.407776464121</v>
      </c>
      <c r="L720">
        <f>(Table2[[#This Row],[6M Return vs Nifty]]-AVERAGE(Table2[6M Return vs Nifty]))/_xlfn.STDEV.P(Table2[6M Return vs Nifty])</f>
        <v>-1.4021072744866021</v>
      </c>
      <c r="M720">
        <v>-2.0122043421220899</v>
      </c>
      <c r="N720">
        <f>(Table2[[#This Row],[1W Return vs Nifty]]-AVERAGE(Table2[1W Return vs Nifty]))/_xlfn.STDEV.P(Table2[1W Return vs Nifty])</f>
        <v>-0.84314114561795006</v>
      </c>
      <c r="O720">
        <v>71.36</v>
      </c>
      <c r="P720">
        <v>75.588168138238601</v>
      </c>
      <c r="Q720">
        <v>85.787625648412302</v>
      </c>
      <c r="R720">
        <v>50.494440417947096</v>
      </c>
      <c r="S720" s="1">
        <f>(Table2[[#This Row],[Close Price]]-Table2[[#This Row],[20D EMA]])/Table2[[#This Row],[20D EMA]]</f>
        <v>-1.0229820627802746E-2</v>
      </c>
      <c r="T720" s="1">
        <f>(Table2[[#This Row],[Close Price]]-Table2[[#This Row],[50D EMA]])/Table2[[#This Row],[50D EMA]]</f>
        <v>-6.5594500572773676E-2</v>
      </c>
      <c r="U720" s="1">
        <f>(Table2[[#This Row],[Close Price]]-Table2[[#This Row],[200D EMA]])/Table2[[#This Row],[200D EMA]]</f>
        <v>-0.17668778607457394</v>
      </c>
      <c r="V720">
        <v>0.63682263164517705</v>
      </c>
      <c r="W720">
        <v>69</v>
      </c>
      <c r="X720">
        <v>70.709999999999994</v>
      </c>
      <c r="Y720">
        <v>68</v>
      </c>
      <c r="Z720">
        <v>71</v>
      </c>
      <c r="AA720">
        <v>68</v>
      </c>
      <c r="AB720">
        <v>71.040000000000006</v>
      </c>
      <c r="AC720" s="1">
        <f>(Table2[[#This Row],[Close Price]]/Table2[[#This Row],[Day Low]])-1</f>
        <v>2.3623188405797135E-2</v>
      </c>
      <c r="AD720" s="1">
        <f>(Table2[[#This Row],[Day High]]/Table2[[#This Row],[Close Price]])-1</f>
        <v>1.1326631742885063E-3</v>
      </c>
      <c r="AE720" s="1">
        <f>(Table2[[#This Row],[Close Price]]/Table2[[#This Row],[Current Week Low]])-1</f>
        <v>3.8676470588235201E-2</v>
      </c>
      <c r="AF720" s="1">
        <f>(Table2[[#This Row],[Current Week High]]/Table2[[#This Row],[Close Price]])-1</f>
        <v>5.2385671810846191E-3</v>
      </c>
      <c r="AG720" s="1">
        <f>(Table2[[#This Row],[Close Price]]/Table2[[#This Row],[Current Month Low]])-1</f>
        <v>3.8676470588235201E-2</v>
      </c>
      <c r="AH720" s="1">
        <f>(Table2[[#This Row],[Current Month High]]/Table2[[#This Row],[Close Price]])-1</f>
        <v>5.8048987682288722E-3</v>
      </c>
      <c r="AI720">
        <v>64.944074755769506</v>
      </c>
      <c r="AJ720">
        <v>7.6676829268292597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1.7</v>
      </c>
      <c r="AM720" t="s">
        <v>3217</v>
      </c>
      <c r="AN720">
        <v>-0.18</v>
      </c>
      <c r="AO720" t="s">
        <v>3216</v>
      </c>
      <c r="AP720">
        <v>-4.5393249561490002E-3</v>
      </c>
      <c r="AQ720">
        <f>(Table2[[#This Row],[Sharpe Ratio]]-AVERAGE(Table2[Sharpe Ratio]))/_xlfn.STDEV.P(Table2[Sharpe Ratio])</f>
        <v>-0.80924174079682432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722</v>
      </c>
      <c r="AT720">
        <f>_xlfn.RANK.AVG(Table2[[#This Row],[6M Return vs Nifty Z-Score]],Table2[6M Return vs Nifty Z-Score])</f>
        <v>722</v>
      </c>
      <c r="AU720">
        <f>_xlfn.RANK.AVG(Table2[[#This Row],[Sharpe Ratio Z-Score]],Table2[Sharpe Ratio Z-Score])</f>
        <v>578</v>
      </c>
      <c r="AV720">
        <f>(Table2[[#This Row],[Rank 1Y]]+Table2[[#This Row],[Rank 6M]]+Table2[[#This Row],[Rank Sharpe]])/3</f>
        <v>674</v>
      </c>
    </row>
    <row r="721" spans="1:48" hidden="1" x14ac:dyDescent="0.3">
      <c r="A721" t="s">
        <v>1657</v>
      </c>
      <c r="B721" t="s">
        <v>1658</v>
      </c>
      <c r="C721" t="s">
        <v>3166</v>
      </c>
      <c r="D721" t="s">
        <v>433</v>
      </c>
      <c r="E721">
        <v>5646.08314152</v>
      </c>
      <c r="F721">
        <v>57.45</v>
      </c>
      <c r="G721">
        <v>-39.084595553068198</v>
      </c>
      <c r="H721">
        <f>(Table2[[#This Row],[1Y Return vs Nifty]]-AVERAGE(Table2[1Y Return vs Nifty]))/_xlfn.STDEV.P(Table2[1Y Return vs Nifty])</f>
        <v>-1.0813489861276142</v>
      </c>
      <c r="I721">
        <v>-9.7234235839440402</v>
      </c>
      <c r="J721">
        <f>(Table2[[#This Row],[1M Return vs Nifty]]-AVERAGE(Table2[1M Return vs Nifty]))/_xlfn.STDEV.P(Table2[1M Return vs Nifty])</f>
        <v>-0.88936544990627542</v>
      </c>
      <c r="K721">
        <v>-27.548634122227</v>
      </c>
      <c r="L721">
        <f>(Table2[[#This Row],[6M Return vs Nifty]]-AVERAGE(Table2[6M Return vs Nifty]))/_xlfn.STDEV.P(Table2[6M Return vs Nifty])</f>
        <v>-1.1439000667582255</v>
      </c>
      <c r="M721">
        <v>0.34947036652231001</v>
      </c>
      <c r="N721">
        <f>(Table2[[#This Row],[1W Return vs Nifty]]-AVERAGE(Table2[1W Return vs Nifty]))/_xlfn.STDEV.P(Table2[1W Return vs Nifty])</f>
        <v>-0.27855804953552793</v>
      </c>
      <c r="O721">
        <v>58.2</v>
      </c>
      <c r="P721">
        <v>61.270040006689698</v>
      </c>
      <c r="Q721">
        <v>66.3985119281339</v>
      </c>
      <c r="R721">
        <v>51.321182933381699</v>
      </c>
      <c r="S721" s="1">
        <f>(Table2[[#This Row],[Close Price]]-Table2[[#This Row],[20D EMA]])/Table2[[#This Row],[20D EMA]]</f>
        <v>-1.2886597938144329E-2</v>
      </c>
      <c r="T721" s="1">
        <f>(Table2[[#This Row],[Close Price]]-Table2[[#This Row],[50D EMA]])/Table2[[#This Row],[50D EMA]]</f>
        <v>-6.2347600985287556E-2</v>
      </c>
      <c r="U721" s="1">
        <f>(Table2[[#This Row],[Close Price]]-Table2[[#This Row],[200D EMA]])/Table2[[#This Row],[200D EMA]]</f>
        <v>-0.13476976619324352</v>
      </c>
      <c r="V721">
        <v>0.26835730587978601</v>
      </c>
      <c r="W721">
        <v>56.15</v>
      </c>
      <c r="X721">
        <v>57.67</v>
      </c>
      <c r="Y721">
        <v>55.2</v>
      </c>
      <c r="Z721">
        <v>57.67</v>
      </c>
      <c r="AA721">
        <v>55.2</v>
      </c>
      <c r="AB721">
        <v>57.67</v>
      </c>
      <c r="AC721" s="1">
        <f>(Table2[[#This Row],[Close Price]]/Table2[[#This Row],[Day Low]])-1</f>
        <v>2.315227070347281E-2</v>
      </c>
      <c r="AD721" s="1">
        <f>(Table2[[#This Row],[Day High]]/Table2[[#This Row],[Close Price]])-1</f>
        <v>3.8294168842472054E-3</v>
      </c>
      <c r="AE721" s="1">
        <f>(Table2[[#This Row],[Close Price]]/Table2[[#This Row],[Current Week Low]])-1</f>
        <v>4.0760869565217295E-2</v>
      </c>
      <c r="AF721" s="1">
        <f>(Table2[[#This Row],[Current Week High]]/Table2[[#This Row],[Close Price]])-1</f>
        <v>3.8294168842472054E-3</v>
      </c>
      <c r="AG721" s="1">
        <f>(Table2[[#This Row],[Close Price]]/Table2[[#This Row],[Current Month Low]])-1</f>
        <v>4.0760869565217295E-2</v>
      </c>
      <c r="AH721" s="1">
        <f>(Table2[[#This Row],[Current Month High]]/Table2[[#This Row],[Close Price]])-1</f>
        <v>3.8294168842472054E-3</v>
      </c>
      <c r="AI721">
        <v>70.583115752828505</v>
      </c>
      <c r="AJ721">
        <v>6.5072302558398301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-3.77</v>
      </c>
      <c r="AM721" t="s">
        <v>3216</v>
      </c>
      <c r="AN721">
        <v>-0.11</v>
      </c>
      <c r="AO721" t="s">
        <v>3216</v>
      </c>
      <c r="AP721">
        <v>-3.2047464702146998E-2</v>
      </c>
      <c r="AQ721">
        <f>(Table2[[#This Row],[Sharpe Ratio]]-AVERAGE(Table2[Sharpe Ratio]))/_xlfn.STDEV.P(Table2[Sharpe Ratio])</f>
        <v>-1.1374150182899463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685</v>
      </c>
      <c r="AT721">
        <f>_xlfn.RANK.AVG(Table2[[#This Row],[6M Return vs Nifty Z-Score]],Table2[6M Return vs Nifty Z-Score])</f>
        <v>694</v>
      </c>
      <c r="AU721">
        <f>_xlfn.RANK.AVG(Table2[[#This Row],[Sharpe Ratio Z-Score]],Table2[Sharpe Ratio Z-Score])</f>
        <v>643</v>
      </c>
      <c r="AV721">
        <f>(Table2[[#This Row],[Rank 1Y]]+Table2[[#This Row],[Rank 6M]]+Table2[[#This Row],[Rank Sharpe]])/3</f>
        <v>674</v>
      </c>
    </row>
    <row r="722" spans="1:48" hidden="1" x14ac:dyDescent="0.3">
      <c r="A722" t="s">
        <v>1188</v>
      </c>
      <c r="B722" t="s">
        <v>1189</v>
      </c>
      <c r="C722" t="s">
        <v>3156</v>
      </c>
      <c r="D722" t="s">
        <v>257</v>
      </c>
      <c r="E722">
        <v>10363.032316589901</v>
      </c>
      <c r="F722">
        <v>770.1</v>
      </c>
      <c r="G722">
        <v>-43.735570881703602</v>
      </c>
      <c r="H722">
        <f>(Table2[[#This Row],[1Y Return vs Nifty]]-AVERAGE(Table2[1Y Return vs Nifty]))/_xlfn.STDEV.P(Table2[1Y Return vs Nifty])</f>
        <v>-1.1612239128241948</v>
      </c>
      <c r="I722">
        <v>-14.5137516221484</v>
      </c>
      <c r="J722">
        <f>(Table2[[#This Row],[1M Return vs Nifty]]-AVERAGE(Table2[1M Return vs Nifty]))/_xlfn.STDEV.P(Table2[1M Return vs Nifty])</f>
        <v>-1.4062156111983477</v>
      </c>
      <c r="K722">
        <v>-22.892215111369101</v>
      </c>
      <c r="L722">
        <f>(Table2[[#This Row],[6M Return vs Nifty]]-AVERAGE(Table2[6M Return vs Nifty]))/_xlfn.STDEV.P(Table2[6M Return vs Nifty])</f>
        <v>-0.99091633157406345</v>
      </c>
      <c r="M722">
        <v>1.0490976339665699E-2</v>
      </c>
      <c r="N722">
        <f>(Table2[[#This Row],[1W Return vs Nifty]]-AVERAGE(Table2[1W Return vs Nifty]))/_xlfn.STDEV.P(Table2[1W Return vs Nifty])</f>
        <v>-0.35959462621432969</v>
      </c>
      <c r="O722">
        <v>787.1</v>
      </c>
      <c r="P722">
        <v>843.02746058631703</v>
      </c>
      <c r="Q722">
        <v>911.19418160803298</v>
      </c>
      <c r="R722">
        <v>49.5494660254924</v>
      </c>
      <c r="S722" s="1">
        <f>(Table2[[#This Row],[Close Price]]-Table2[[#This Row],[20D EMA]])/Table2[[#This Row],[20D EMA]]</f>
        <v>-2.159827213822894E-2</v>
      </c>
      <c r="T722" s="1">
        <f>(Table2[[#This Row],[Close Price]]-Table2[[#This Row],[50D EMA]])/Table2[[#This Row],[50D EMA]]</f>
        <v>-8.6506625223805519E-2</v>
      </c>
      <c r="U722" s="1">
        <f>(Table2[[#This Row],[Close Price]]-Table2[[#This Row],[200D EMA]])/Table2[[#This Row],[200D EMA]]</f>
        <v>-0.15484534960378757</v>
      </c>
      <c r="V722">
        <v>0.69731744062957501</v>
      </c>
      <c r="W722">
        <v>739.2</v>
      </c>
      <c r="X722">
        <v>773.05</v>
      </c>
      <c r="Y722">
        <v>737.05</v>
      </c>
      <c r="Z722">
        <v>774</v>
      </c>
      <c r="AA722">
        <v>737.05</v>
      </c>
      <c r="AB722">
        <v>784</v>
      </c>
      <c r="AC722" s="1">
        <f>(Table2[[#This Row],[Close Price]]/Table2[[#This Row],[Day Low]])-1</f>
        <v>4.1801948051948035E-2</v>
      </c>
      <c r="AD722" s="1">
        <f>(Table2[[#This Row],[Day High]]/Table2[[#This Row],[Close Price]])-1</f>
        <v>3.8306713413840399E-3</v>
      </c>
      <c r="AE722" s="1">
        <f>(Table2[[#This Row],[Close Price]]/Table2[[#This Row],[Current Week Low]])-1</f>
        <v>4.484091988331862E-2</v>
      </c>
      <c r="AF722" s="1">
        <f>(Table2[[#This Row],[Current Week High]]/Table2[[#This Row],[Close Price]])-1</f>
        <v>5.0642773665756646E-3</v>
      </c>
      <c r="AG722" s="1">
        <f>(Table2[[#This Row],[Close Price]]/Table2[[#This Row],[Current Month Low]])-1</f>
        <v>4.484091988331862E-2</v>
      </c>
      <c r="AH722" s="1">
        <f>(Table2[[#This Row],[Current Month High]]/Table2[[#This Row],[Close Price]])-1</f>
        <v>1.8049603947539294E-2</v>
      </c>
      <c r="AI722">
        <v>62.056875730424601</v>
      </c>
      <c r="AJ722">
        <v>7.0921985815602904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-4.7699999999999996</v>
      </c>
      <c r="AM722" t="s">
        <v>3216</v>
      </c>
      <c r="AN722">
        <v>-0.18</v>
      </c>
      <c r="AO722" t="s">
        <v>3216</v>
      </c>
      <c r="AP722">
        <v>-4.6027730795962001E-2</v>
      </c>
      <c r="AQ722">
        <f>(Table2[[#This Row],[Sharpe Ratio]]-AVERAGE(Table2[Sharpe Ratio]))/_xlfn.STDEV.P(Table2[Sharpe Ratio])</f>
        <v>-1.3042001875742748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698</v>
      </c>
      <c r="AT722">
        <f>_xlfn.RANK.AVG(Table2[[#This Row],[6M Return vs Nifty Z-Score]],Table2[6M Return vs Nifty Z-Score])</f>
        <v>659</v>
      </c>
      <c r="AU722">
        <f>_xlfn.RANK.AVG(Table2[[#This Row],[Sharpe Ratio Z-Score]],Table2[Sharpe Ratio Z-Score])</f>
        <v>669</v>
      </c>
      <c r="AV722">
        <f>(Table2[[#This Row],[Rank 1Y]]+Table2[[#This Row],[Rank 6M]]+Table2[[#This Row],[Rank Sharpe]])/3</f>
        <v>675.33333333333337</v>
      </c>
    </row>
    <row r="723" spans="1:48" hidden="1" x14ac:dyDescent="0.3">
      <c r="A723" t="s">
        <v>1510</v>
      </c>
      <c r="B723" t="s">
        <v>1511</v>
      </c>
      <c r="C723" t="s">
        <v>3168</v>
      </c>
      <c r="D723" t="s">
        <v>467</v>
      </c>
      <c r="E723">
        <v>6880.5515556</v>
      </c>
      <c r="F723">
        <v>484.5</v>
      </c>
      <c r="G723">
        <v>-44.447507739928803</v>
      </c>
      <c r="H723">
        <f>(Table2[[#This Row],[1Y Return vs Nifty]]-AVERAGE(Table2[1Y Return vs Nifty]))/_xlfn.STDEV.P(Table2[1Y Return vs Nifty])</f>
        <v>-1.173450575049904</v>
      </c>
      <c r="I723">
        <v>-13.0144136969149</v>
      </c>
      <c r="J723">
        <f>(Table2[[#This Row],[1M Return vs Nifty]]-AVERAGE(Table2[1M Return vs Nifty]))/_xlfn.STDEV.P(Table2[1M Return vs Nifty])</f>
        <v>-1.2444452601267879</v>
      </c>
      <c r="K723">
        <v>-21.3717677063214</v>
      </c>
      <c r="L723">
        <f>(Table2[[#This Row],[6M Return vs Nifty]]-AVERAGE(Table2[6M Return vs Nifty]))/_xlfn.STDEV.P(Table2[6M Return vs Nifty])</f>
        <v>-0.94096298273821433</v>
      </c>
      <c r="M723">
        <v>4.3267528498493503E-2</v>
      </c>
      <c r="N723">
        <f>(Table2[[#This Row],[1W Return vs Nifty]]-AVERAGE(Table2[1W Return vs Nifty]))/_xlfn.STDEV.P(Table2[1W Return vs Nifty])</f>
        <v>-0.35175904783048023</v>
      </c>
      <c r="O723">
        <v>493.92</v>
      </c>
      <c r="P723">
        <v>500.32944823802001</v>
      </c>
      <c r="Q723">
        <v>517.45668746337606</v>
      </c>
      <c r="R723">
        <v>46.845537761220697</v>
      </c>
      <c r="S723" s="1">
        <f>(Table2[[#This Row],[Close Price]]-Table2[[#This Row],[20D EMA]])/Table2[[#This Row],[20D EMA]]</f>
        <v>-1.9071914480077778E-2</v>
      </c>
      <c r="T723" s="1">
        <f>(Table2[[#This Row],[Close Price]]-Table2[[#This Row],[50D EMA]])/Table2[[#This Row],[50D EMA]]</f>
        <v>-3.1638050276204248E-2</v>
      </c>
      <c r="U723" s="1">
        <f>(Table2[[#This Row],[Close Price]]-Table2[[#This Row],[200D EMA]])/Table2[[#This Row],[200D EMA]]</f>
        <v>-6.3689750778819776E-2</v>
      </c>
      <c r="V723">
        <v>0.493979737292355</v>
      </c>
      <c r="W723">
        <v>476.2</v>
      </c>
      <c r="X723">
        <v>489.8</v>
      </c>
      <c r="Y723">
        <v>471.2</v>
      </c>
      <c r="Z723">
        <v>489.8</v>
      </c>
      <c r="AA723">
        <v>471.2</v>
      </c>
      <c r="AB723">
        <v>489.8</v>
      </c>
      <c r="AC723" s="1">
        <f>(Table2[[#This Row],[Close Price]]/Table2[[#This Row],[Day Low]])-1</f>
        <v>1.7429651406971836E-2</v>
      </c>
      <c r="AD723" s="1">
        <f>(Table2[[#This Row],[Day High]]/Table2[[#This Row],[Close Price]])-1</f>
        <v>1.0939112487100111E-2</v>
      </c>
      <c r="AE723" s="1">
        <f>(Table2[[#This Row],[Close Price]]/Table2[[#This Row],[Current Week Low]])-1</f>
        <v>2.8225806451612989E-2</v>
      </c>
      <c r="AF723" s="1">
        <f>(Table2[[#This Row],[Current Week High]]/Table2[[#This Row],[Close Price]])-1</f>
        <v>1.0939112487100111E-2</v>
      </c>
      <c r="AG723" s="1">
        <f>(Table2[[#This Row],[Close Price]]/Table2[[#This Row],[Current Month Low]])-1</f>
        <v>2.8225806451612989E-2</v>
      </c>
      <c r="AH723" s="1">
        <f>(Table2[[#This Row],[Current Month High]]/Table2[[#This Row],[Close Price]])-1</f>
        <v>1.0939112487100111E-2</v>
      </c>
      <c r="AI723">
        <v>37.832817337461201</v>
      </c>
      <c r="AJ723">
        <v>13.068844807467899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-4.59</v>
      </c>
      <c r="AM723" t="s">
        <v>3216</v>
      </c>
      <c r="AN723">
        <v>0.13</v>
      </c>
      <c r="AO723" t="s">
        <v>3217</v>
      </c>
      <c r="AP723">
        <v>-5.8333621581345002E-2</v>
      </c>
      <c r="AQ723">
        <f>(Table2[[#This Row],[Sharpe Ratio]]-AVERAGE(Table2[Sharpe Ratio]))/_xlfn.STDEV.P(Table2[Sharpe Ratio])</f>
        <v>-1.4510099881933474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701</v>
      </c>
      <c r="AT723">
        <f>_xlfn.RANK.AVG(Table2[[#This Row],[6M Return vs Nifty Z-Score]],Table2[6M Return vs Nifty Z-Score])</f>
        <v>646</v>
      </c>
      <c r="AU723">
        <f>_xlfn.RANK.AVG(Table2[[#This Row],[Sharpe Ratio Z-Score]],Table2[Sharpe Ratio Z-Score])</f>
        <v>686</v>
      </c>
      <c r="AV723">
        <f>(Table2[[#This Row],[Rank 1Y]]+Table2[[#This Row],[Rank 6M]]+Table2[[#This Row],[Rank Sharpe]])/3</f>
        <v>677.66666666666663</v>
      </c>
    </row>
    <row r="724" spans="1:48" hidden="1" x14ac:dyDescent="0.3">
      <c r="A724" t="s">
        <v>1931</v>
      </c>
      <c r="B724" t="s">
        <v>1932</v>
      </c>
      <c r="C724" t="s">
        <v>3166</v>
      </c>
      <c r="D724" t="s">
        <v>433</v>
      </c>
      <c r="E724">
        <v>3784.6537721999998</v>
      </c>
      <c r="F724">
        <v>986.1</v>
      </c>
      <c r="G724">
        <v>-52.126297753307</v>
      </c>
      <c r="H724">
        <f>(Table2[[#This Row],[1Y Return vs Nifty]]-AVERAGE(Table2[1Y Return vs Nifty]))/_xlfn.STDEV.P(Table2[1Y Return vs Nifty])</f>
        <v>-1.3053245898744403</v>
      </c>
      <c r="I724">
        <v>-7.5056023767261602</v>
      </c>
      <c r="J724">
        <f>(Table2[[#This Row],[1M Return vs Nifty]]-AVERAGE(Table2[1M Return vs Nifty]))/_xlfn.STDEV.P(Table2[1M Return vs Nifty])</f>
        <v>-0.65007468745209918</v>
      </c>
      <c r="K724">
        <v>-14.835925348256399</v>
      </c>
      <c r="L724">
        <f>(Table2[[#This Row],[6M Return vs Nifty]]-AVERAGE(Table2[6M Return vs Nifty]))/_xlfn.STDEV.P(Table2[6M Return vs Nifty])</f>
        <v>-0.72623196858761541</v>
      </c>
      <c r="M724">
        <v>-0.65002394136928698</v>
      </c>
      <c r="N724">
        <f>(Table2[[#This Row],[1W Return vs Nifty]]-AVERAGE(Table2[1W Return vs Nifty]))/_xlfn.STDEV.P(Table2[1W Return vs Nifty])</f>
        <v>-0.51749764134328458</v>
      </c>
      <c r="O724">
        <v>1003.28</v>
      </c>
      <c r="P724">
        <v>1046.61449658691</v>
      </c>
      <c r="Q724">
        <v>1148.1849427852301</v>
      </c>
      <c r="R724">
        <v>45.739530719047799</v>
      </c>
      <c r="S724" s="1">
        <f>(Table2[[#This Row],[Close Price]]-Table2[[#This Row],[20D EMA]])/Table2[[#This Row],[20D EMA]]</f>
        <v>-1.7123833825053773E-2</v>
      </c>
      <c r="T724" s="1">
        <f>(Table2[[#This Row],[Close Price]]-Table2[[#This Row],[50D EMA]])/Table2[[#This Row],[50D EMA]]</f>
        <v>-5.7819279958621267E-2</v>
      </c>
      <c r="U724" s="1">
        <f>(Table2[[#This Row],[Close Price]]-Table2[[#This Row],[200D EMA]])/Table2[[#This Row],[200D EMA]]</f>
        <v>-0.14116623267332667</v>
      </c>
      <c r="V724">
        <v>0.63874644287293603</v>
      </c>
      <c r="W724">
        <v>971</v>
      </c>
      <c r="X724">
        <v>988.9</v>
      </c>
      <c r="Y724">
        <v>963</v>
      </c>
      <c r="Z724">
        <v>1000</v>
      </c>
      <c r="AA724">
        <v>963</v>
      </c>
      <c r="AB724">
        <v>1001.95</v>
      </c>
      <c r="AC724" s="1">
        <f>(Table2[[#This Row],[Close Price]]/Table2[[#This Row],[Day Low]])-1</f>
        <v>1.5550978372811608E-2</v>
      </c>
      <c r="AD724" s="1">
        <f>(Table2[[#This Row],[Day High]]/Table2[[#This Row],[Close Price]])-1</f>
        <v>2.8394686137307446E-3</v>
      </c>
      <c r="AE724" s="1">
        <f>(Table2[[#This Row],[Close Price]]/Table2[[#This Row],[Current Week Low]])-1</f>
        <v>2.398753894080996E-2</v>
      </c>
      <c r="AF724" s="1">
        <f>(Table2[[#This Row],[Current Week High]]/Table2[[#This Row],[Close Price]])-1</f>
        <v>1.4095933475306799E-2</v>
      </c>
      <c r="AG724" s="1">
        <f>(Table2[[#This Row],[Close Price]]/Table2[[#This Row],[Current Month Low]])-1</f>
        <v>2.398753894080996E-2</v>
      </c>
      <c r="AH724" s="1">
        <f>(Table2[[#This Row],[Current Month High]]/Table2[[#This Row],[Close Price]])-1</f>
        <v>1.6073420545583694E-2</v>
      </c>
      <c r="AI724">
        <v>46.815738768887499</v>
      </c>
      <c r="AJ724">
        <v>2.3987538940809898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-2.77</v>
      </c>
      <c r="AM724" t="s">
        <v>3216</v>
      </c>
      <c r="AN724">
        <v>-0.03</v>
      </c>
      <c r="AO724" t="s">
        <v>3216</v>
      </c>
      <c r="AP724">
        <v>-0.126036192306859</v>
      </c>
      <c r="AQ724">
        <f>(Table2[[#This Row],[Sharpe Ratio]]-AVERAGE(Table2[Sharpe Ratio]))/_xlfn.STDEV.P(Table2[Sharpe Ratio])</f>
        <v>-2.2587045373289074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719</v>
      </c>
      <c r="AT724">
        <f>_xlfn.RANK.AVG(Table2[[#This Row],[6M Return vs Nifty Z-Score]],Table2[6M Return vs Nifty Z-Score])</f>
        <v>583</v>
      </c>
      <c r="AU724">
        <f>_xlfn.RANK.AVG(Table2[[#This Row],[Sharpe Ratio Z-Score]],Table2[Sharpe Ratio Z-Score])</f>
        <v>732</v>
      </c>
      <c r="AV724">
        <f>(Table2[[#This Row],[Rank 1Y]]+Table2[[#This Row],[Rank 6M]]+Table2[[#This Row],[Rank Sharpe]])/3</f>
        <v>678</v>
      </c>
    </row>
    <row r="725" spans="1:48" hidden="1" x14ac:dyDescent="0.3">
      <c r="A725" t="s">
        <v>1295</v>
      </c>
      <c r="B725" t="s">
        <v>1296</v>
      </c>
      <c r="C725" t="s">
        <v>3165</v>
      </c>
      <c r="D725" t="s">
        <v>75</v>
      </c>
      <c r="E725">
        <v>9162.09618606</v>
      </c>
      <c r="F725">
        <v>1189.8</v>
      </c>
      <c r="G725">
        <v>-35.343739007759297</v>
      </c>
      <c r="H725">
        <f>(Table2[[#This Row],[1Y Return vs Nifty]]-AVERAGE(Table2[1Y Return vs Nifty]))/_xlfn.STDEV.P(Table2[1Y Return vs Nifty])</f>
        <v>-1.0171042586831793</v>
      </c>
      <c r="I725">
        <v>-4.2029913117244098</v>
      </c>
      <c r="J725">
        <f>(Table2[[#This Row],[1M Return vs Nifty]]-AVERAGE(Table2[1M Return vs Nifty]))/_xlfn.STDEV.P(Table2[1M Return vs Nifty])</f>
        <v>-0.29374104014910901</v>
      </c>
      <c r="K725">
        <v>-32.056203675928501</v>
      </c>
      <c r="L725">
        <f>(Table2[[#This Row],[6M Return vs Nifty]]-AVERAGE(Table2[6M Return vs Nifty]))/_xlfn.STDEV.P(Table2[6M Return vs Nifty])</f>
        <v>-1.2919934460953684</v>
      </c>
      <c r="M725">
        <v>1.9271092032045201</v>
      </c>
      <c r="N725">
        <f>(Table2[[#This Row],[1W Return vs Nifty]]-AVERAGE(Table2[1W Return vs Nifty]))/_xlfn.STDEV.P(Table2[1W Return vs Nifty])</f>
        <v>9.8593052457336711E-2</v>
      </c>
      <c r="O725">
        <v>1188.3800000000001</v>
      </c>
      <c r="P725">
        <v>1247.78428578283</v>
      </c>
      <c r="Q725">
        <v>1358.01280698849</v>
      </c>
      <c r="R725">
        <v>54.805383106038697</v>
      </c>
      <c r="S725" s="1">
        <f>(Table2[[#This Row],[Close Price]]-Table2[[#This Row],[20D EMA]])/Table2[[#This Row],[20D EMA]]</f>
        <v>1.1949039869400741E-3</v>
      </c>
      <c r="T725" s="1">
        <f>(Table2[[#This Row],[Close Price]]-Table2[[#This Row],[50D EMA]])/Table2[[#This Row],[50D EMA]]</f>
        <v>-4.6469799662889728E-2</v>
      </c>
      <c r="U725" s="1">
        <f>(Table2[[#This Row],[Close Price]]-Table2[[#This Row],[200D EMA]])/Table2[[#This Row],[200D EMA]]</f>
        <v>-0.12386687822297961</v>
      </c>
      <c r="V725">
        <v>0.76170881917369704</v>
      </c>
      <c r="W725">
        <v>1171</v>
      </c>
      <c r="X725">
        <v>1193</v>
      </c>
      <c r="Y725">
        <v>1156.4000000000001</v>
      </c>
      <c r="Z725">
        <v>1203.1500000000001</v>
      </c>
      <c r="AA725">
        <v>1156.4000000000001</v>
      </c>
      <c r="AB725">
        <v>1203.1500000000001</v>
      </c>
      <c r="AC725" s="1">
        <f>(Table2[[#This Row],[Close Price]]/Table2[[#This Row],[Day Low]])-1</f>
        <v>1.6054654141759217E-2</v>
      </c>
      <c r="AD725" s="1">
        <f>(Table2[[#This Row],[Day High]]/Table2[[#This Row],[Close Price]])-1</f>
        <v>2.6895276517062694E-3</v>
      </c>
      <c r="AE725" s="1">
        <f>(Table2[[#This Row],[Close Price]]/Table2[[#This Row],[Current Week Low]])-1</f>
        <v>2.8882739536492341E-2</v>
      </c>
      <c r="AF725" s="1">
        <f>(Table2[[#This Row],[Current Week High]]/Table2[[#This Row],[Close Price]])-1</f>
        <v>1.1220373171961784E-2</v>
      </c>
      <c r="AG725" s="1">
        <f>(Table2[[#This Row],[Close Price]]/Table2[[#This Row],[Current Month Low]])-1</f>
        <v>2.8882739536492341E-2</v>
      </c>
      <c r="AH725" s="1">
        <f>(Table2[[#This Row],[Current Month High]]/Table2[[#This Row],[Close Price]])-1</f>
        <v>1.1220373171961784E-2</v>
      </c>
      <c r="AI725">
        <v>51.454025886703597</v>
      </c>
      <c r="AJ725">
        <v>8.1636363636363498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-1.43</v>
      </c>
      <c r="AM725" t="s">
        <v>3216</v>
      </c>
      <c r="AN725">
        <v>-0.04</v>
      </c>
      <c r="AO725" t="s">
        <v>3216</v>
      </c>
      <c r="AP725">
        <v>-4.3406693504179999E-2</v>
      </c>
      <c r="AQ725">
        <f>(Table2[[#This Row],[Sharpe Ratio]]-AVERAGE(Table2[Sharpe Ratio]))/_xlfn.STDEV.P(Table2[Sharpe Ratio])</f>
        <v>-1.2729311011722786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668</v>
      </c>
      <c r="AT725">
        <f>_xlfn.RANK.AVG(Table2[[#This Row],[6M Return vs Nifty Z-Score]],Table2[6M Return vs Nifty Z-Score])</f>
        <v>708</v>
      </c>
      <c r="AU725">
        <f>_xlfn.RANK.AVG(Table2[[#This Row],[Sharpe Ratio Z-Score]],Table2[Sharpe Ratio Z-Score])</f>
        <v>663</v>
      </c>
      <c r="AV725">
        <f>(Table2[[#This Row],[Rank 1Y]]+Table2[[#This Row],[Rank 6M]]+Table2[[#This Row],[Rank Sharpe]])/3</f>
        <v>679.66666666666663</v>
      </c>
    </row>
    <row r="726" spans="1:48" hidden="1" x14ac:dyDescent="0.3">
      <c r="A726" t="s">
        <v>1174</v>
      </c>
      <c r="B726" t="s">
        <v>1175</v>
      </c>
      <c r="C726" t="s">
        <v>3157</v>
      </c>
      <c r="D726" t="s">
        <v>24</v>
      </c>
      <c r="E726">
        <v>10538.425475447901</v>
      </c>
      <c r="F726">
        <v>173.42</v>
      </c>
      <c r="G726">
        <v>-50.877283771770699</v>
      </c>
      <c r="H726">
        <f>(Table2[[#This Row],[1Y Return vs Nifty]]-AVERAGE(Table2[1Y Return vs Nifty]))/_xlfn.STDEV.P(Table2[1Y Return vs Nifty])</f>
        <v>-1.2838742717865379</v>
      </c>
      <c r="I726">
        <v>-11.9453807902766</v>
      </c>
      <c r="J726">
        <f>(Table2[[#This Row],[1M Return vs Nifty]]-AVERAGE(Table2[1M Return vs Nifty]))/_xlfn.STDEV.P(Table2[1M Return vs Nifty])</f>
        <v>-1.1291024640143004</v>
      </c>
      <c r="K726">
        <v>-40.860536597908499</v>
      </c>
      <c r="L726">
        <f>(Table2[[#This Row],[6M Return vs Nifty]]-AVERAGE(Table2[6M Return vs Nifty]))/_xlfn.STDEV.P(Table2[6M Return vs Nifty])</f>
        <v>-1.5812542993537677</v>
      </c>
      <c r="M726">
        <v>-0.41281124336974501</v>
      </c>
      <c r="N726">
        <f>(Table2[[#This Row],[1W Return vs Nifty]]-AVERAGE(Table2[1W Return vs Nifty]))/_xlfn.STDEV.P(Table2[1W Return vs Nifty])</f>
        <v>-0.46078945923148151</v>
      </c>
      <c r="O726">
        <v>180.45</v>
      </c>
      <c r="P726">
        <v>196.09837346002399</v>
      </c>
      <c r="Q726">
        <v>223.35603097292699</v>
      </c>
      <c r="R726">
        <v>44.371103420481397</v>
      </c>
      <c r="S726" s="1">
        <f>(Table2[[#This Row],[Close Price]]-Table2[[#This Row],[20D EMA]])/Table2[[#This Row],[20D EMA]]</f>
        <v>-3.8958160155167648E-2</v>
      </c>
      <c r="T726" s="1">
        <f>(Table2[[#This Row],[Close Price]]-Table2[[#This Row],[50D EMA]])/Table2[[#This Row],[50D EMA]]</f>
        <v>-0.11564794271303402</v>
      </c>
      <c r="U726" s="1">
        <f>(Table2[[#This Row],[Close Price]]-Table2[[#This Row],[200D EMA]])/Table2[[#This Row],[200D EMA]]</f>
        <v>-0.22357144669614831</v>
      </c>
      <c r="V726">
        <v>1.1592812948397999</v>
      </c>
      <c r="W726">
        <v>169.3</v>
      </c>
      <c r="X726">
        <v>174.3</v>
      </c>
      <c r="Y726">
        <v>166.5</v>
      </c>
      <c r="Z726">
        <v>175.69</v>
      </c>
      <c r="AA726">
        <v>166.5</v>
      </c>
      <c r="AB726">
        <v>176.75</v>
      </c>
      <c r="AC726" s="1">
        <f>(Table2[[#This Row],[Close Price]]/Table2[[#This Row],[Day Low]])-1</f>
        <v>2.4335499113998571E-2</v>
      </c>
      <c r="AD726" s="1">
        <f>(Table2[[#This Row],[Day High]]/Table2[[#This Row],[Close Price]])-1</f>
        <v>5.0743858839812361E-3</v>
      </c>
      <c r="AE726" s="1">
        <f>(Table2[[#This Row],[Close Price]]/Table2[[#This Row],[Current Week Low]])-1</f>
        <v>4.1561561561561433E-2</v>
      </c>
      <c r="AF726" s="1">
        <f>(Table2[[#This Row],[Current Week High]]/Table2[[#This Row],[Close Price]])-1</f>
        <v>1.3089609041633032E-2</v>
      </c>
      <c r="AG726" s="1">
        <f>(Table2[[#This Row],[Close Price]]/Table2[[#This Row],[Current Month Low]])-1</f>
        <v>4.1561561561561433E-2</v>
      </c>
      <c r="AH726" s="1">
        <f>(Table2[[#This Row],[Current Month High]]/Table2[[#This Row],[Close Price]])-1</f>
        <v>1.9201937492792087E-2</v>
      </c>
      <c r="AI726">
        <v>73.394072194671907</v>
      </c>
      <c r="AJ726">
        <v>9.48232323232323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-1.54</v>
      </c>
      <c r="AM726" t="s">
        <v>3216</v>
      </c>
      <c r="AN726">
        <v>-0.23</v>
      </c>
      <c r="AO726" t="s">
        <v>3216</v>
      </c>
      <c r="AP726">
        <v>-1.1826755903267001E-2</v>
      </c>
      <c r="AQ726">
        <f>(Table2[[#This Row],[Sharpe Ratio]]-AVERAGE(Table2[Sharpe Ratio]))/_xlfn.STDEV.P(Table2[Sharpe Ratio])</f>
        <v>-0.89618110203692603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718</v>
      </c>
      <c r="AT726">
        <f>_xlfn.RANK.AVG(Table2[[#This Row],[6M Return vs Nifty Z-Score]],Table2[6M Return vs Nifty Z-Score])</f>
        <v>732</v>
      </c>
      <c r="AU726">
        <f>_xlfn.RANK.AVG(Table2[[#This Row],[Sharpe Ratio Z-Score]],Table2[Sharpe Ratio Z-Score])</f>
        <v>601</v>
      </c>
      <c r="AV726">
        <f>(Table2[[#This Row],[Rank 1Y]]+Table2[[#This Row],[Rank 6M]]+Table2[[#This Row],[Rank Sharpe]])/3</f>
        <v>683.66666666666663</v>
      </c>
    </row>
    <row r="727" spans="1:48" hidden="1" x14ac:dyDescent="0.3">
      <c r="A727" t="s">
        <v>2339</v>
      </c>
      <c r="B727" t="s">
        <v>2340</v>
      </c>
      <c r="C727" t="s">
        <v>3175</v>
      </c>
      <c r="D727" t="s">
        <v>1995</v>
      </c>
      <c r="E727">
        <v>2340.2365717339999</v>
      </c>
      <c r="F727">
        <v>12.71</v>
      </c>
      <c r="G727">
        <v>-56.486214482084399</v>
      </c>
      <c r="H727">
        <f>(Table2[[#This Row],[1Y Return vs Nifty]]-AVERAGE(Table2[1Y Return vs Nifty]))/_xlfn.STDEV.P(Table2[1Y Return vs Nifty])</f>
        <v>-1.3802009339758969</v>
      </c>
      <c r="I727">
        <v>-12.491833254228</v>
      </c>
      <c r="J727">
        <f>(Table2[[#This Row],[1M Return vs Nifty]]-AVERAGE(Table2[1M Return vs Nifty]))/_xlfn.STDEV.P(Table2[1M Return vs Nifty])</f>
        <v>-1.1880616922507032</v>
      </c>
      <c r="K727">
        <v>-34.985043543543902</v>
      </c>
      <c r="L727">
        <f>(Table2[[#This Row],[6M Return vs Nifty]]-AVERAGE(Table2[6M Return vs Nifty]))/_xlfn.STDEV.P(Table2[6M Return vs Nifty])</f>
        <v>-1.3882186486940364</v>
      </c>
      <c r="M727">
        <v>1.1773386613868799</v>
      </c>
      <c r="N727">
        <f>(Table2[[#This Row],[1W Return vs Nifty]]-AVERAGE(Table2[1W Return vs Nifty]))/_xlfn.STDEV.P(Table2[1W Return vs Nifty])</f>
        <v>-8.0647455264311746E-2</v>
      </c>
      <c r="O727">
        <v>13.12</v>
      </c>
      <c r="P727">
        <v>13.736266492672099</v>
      </c>
      <c r="Q727">
        <v>15.681370558208901</v>
      </c>
      <c r="R727">
        <v>40.4722701620151</v>
      </c>
      <c r="S727" s="1">
        <f>(Table2[[#This Row],[Close Price]]-Table2[[#This Row],[20D EMA]])/Table2[[#This Row],[20D EMA]]</f>
        <v>-3.1249999999999879E-2</v>
      </c>
      <c r="T727" s="1">
        <f>(Table2[[#This Row],[Close Price]]-Table2[[#This Row],[50D EMA]])/Table2[[#This Row],[50D EMA]]</f>
        <v>-7.4712185674293802E-2</v>
      </c>
      <c r="U727" s="1">
        <f>(Table2[[#This Row],[Close Price]]-Table2[[#This Row],[200D EMA]])/Table2[[#This Row],[200D EMA]]</f>
        <v>-0.18948411091870052</v>
      </c>
      <c r="V727">
        <v>0.50885955023542795</v>
      </c>
      <c r="W727">
        <v>12.68</v>
      </c>
      <c r="X727">
        <v>12.86</v>
      </c>
      <c r="Y727">
        <v>12.51</v>
      </c>
      <c r="Z727">
        <v>13.08</v>
      </c>
      <c r="AA727">
        <v>12.51</v>
      </c>
      <c r="AB727">
        <v>13.24</v>
      </c>
      <c r="AC727" s="1">
        <f>(Table2[[#This Row],[Close Price]]/Table2[[#This Row],[Day Low]])-1</f>
        <v>2.3659305993690705E-3</v>
      </c>
      <c r="AD727" s="1">
        <f>(Table2[[#This Row],[Day High]]/Table2[[#This Row],[Close Price]])-1</f>
        <v>1.1801730920534936E-2</v>
      </c>
      <c r="AE727" s="1">
        <f>(Table2[[#This Row],[Close Price]]/Table2[[#This Row],[Current Week Low]])-1</f>
        <v>1.5987210231814597E-2</v>
      </c>
      <c r="AF727" s="1">
        <f>(Table2[[#This Row],[Current Week High]]/Table2[[#This Row],[Close Price]])-1</f>
        <v>2.9110936270652976E-2</v>
      </c>
      <c r="AG727" s="1">
        <f>(Table2[[#This Row],[Close Price]]/Table2[[#This Row],[Current Month Low]])-1</f>
        <v>1.5987210231814597E-2</v>
      </c>
      <c r="AH727" s="1">
        <f>(Table2[[#This Row],[Current Month High]]/Table2[[#This Row],[Close Price]])-1</f>
        <v>4.1699449252557086E-2</v>
      </c>
      <c r="AI727">
        <v>104.95672698662401</v>
      </c>
      <c r="AJ727">
        <v>4.4371405094494696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-4.29</v>
      </c>
      <c r="AM727" t="s">
        <v>3216</v>
      </c>
      <c r="AN727">
        <v>-0.1</v>
      </c>
      <c r="AO727" t="s">
        <v>3216</v>
      </c>
      <c r="AP727">
        <v>-1.6774634614664E-2</v>
      </c>
      <c r="AQ727">
        <f>(Table2[[#This Row],[Sharpe Ratio]]-AVERAGE(Table2[Sharpe Ratio]))/_xlfn.STDEV.P(Table2[Sharpe Ratio])</f>
        <v>-0.95520950556951423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725</v>
      </c>
      <c r="AT727">
        <f>_xlfn.RANK.AVG(Table2[[#This Row],[6M Return vs Nifty Z-Score]],Table2[6M Return vs Nifty Z-Score])</f>
        <v>720</v>
      </c>
      <c r="AU727">
        <f>_xlfn.RANK.AVG(Table2[[#This Row],[Sharpe Ratio Z-Score]],Table2[Sharpe Ratio Z-Score])</f>
        <v>609</v>
      </c>
      <c r="AV727">
        <f>(Table2[[#This Row],[Rank 1Y]]+Table2[[#This Row],[Rank 6M]]+Table2[[#This Row],[Rank Sharpe]])/3</f>
        <v>684.66666666666663</v>
      </c>
    </row>
    <row r="728" spans="1:48" hidden="1" x14ac:dyDescent="0.3">
      <c r="A728" t="s">
        <v>663</v>
      </c>
      <c r="B728" t="s">
        <v>664</v>
      </c>
      <c r="C728" t="s">
        <v>3157</v>
      </c>
      <c r="D728" t="s">
        <v>40</v>
      </c>
      <c r="E728">
        <v>28285.50816334</v>
      </c>
      <c r="F728">
        <v>481.4</v>
      </c>
      <c r="G728">
        <v>-37.4989168940673</v>
      </c>
      <c r="H728">
        <f>(Table2[[#This Row],[1Y Return vs Nifty]]-AVERAGE(Table2[1Y Return vs Nifty]))/_xlfn.STDEV.P(Table2[1Y Return vs Nifty])</f>
        <v>-1.0541168557242933</v>
      </c>
      <c r="I728">
        <v>-15.2905202502336</v>
      </c>
      <c r="J728">
        <f>(Table2[[#This Row],[1M Return vs Nifty]]-AVERAGE(Table2[1M Return vs Nifty]))/_xlfn.STDEV.P(Table2[1M Return vs Nifty])</f>
        <v>-1.4900246922279943</v>
      </c>
      <c r="K728">
        <v>-21.7194807745446</v>
      </c>
      <c r="L728">
        <f>(Table2[[#This Row],[6M Return vs Nifty]]-AVERAGE(Table2[6M Return vs Nifty]))/_xlfn.STDEV.P(Table2[6M Return vs Nifty])</f>
        <v>-0.95238687818771983</v>
      </c>
      <c r="M728">
        <v>-7.97965766537662</v>
      </c>
      <c r="N728">
        <f>(Table2[[#This Row],[1W Return vs Nifty]]-AVERAGE(Table2[1W Return vs Nifty]))/_xlfn.STDEV.P(Table2[1W Return vs Nifty])</f>
        <v>-2.2697234182054635</v>
      </c>
      <c r="O728">
        <v>529.79</v>
      </c>
      <c r="P728">
        <v>559.03911403584198</v>
      </c>
      <c r="Q728">
        <v>570.13154442716302</v>
      </c>
      <c r="R728">
        <v>15.7408661623966</v>
      </c>
      <c r="S728" s="1">
        <f>(Table2[[#This Row],[Close Price]]-Table2[[#This Row],[20D EMA]])/Table2[[#This Row],[20D EMA]]</f>
        <v>-9.1338077351403368E-2</v>
      </c>
      <c r="T728" s="1">
        <f>(Table2[[#This Row],[Close Price]]-Table2[[#This Row],[50D EMA]])/Table2[[#This Row],[50D EMA]]</f>
        <v>-0.13887957405224471</v>
      </c>
      <c r="U728" s="1">
        <f>(Table2[[#This Row],[Close Price]]-Table2[[#This Row],[200D EMA]])/Table2[[#This Row],[200D EMA]]</f>
        <v>-0.15563345914549534</v>
      </c>
      <c r="V728">
        <v>1.1417568180692099</v>
      </c>
      <c r="W728">
        <v>476.35</v>
      </c>
      <c r="X728">
        <v>486.15</v>
      </c>
      <c r="Y728">
        <v>472.75</v>
      </c>
      <c r="Z728">
        <v>514.95000000000005</v>
      </c>
      <c r="AA728">
        <v>472.75</v>
      </c>
      <c r="AB728">
        <v>518.95000000000005</v>
      </c>
      <c r="AC728" s="1">
        <f>(Table2[[#This Row],[Close Price]]/Table2[[#This Row],[Day Low]])-1</f>
        <v>1.0601448514747425E-2</v>
      </c>
      <c r="AD728" s="1">
        <f>(Table2[[#This Row],[Day High]]/Table2[[#This Row],[Close Price]])-1</f>
        <v>9.867054424594901E-3</v>
      </c>
      <c r="AE728" s="1">
        <f>(Table2[[#This Row],[Close Price]]/Table2[[#This Row],[Current Week Low]])-1</f>
        <v>1.8297197250132236E-2</v>
      </c>
      <c r="AF728" s="1">
        <f>(Table2[[#This Row],[Current Week High]]/Table2[[#This Row],[Close Price]])-1</f>
        <v>6.9692563356875903E-2</v>
      </c>
      <c r="AG728" s="1">
        <f>(Table2[[#This Row],[Close Price]]/Table2[[#This Row],[Current Month Low]])-1</f>
        <v>1.8297197250132236E-2</v>
      </c>
      <c r="AH728" s="1">
        <f>(Table2[[#This Row],[Current Month High]]/Table2[[#This Row],[Close Price]])-1</f>
        <v>7.8001661819692814E-2</v>
      </c>
      <c r="AI728">
        <v>34.399667636061501</v>
      </c>
      <c r="AJ728">
        <v>5.8487247141600696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-11.27</v>
      </c>
      <c r="AM728" t="s">
        <v>3216</v>
      </c>
      <c r="AN728">
        <v>-0.23</v>
      </c>
      <c r="AO728" t="s">
        <v>3216</v>
      </c>
      <c r="AP728">
        <v>-0.109998982502751</v>
      </c>
      <c r="AQ728">
        <f>(Table2[[#This Row],[Sharpe Ratio]]-AVERAGE(Table2[Sharpe Ratio]))/_xlfn.STDEV.P(Table2[Sharpe Ratio])</f>
        <v>-2.0673799420688943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680</v>
      </c>
      <c r="AT728">
        <f>_xlfn.RANK.AVG(Table2[[#This Row],[6M Return vs Nifty Z-Score]],Table2[6M Return vs Nifty Z-Score])</f>
        <v>650</v>
      </c>
      <c r="AU728">
        <f>_xlfn.RANK.AVG(Table2[[#This Row],[Sharpe Ratio Z-Score]],Table2[Sharpe Ratio Z-Score])</f>
        <v>728</v>
      </c>
      <c r="AV728">
        <f>(Table2[[#This Row],[Rank 1Y]]+Table2[[#This Row],[Rank 6M]]+Table2[[#This Row],[Rank Sharpe]])/3</f>
        <v>686</v>
      </c>
    </row>
    <row r="729" spans="1:48" hidden="1" x14ac:dyDescent="0.3">
      <c r="A729" t="s">
        <v>844</v>
      </c>
      <c r="B729" t="s">
        <v>845</v>
      </c>
      <c r="C729" t="s">
        <v>3171</v>
      </c>
      <c r="D729" t="s">
        <v>475</v>
      </c>
      <c r="E729">
        <v>18903.566291250001</v>
      </c>
      <c r="F729">
        <v>521.45000000000005</v>
      </c>
      <c r="G729">
        <v>-23.8849520593071</v>
      </c>
      <c r="H729">
        <f>(Table2[[#This Row],[1Y Return vs Nifty]]-AVERAGE(Table2[1Y Return vs Nifty]))/_xlfn.STDEV.P(Table2[1Y Return vs Nifty])</f>
        <v>-0.8203133271329377</v>
      </c>
      <c r="I729">
        <v>-5.4181824553532199</v>
      </c>
      <c r="J729">
        <f>(Table2[[#This Row],[1M Return vs Nifty]]-AVERAGE(Table2[1M Return vs Nifty]))/_xlfn.STDEV.P(Table2[1M Return vs Nifty])</f>
        <v>-0.42485350960343038</v>
      </c>
      <c r="K729">
        <v>-39.5506186590071</v>
      </c>
      <c r="L729">
        <f>(Table2[[#This Row],[6M Return vs Nifty]]-AVERAGE(Table2[6M Return vs Nifty]))/_xlfn.STDEV.P(Table2[6M Return vs Nifty])</f>
        <v>-1.538217764494987</v>
      </c>
      <c r="M729">
        <v>-0.98803843456652696</v>
      </c>
      <c r="N729">
        <f>(Table2[[#This Row],[1W Return vs Nifty]]-AVERAGE(Table2[1W Return vs Nifty]))/_xlfn.STDEV.P(Table2[1W Return vs Nifty])</f>
        <v>-0.5983035492828962</v>
      </c>
      <c r="O729">
        <v>520.80999999999995</v>
      </c>
      <c r="P729">
        <v>555.44980857559301</v>
      </c>
      <c r="Q729">
        <v>611.13503305835502</v>
      </c>
      <c r="R729">
        <v>54.333055335605401</v>
      </c>
      <c r="S729" s="1">
        <f>(Table2[[#This Row],[Close Price]]-Table2[[#This Row],[20D EMA]])/Table2[[#This Row],[20D EMA]]</f>
        <v>1.2288550527065534E-3</v>
      </c>
      <c r="T729" s="1">
        <f>(Table2[[#This Row],[Close Price]]-Table2[[#This Row],[50D EMA]])/Table2[[#This Row],[50D EMA]]</f>
        <v>-6.1211306675544239E-2</v>
      </c>
      <c r="U729" s="1">
        <f>(Table2[[#This Row],[Close Price]]-Table2[[#This Row],[200D EMA]])/Table2[[#This Row],[200D EMA]]</f>
        <v>-0.14675158223140397</v>
      </c>
      <c r="V729">
        <v>0.61965360201722197</v>
      </c>
      <c r="W729">
        <v>510.3</v>
      </c>
      <c r="X729">
        <v>522.45000000000005</v>
      </c>
      <c r="Y729">
        <v>497.05</v>
      </c>
      <c r="Z729">
        <v>529.5</v>
      </c>
      <c r="AA729">
        <v>497.05</v>
      </c>
      <c r="AB729">
        <v>529.5</v>
      </c>
      <c r="AC729" s="1">
        <f>(Table2[[#This Row],[Close Price]]/Table2[[#This Row],[Day Low]])-1</f>
        <v>2.1849892220262568E-2</v>
      </c>
      <c r="AD729" s="1">
        <f>(Table2[[#This Row],[Day High]]/Table2[[#This Row],[Close Price]])-1</f>
        <v>1.9177294083805307E-3</v>
      </c>
      <c r="AE729" s="1">
        <f>(Table2[[#This Row],[Close Price]]/Table2[[#This Row],[Current Week Low]])-1</f>
        <v>4.9089628809978914E-2</v>
      </c>
      <c r="AF729" s="1">
        <f>(Table2[[#This Row],[Current Week High]]/Table2[[#This Row],[Close Price]])-1</f>
        <v>1.5437721737462828E-2</v>
      </c>
      <c r="AG729" s="1">
        <f>(Table2[[#This Row],[Close Price]]/Table2[[#This Row],[Current Month Low]])-1</f>
        <v>4.9089628809978914E-2</v>
      </c>
      <c r="AH729" s="1">
        <f>(Table2[[#This Row],[Current Month High]]/Table2[[#This Row],[Close Price]])-1</f>
        <v>1.5437721737462828E-2</v>
      </c>
      <c r="AI729">
        <v>47.521334739668198</v>
      </c>
      <c r="AJ729">
        <v>9.7789473684210595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2.2000000000000002</v>
      </c>
      <c r="AM729" t="s">
        <v>3217</v>
      </c>
      <c r="AN729">
        <v>-0.13</v>
      </c>
      <c r="AO729" t="s">
        <v>3216</v>
      </c>
      <c r="AP729">
        <v>-9.8971568678951002E-2</v>
      </c>
      <c r="AQ729">
        <f>(Table2[[#This Row],[Sharpe Ratio]]-AVERAGE(Table2[Sharpe Ratio]))/_xlfn.STDEV.P(Table2[Sharpe Ratio])</f>
        <v>-1.9358224259938241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608</v>
      </c>
      <c r="AT729">
        <f>_xlfn.RANK.AVG(Table2[[#This Row],[6M Return vs Nifty Z-Score]],Table2[6M Return vs Nifty Z-Score])</f>
        <v>730</v>
      </c>
      <c r="AU729">
        <f>_xlfn.RANK.AVG(Table2[[#This Row],[Sharpe Ratio Z-Score]],Table2[Sharpe Ratio Z-Score])</f>
        <v>721</v>
      </c>
      <c r="AV729">
        <f>(Table2[[#This Row],[Rank 1Y]]+Table2[[#This Row],[Rank 6M]]+Table2[[#This Row],[Rank Sharpe]])/3</f>
        <v>686.33333333333337</v>
      </c>
    </row>
    <row r="730" spans="1:48" hidden="1" x14ac:dyDescent="0.3">
      <c r="A730" t="s">
        <v>1773</v>
      </c>
      <c r="B730" t="s">
        <v>1774</v>
      </c>
      <c r="C730" t="s">
        <v>3169</v>
      </c>
      <c r="D730" t="s">
        <v>533</v>
      </c>
      <c r="E730">
        <v>4635.7538473300001</v>
      </c>
      <c r="F730">
        <v>93.05</v>
      </c>
      <c r="G730">
        <v>-46.190187555567398</v>
      </c>
      <c r="H730">
        <f>(Table2[[#This Row],[1Y Return vs Nifty]]-AVERAGE(Table2[1Y Return vs Nifty]))/_xlfn.STDEV.P(Table2[1Y Return vs Nifty])</f>
        <v>-1.2033790121398045</v>
      </c>
      <c r="I730">
        <v>-15.778993576088601</v>
      </c>
      <c r="J730">
        <f>(Table2[[#This Row],[1M Return vs Nifty]]-AVERAGE(Table2[1M Return vs Nifty]))/_xlfn.STDEV.P(Table2[1M Return vs Nifty])</f>
        <v>-1.542728288984109</v>
      </c>
      <c r="K730">
        <v>-19.495445544635999</v>
      </c>
      <c r="L730">
        <f>(Table2[[#This Row],[6M Return vs Nifty]]-AVERAGE(Table2[6M Return vs Nifty]))/_xlfn.STDEV.P(Table2[6M Return vs Nifty])</f>
        <v>-0.87931759128308229</v>
      </c>
      <c r="M730">
        <v>-1.84576399339566</v>
      </c>
      <c r="N730">
        <f>(Table2[[#This Row],[1W Return vs Nifty]]-AVERAGE(Table2[1W Return vs Nifty]))/_xlfn.STDEV.P(Table2[1W Return vs Nifty])</f>
        <v>-0.80335183549278721</v>
      </c>
      <c r="O730">
        <v>96.8</v>
      </c>
      <c r="P730">
        <v>101.91668165844</v>
      </c>
      <c r="Q730">
        <v>106.666319570159</v>
      </c>
      <c r="R730">
        <v>38.549284817171099</v>
      </c>
      <c r="S730" s="1">
        <f>(Table2[[#This Row],[Close Price]]-Table2[[#This Row],[20D EMA]])/Table2[[#This Row],[20D EMA]]</f>
        <v>-3.8739669421487606E-2</v>
      </c>
      <c r="T730" s="1">
        <f>(Table2[[#This Row],[Close Price]]-Table2[[#This Row],[50D EMA]])/Table2[[#This Row],[50D EMA]]</f>
        <v>-8.6999316639404412E-2</v>
      </c>
      <c r="U730" s="1">
        <f>(Table2[[#This Row],[Close Price]]-Table2[[#This Row],[200D EMA]])/Table2[[#This Row],[200D EMA]]</f>
        <v>-0.12765341135824013</v>
      </c>
      <c r="V730">
        <v>0.51871543848938095</v>
      </c>
      <c r="W730">
        <v>91.05</v>
      </c>
      <c r="X730">
        <v>93.5</v>
      </c>
      <c r="Y730">
        <v>90.5</v>
      </c>
      <c r="Z730">
        <v>93.5</v>
      </c>
      <c r="AA730">
        <v>90.5</v>
      </c>
      <c r="AB730">
        <v>93.5</v>
      </c>
      <c r="AC730" s="1">
        <f>(Table2[[#This Row],[Close Price]]/Table2[[#This Row],[Day Low]])-1</f>
        <v>2.1965952773201458E-2</v>
      </c>
      <c r="AD730" s="1">
        <f>(Table2[[#This Row],[Day High]]/Table2[[#This Row],[Close Price]])-1</f>
        <v>4.8361096184847963E-3</v>
      </c>
      <c r="AE730" s="1">
        <f>(Table2[[#This Row],[Close Price]]/Table2[[#This Row],[Current Week Low]])-1</f>
        <v>2.8176795580110436E-2</v>
      </c>
      <c r="AF730" s="1">
        <f>(Table2[[#This Row],[Current Week High]]/Table2[[#This Row],[Close Price]])-1</f>
        <v>4.8361096184847963E-3</v>
      </c>
      <c r="AG730" s="1">
        <f>(Table2[[#This Row],[Close Price]]/Table2[[#This Row],[Current Month Low]])-1</f>
        <v>2.8176795580110436E-2</v>
      </c>
      <c r="AH730" s="1">
        <f>(Table2[[#This Row],[Current Month High]]/Table2[[#This Row],[Close Price]])-1</f>
        <v>4.8361096184847963E-3</v>
      </c>
      <c r="AI730">
        <v>43.686190220311602</v>
      </c>
      <c r="AJ730">
        <v>3.50389321468296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-6.14</v>
      </c>
      <c r="AM730" t="s">
        <v>3216</v>
      </c>
      <c r="AN730">
        <v>-0.15</v>
      </c>
      <c r="AO730" t="s">
        <v>3216</v>
      </c>
      <c r="AP730">
        <v>-0.10801615727170701</v>
      </c>
      <c r="AQ730">
        <f>(Table2[[#This Row],[Sharpe Ratio]]-AVERAGE(Table2[Sharpe Ratio]))/_xlfn.STDEV.P(Table2[Sharpe Ratio])</f>
        <v>-2.0437247527039926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705</v>
      </c>
      <c r="AT730">
        <f>_xlfn.RANK.AVG(Table2[[#This Row],[6M Return vs Nifty Z-Score]],Table2[6M Return vs Nifty Z-Score])</f>
        <v>628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686.33333333333337</v>
      </c>
    </row>
    <row r="731" spans="1:48" hidden="1" x14ac:dyDescent="0.3">
      <c r="A731" t="s">
        <v>401</v>
      </c>
      <c r="B731" t="s">
        <v>402</v>
      </c>
      <c r="C731" t="s">
        <v>3158</v>
      </c>
      <c r="D731" t="s">
        <v>27</v>
      </c>
      <c r="E731">
        <v>56944.750194879998</v>
      </c>
      <c r="F731">
        <v>8.17</v>
      </c>
      <c r="G731">
        <v>-65.834847146493203</v>
      </c>
      <c r="H731">
        <f>(Table2[[#This Row],[1Y Return vs Nifty]]-AVERAGE(Table2[1Y Return vs Nifty]))/_xlfn.STDEV.P(Table2[1Y Return vs Nifty])</f>
        <v>-1.5407524948894655</v>
      </c>
      <c r="I731">
        <v>-14.5627643323238</v>
      </c>
      <c r="J731">
        <f>(Table2[[#This Row],[1M Return vs Nifty]]-AVERAGE(Table2[1M Return vs Nifty]))/_xlfn.STDEV.P(Table2[1M Return vs Nifty])</f>
        <v>-1.4115038142102259</v>
      </c>
      <c r="K731">
        <v>-45.2677057155556</v>
      </c>
      <c r="L731">
        <f>(Table2[[#This Row],[6M Return vs Nifty]]-AVERAGE(Table2[6M Return vs Nifty]))/_xlfn.STDEV.P(Table2[6M Return vs Nifty])</f>
        <v>-1.7260490851395345</v>
      </c>
      <c r="M731">
        <v>1.9305802687875</v>
      </c>
      <c r="N731">
        <f>(Table2[[#This Row],[1W Return vs Nifty]]-AVERAGE(Table2[1W Return vs Nifty]))/_xlfn.STDEV.P(Table2[1W Return vs Nifty])</f>
        <v>9.9422847071459847E-2</v>
      </c>
      <c r="O731">
        <v>8.64</v>
      </c>
      <c r="P731">
        <v>10.4041577020761</v>
      </c>
      <c r="Q731">
        <v>12.794434868782099</v>
      </c>
      <c r="R731">
        <v>45.671408937635398</v>
      </c>
      <c r="S731" s="1">
        <f>(Table2[[#This Row],[Close Price]]-Table2[[#This Row],[20D EMA]])/Table2[[#This Row],[20D EMA]]</f>
        <v>-5.4398148148148216E-2</v>
      </c>
      <c r="T731" s="1">
        <f>(Table2[[#This Row],[Close Price]]-Table2[[#This Row],[50D EMA]])/Table2[[#This Row],[50D EMA]]</f>
        <v>-0.21473700861245928</v>
      </c>
      <c r="U731" s="1">
        <f>(Table2[[#This Row],[Close Price]]-Table2[[#This Row],[200D EMA]])/Table2[[#This Row],[200D EMA]]</f>
        <v>-0.36144112000331741</v>
      </c>
      <c r="V731">
        <v>0.93572426328514702</v>
      </c>
      <c r="W731">
        <v>8.01</v>
      </c>
      <c r="X731">
        <v>8.2200000000000006</v>
      </c>
      <c r="Y731">
        <v>7.81</v>
      </c>
      <c r="Z731">
        <v>8.49</v>
      </c>
      <c r="AA731">
        <v>7.81</v>
      </c>
      <c r="AB731">
        <v>8.5299999999999994</v>
      </c>
      <c r="AC731" s="1">
        <f>(Table2[[#This Row],[Close Price]]/Table2[[#This Row],[Day Low]])-1</f>
        <v>1.9975031210986316E-2</v>
      </c>
      <c r="AD731" s="1">
        <f>(Table2[[#This Row],[Day High]]/Table2[[#This Row],[Close Price]])-1</f>
        <v>6.1199510403917579E-3</v>
      </c>
      <c r="AE731" s="1">
        <f>(Table2[[#This Row],[Close Price]]/Table2[[#This Row],[Current Week Low]])-1</f>
        <v>4.6094750320102573E-2</v>
      </c>
      <c r="AF731" s="1">
        <f>(Table2[[#This Row],[Current Week High]]/Table2[[#This Row],[Close Price]])-1</f>
        <v>3.9167686658506673E-2</v>
      </c>
      <c r="AG731" s="1">
        <f>(Table2[[#This Row],[Close Price]]/Table2[[#This Row],[Current Month Low]])-1</f>
        <v>4.6094750320102573E-2</v>
      </c>
      <c r="AH731" s="1">
        <f>(Table2[[#This Row],[Current Month High]]/Table2[[#This Row],[Close Price]])-1</f>
        <v>4.4063647490820035E-2</v>
      </c>
      <c r="AI731">
        <v>134.761321909424</v>
      </c>
      <c r="AJ731">
        <v>7.7836411609498697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-3.88</v>
      </c>
      <c r="AM731" t="s">
        <v>3216</v>
      </c>
      <c r="AN731">
        <v>-0.5</v>
      </c>
      <c r="AO731" t="s">
        <v>3216</v>
      </c>
      <c r="AP731">
        <v>-1.0872278610161001E-2</v>
      </c>
      <c r="AQ731">
        <f>(Table2[[#This Row],[Sharpe Ratio]]-AVERAGE(Table2[Sharpe Ratio]))/_xlfn.STDEV.P(Table2[Sharpe Ratio])</f>
        <v>-0.88479414732229722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734</v>
      </c>
      <c r="AU731">
        <f>_xlfn.RANK.AVG(Table2[[#This Row],[Sharpe Ratio Z-Score]],Table2[Sharpe Ratio Z-Score])</f>
        <v>598</v>
      </c>
      <c r="AV731">
        <f>(Table2[[#This Row],[Rank 1Y]]+Table2[[#This Row],[Rank 6M]]+Table2[[#This Row],[Rank Sharpe]])/3</f>
        <v>688.33333333333337</v>
      </c>
    </row>
    <row r="732" spans="1:48" hidden="1" x14ac:dyDescent="0.3">
      <c r="A732" t="s">
        <v>320</v>
      </c>
      <c r="B732" t="s">
        <v>321</v>
      </c>
      <c r="C732" t="s">
        <v>3157</v>
      </c>
      <c r="D732" t="s">
        <v>24</v>
      </c>
      <c r="E732">
        <v>83948.190128319999</v>
      </c>
      <c r="F732">
        <v>1077.6500000000001</v>
      </c>
      <c r="G732">
        <v>-52.832991775108397</v>
      </c>
      <c r="H732">
        <f>(Table2[[#This Row],[1Y Return vs Nifty]]-AVERAGE(Table2[1Y Return vs Nifty]))/_xlfn.STDEV.P(Table2[1Y Return vs Nifty])</f>
        <v>-1.317461212668537</v>
      </c>
      <c r="I732">
        <v>-19.188502295515502</v>
      </c>
      <c r="J732">
        <f>(Table2[[#This Row],[1M Return vs Nifty]]-AVERAGE(Table2[1M Return vs Nifty]))/_xlfn.STDEV.P(Table2[1M Return vs Nifty])</f>
        <v>-1.9105956077790607</v>
      </c>
      <c r="K732">
        <v>-37.132558595355199</v>
      </c>
      <c r="L732">
        <f>(Table2[[#This Row],[6M Return vs Nifty]]-AVERAGE(Table2[6M Return vs Nifty]))/_xlfn.STDEV.P(Table2[6M Return vs Nifty])</f>
        <v>-1.4587739129913901</v>
      </c>
      <c r="M732">
        <v>4.5170253212351499</v>
      </c>
      <c r="N732">
        <f>(Table2[[#This Row],[1W Return vs Nifty]]-AVERAGE(Table2[1W Return vs Nifty]))/_xlfn.STDEV.P(Table2[1W Return vs Nifty])</f>
        <v>0.71773965006425955</v>
      </c>
      <c r="O732">
        <v>1179.6500000000001</v>
      </c>
      <c r="P732">
        <v>1288.1791556712101</v>
      </c>
      <c r="Q732">
        <v>1395.41312561724</v>
      </c>
      <c r="R732">
        <v>28.867045146932998</v>
      </c>
      <c r="S732" s="1">
        <f>(Table2[[#This Row],[Close Price]]-Table2[[#This Row],[20D EMA]])/Table2[[#This Row],[20D EMA]]</f>
        <v>-8.6466324757343269E-2</v>
      </c>
      <c r="T732" s="1">
        <f>(Table2[[#This Row],[Close Price]]-Table2[[#This Row],[50D EMA]])/Table2[[#This Row],[50D EMA]]</f>
        <v>-0.16343158072722661</v>
      </c>
      <c r="U732" s="1">
        <f>(Table2[[#This Row],[Close Price]]-Table2[[#This Row],[200D EMA]])/Table2[[#This Row],[200D EMA]]</f>
        <v>-0.22771974821197283</v>
      </c>
      <c r="V732">
        <v>2.2253425282491501</v>
      </c>
      <c r="W732">
        <v>1068.25</v>
      </c>
      <c r="X732">
        <v>1098.5999999999999</v>
      </c>
      <c r="Y732">
        <v>1054.0999999999999</v>
      </c>
      <c r="Z732">
        <v>1098.5999999999999</v>
      </c>
      <c r="AA732">
        <v>1054.0999999999999</v>
      </c>
      <c r="AB732">
        <v>1098.5999999999999</v>
      </c>
      <c r="AC732" s="1">
        <f>(Table2[[#This Row],[Close Price]]/Table2[[#This Row],[Day Low]])-1</f>
        <v>8.7994383337235416E-3</v>
      </c>
      <c r="AD732" s="1">
        <f>(Table2[[#This Row],[Day High]]/Table2[[#This Row],[Close Price]])-1</f>
        <v>1.9440449125411652E-2</v>
      </c>
      <c r="AE732" s="1">
        <f>(Table2[[#This Row],[Close Price]]/Table2[[#This Row],[Current Week Low]])-1</f>
        <v>2.2341333839294375E-2</v>
      </c>
      <c r="AF732" s="1">
        <f>(Table2[[#This Row],[Current Week High]]/Table2[[#This Row],[Close Price]])-1</f>
        <v>1.9440449125411652E-2</v>
      </c>
      <c r="AG732" s="1">
        <f>(Table2[[#This Row],[Close Price]]/Table2[[#This Row],[Current Month Low]])-1</f>
        <v>2.2341333839294375E-2</v>
      </c>
      <c r="AH732" s="1">
        <f>(Table2[[#This Row],[Current Month High]]/Table2[[#This Row],[Close Price]])-1</f>
        <v>1.9440449125411652E-2</v>
      </c>
      <c r="AI732">
        <v>57.240291374750598</v>
      </c>
      <c r="AJ732">
        <v>5.8491307337196803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-17.63</v>
      </c>
      <c r="AM732" t="s">
        <v>3216</v>
      </c>
      <c r="AN732">
        <v>-0.24</v>
      </c>
      <c r="AO732" t="s">
        <v>3216</v>
      </c>
      <c r="AP732">
        <v>-2.0454386237748E-2</v>
      </c>
      <c r="AQ732">
        <f>(Table2[[#This Row],[Sharpe Ratio]]-AVERAGE(Table2[Sharpe Ratio]))/_xlfn.STDEV.P(Table2[Sharpe Ratio])</f>
        <v>-0.99910909898654265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720</v>
      </c>
      <c r="AT732">
        <f>_xlfn.RANK.AVG(Table2[[#This Row],[6M Return vs Nifty Z-Score]],Table2[6M Return vs Nifty Z-Score])</f>
        <v>727</v>
      </c>
      <c r="AU732">
        <f>_xlfn.RANK.AVG(Table2[[#This Row],[Sharpe Ratio Z-Score]],Table2[Sharpe Ratio Z-Score])</f>
        <v>619</v>
      </c>
      <c r="AV732">
        <f>(Table2[[#This Row],[Rank 1Y]]+Table2[[#This Row],[Rank 6M]]+Table2[[#This Row],[Rank Sharpe]])/3</f>
        <v>688.66666666666663</v>
      </c>
    </row>
    <row r="733" spans="1:48" hidden="1" x14ac:dyDescent="0.3">
      <c r="A733" t="s">
        <v>1101</v>
      </c>
      <c r="B733" t="s">
        <v>1102</v>
      </c>
      <c r="C733" t="s">
        <v>3175</v>
      </c>
      <c r="D733" t="s">
        <v>632</v>
      </c>
      <c r="E733">
        <v>11848.96756512</v>
      </c>
      <c r="F733">
        <v>123.36</v>
      </c>
      <c r="G733">
        <v>-80.160234559115295</v>
      </c>
      <c r="H733">
        <f>(Table2[[#This Row],[1Y Return vs Nifty]]-AVERAGE(Table2[1Y Return vs Nifty]))/_xlfn.STDEV.P(Table2[1Y Return vs Nifty])</f>
        <v>-1.7867738535576971</v>
      </c>
      <c r="I733">
        <v>-6.5639021650066098</v>
      </c>
      <c r="J733">
        <f>(Table2[[#This Row],[1M Return vs Nifty]]-AVERAGE(Table2[1M Return vs Nifty]))/_xlfn.STDEV.P(Table2[1M Return vs Nifty])</f>
        <v>-0.54847039178919244</v>
      </c>
      <c r="K733">
        <v>-18.655948017608399</v>
      </c>
      <c r="L733">
        <f>(Table2[[#This Row],[6M Return vs Nifty]]-AVERAGE(Table2[6M Return vs Nifty]))/_xlfn.STDEV.P(Table2[6M Return vs Nifty])</f>
        <v>-0.8517364249269026</v>
      </c>
      <c r="M733">
        <v>1.0691471446659799</v>
      </c>
      <c r="N733">
        <f>(Table2[[#This Row],[1W Return vs Nifty]]-AVERAGE(Table2[1W Return vs Nifty]))/_xlfn.STDEV.P(Table2[1W Return vs Nifty])</f>
        <v>-0.10651177148726886</v>
      </c>
      <c r="O733">
        <v>124.56</v>
      </c>
      <c r="P733">
        <v>129.62957138668901</v>
      </c>
      <c r="Q733">
        <v>155.058438203105</v>
      </c>
      <c r="R733">
        <v>50.027833437390299</v>
      </c>
      <c r="S733" s="1">
        <f>(Table2[[#This Row],[Close Price]]-Table2[[#This Row],[20D EMA]])/Table2[[#This Row],[20D EMA]]</f>
        <v>-9.633911368015436E-3</v>
      </c>
      <c r="T733" s="1">
        <f>(Table2[[#This Row],[Close Price]]-Table2[[#This Row],[50D EMA]])/Table2[[#This Row],[50D EMA]]</f>
        <v>-4.8365286713682669E-2</v>
      </c>
      <c r="U733" s="1">
        <f>(Table2[[#This Row],[Close Price]]-Table2[[#This Row],[200D EMA]])/Table2[[#This Row],[200D EMA]]</f>
        <v>-0.20442897897362058</v>
      </c>
      <c r="V733">
        <v>0.51829852799406095</v>
      </c>
      <c r="W733">
        <v>121.57</v>
      </c>
      <c r="X733">
        <v>123.8</v>
      </c>
      <c r="Y733">
        <v>119.56</v>
      </c>
      <c r="Z733">
        <v>123.8</v>
      </c>
      <c r="AA733">
        <v>119.56</v>
      </c>
      <c r="AB733">
        <v>123.8</v>
      </c>
      <c r="AC733" s="1">
        <f>(Table2[[#This Row],[Close Price]]/Table2[[#This Row],[Day Low]])-1</f>
        <v>1.472402730936917E-2</v>
      </c>
      <c r="AD733" s="1">
        <f>(Table2[[#This Row],[Day High]]/Table2[[#This Row],[Close Price]])-1</f>
        <v>3.5667963683527759E-3</v>
      </c>
      <c r="AE733" s="1">
        <f>(Table2[[#This Row],[Close Price]]/Table2[[#This Row],[Current Week Low]])-1</f>
        <v>3.1783205085312849E-2</v>
      </c>
      <c r="AF733" s="1">
        <f>(Table2[[#This Row],[Current Week High]]/Table2[[#This Row],[Close Price]])-1</f>
        <v>3.5667963683527759E-3</v>
      </c>
      <c r="AG733" s="1">
        <f>(Table2[[#This Row],[Close Price]]/Table2[[#This Row],[Current Month Low]])-1</f>
        <v>3.1783205085312849E-2</v>
      </c>
      <c r="AH733" s="1">
        <f>(Table2[[#This Row],[Current Month High]]/Table2[[#This Row],[Close Price]])-1</f>
        <v>3.5667963683527759E-3</v>
      </c>
      <c r="AI733">
        <v>142.94747081712001</v>
      </c>
      <c r="AJ733">
        <v>5.4539237476491698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-2.2599999999999998</v>
      </c>
      <c r="AM733" t="s">
        <v>3216</v>
      </c>
      <c r="AN733">
        <v>-0.06</v>
      </c>
      <c r="AO733" t="s">
        <v>3216</v>
      </c>
      <c r="AP733">
        <v>-0.109836834683986</v>
      </c>
      <c r="AQ733">
        <f>(Table2[[#This Row],[Sharpe Ratio]]-AVERAGE(Table2[Sharpe Ratio]))/_xlfn.STDEV.P(Table2[Sharpe Ratio])</f>
        <v>-2.0654455116925101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735</v>
      </c>
      <c r="AT733">
        <f>_xlfn.RANK.AVG(Table2[[#This Row],[6M Return vs Nifty Z-Score]],Table2[6M Return vs Nifty Z-Score])</f>
        <v>622</v>
      </c>
      <c r="AU733">
        <f>_xlfn.RANK.AVG(Table2[[#This Row],[Sharpe Ratio Z-Score]],Table2[Sharpe Ratio Z-Score])</f>
        <v>727</v>
      </c>
      <c r="AV733">
        <f>(Table2[[#This Row],[Rank 1Y]]+Table2[[#This Row],[Rank 6M]]+Table2[[#This Row],[Rank Sharpe]])/3</f>
        <v>694.66666666666663</v>
      </c>
    </row>
    <row r="734" spans="1:48" hidden="1" x14ac:dyDescent="0.3">
      <c r="A734" t="s">
        <v>689</v>
      </c>
      <c r="B734" t="s">
        <v>690</v>
      </c>
      <c r="C734" t="s">
        <v>3166</v>
      </c>
      <c r="D734" t="s">
        <v>433</v>
      </c>
      <c r="E734">
        <v>26305.723592729999</v>
      </c>
      <c r="F734">
        <v>355.05</v>
      </c>
      <c r="G734">
        <v>-38.0610931346135</v>
      </c>
      <c r="H734">
        <f>(Table2[[#This Row],[1Y Return vs Nifty]]-AVERAGE(Table2[1Y Return vs Nifty]))/_xlfn.STDEV.P(Table2[1Y Return vs Nifty])</f>
        <v>-1.063771558841663</v>
      </c>
      <c r="I734">
        <v>-11.583013281765</v>
      </c>
      <c r="J734">
        <f>(Table2[[#This Row],[1M Return vs Nifty]]-AVERAGE(Table2[1M Return vs Nifty]))/_xlfn.STDEV.P(Table2[1M Return vs Nifty])</f>
        <v>-1.0900049943363299</v>
      </c>
      <c r="K734">
        <v>-30.195830715555601</v>
      </c>
      <c r="L734">
        <f>(Table2[[#This Row],[6M Return vs Nifty]]-AVERAGE(Table2[6M Return vs Nifty]))/_xlfn.STDEV.P(Table2[6M Return vs Nifty])</f>
        <v>-1.2308720556771493</v>
      </c>
      <c r="M734">
        <v>0.67062992590832005</v>
      </c>
      <c r="N734">
        <f>(Table2[[#This Row],[1W Return vs Nifty]]-AVERAGE(Table2[1W Return vs Nifty]))/_xlfn.STDEV.P(Table2[1W Return vs Nifty])</f>
        <v>-0.2017814902105147</v>
      </c>
      <c r="O734">
        <v>374.4</v>
      </c>
      <c r="P734">
        <v>393.210086694707</v>
      </c>
      <c r="Q734">
        <v>409.81343743132499</v>
      </c>
      <c r="R734">
        <v>29.358794881030999</v>
      </c>
      <c r="S734" s="1">
        <f>(Table2[[#This Row],[Close Price]]-Table2[[#This Row],[20D EMA]])/Table2[[#This Row],[20D EMA]]</f>
        <v>-5.1682692307692221E-2</v>
      </c>
      <c r="T734" s="1">
        <f>(Table2[[#This Row],[Close Price]]-Table2[[#This Row],[50D EMA]])/Table2[[#This Row],[50D EMA]]</f>
        <v>-9.7047578345402258E-2</v>
      </c>
      <c r="U734" s="1">
        <f>(Table2[[#This Row],[Close Price]]-Table2[[#This Row],[200D EMA]])/Table2[[#This Row],[200D EMA]]</f>
        <v>-0.13363016541033265</v>
      </c>
      <c r="V734">
        <v>0.55883172373387702</v>
      </c>
      <c r="W734">
        <v>353</v>
      </c>
      <c r="X734">
        <v>361.9</v>
      </c>
      <c r="Y734">
        <v>347.4</v>
      </c>
      <c r="Z734">
        <v>364.45</v>
      </c>
      <c r="AA734">
        <v>347.4</v>
      </c>
      <c r="AB734">
        <v>367</v>
      </c>
      <c r="AC734" s="1">
        <f>(Table2[[#This Row],[Close Price]]/Table2[[#This Row],[Day Low]])-1</f>
        <v>5.8073654390935481E-3</v>
      </c>
      <c r="AD734" s="1">
        <f>(Table2[[#This Row],[Day High]]/Table2[[#This Row],[Close Price]])-1</f>
        <v>1.9293057315870943E-2</v>
      </c>
      <c r="AE734" s="1">
        <f>(Table2[[#This Row],[Close Price]]/Table2[[#This Row],[Current Week Low]])-1</f>
        <v>2.2020725388601115E-2</v>
      </c>
      <c r="AF734" s="1">
        <f>(Table2[[#This Row],[Current Week High]]/Table2[[#This Row],[Close Price]])-1</f>
        <v>2.6475144345866619E-2</v>
      </c>
      <c r="AG734" s="1">
        <f>(Table2[[#This Row],[Close Price]]/Table2[[#This Row],[Current Month Low]])-1</f>
        <v>2.2020725388601115E-2</v>
      </c>
      <c r="AH734" s="1">
        <f>(Table2[[#This Row],[Current Month High]]/Table2[[#This Row],[Close Price]])-1</f>
        <v>3.3657231375862517E-2</v>
      </c>
      <c r="AI734">
        <v>37.445430221095599</v>
      </c>
      <c r="AJ734">
        <v>2.2020725388601101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-8.5399999999999991</v>
      </c>
      <c r="AM734" t="s">
        <v>3216</v>
      </c>
      <c r="AN734">
        <v>-0.16</v>
      </c>
      <c r="AO734" t="s">
        <v>3216</v>
      </c>
      <c r="AP734">
        <v>-8.4630121324789004E-2</v>
      </c>
      <c r="AQ734">
        <f>(Table2[[#This Row],[Sharpe Ratio]]-AVERAGE(Table2[Sharpe Ratio]))/_xlfn.STDEV.P(Table2[Sharpe Ratio])</f>
        <v>-1.7647283489072363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681</v>
      </c>
      <c r="AT734">
        <f>_xlfn.RANK.AVG(Table2[[#This Row],[6M Return vs Nifty Z-Score]],Table2[6M Return vs Nifty Z-Score])</f>
        <v>703</v>
      </c>
      <c r="AU734">
        <f>_xlfn.RANK.AVG(Table2[[#This Row],[Sharpe Ratio Z-Score]],Table2[Sharpe Ratio Z-Score])</f>
        <v>709</v>
      </c>
      <c r="AV734">
        <f>(Table2[[#This Row],[Rank 1Y]]+Table2[[#This Row],[Rank 6M]]+Table2[[#This Row],[Rank Sharpe]])/3</f>
        <v>697.66666666666663</v>
      </c>
    </row>
    <row r="735" spans="1:48" hidden="1" x14ac:dyDescent="0.3">
      <c r="A735" t="s">
        <v>1417</v>
      </c>
      <c r="B735" t="s">
        <v>1418</v>
      </c>
      <c r="C735" t="s">
        <v>3168</v>
      </c>
      <c r="D735" t="s">
        <v>91</v>
      </c>
      <c r="E735">
        <v>7747.6213241599999</v>
      </c>
      <c r="F735">
        <v>262.39999999999998</v>
      </c>
      <c r="G735">
        <v>-65.704028221723703</v>
      </c>
      <c r="H735">
        <f>(Table2[[#This Row],[1Y Return vs Nifty]]-AVERAGE(Table2[1Y Return vs Nifty]))/_xlfn.STDEV.P(Table2[1Y Return vs Nifty])</f>
        <v>-1.5385058366536852</v>
      </c>
      <c r="I735">
        <v>-6.7749598791267696</v>
      </c>
      <c r="J735">
        <f>(Table2[[#This Row],[1M Return vs Nifty]]-AVERAGE(Table2[1M Return vs Nifty]))/_xlfn.STDEV.P(Table2[1M Return vs Nifty])</f>
        <v>-0.57124236329405631</v>
      </c>
      <c r="K735">
        <v>-21.992096275721501</v>
      </c>
      <c r="L735">
        <f>(Table2[[#This Row],[6M Return vs Nifty]]-AVERAGE(Table2[6M Return vs Nifty]))/_xlfn.STDEV.P(Table2[6M Return vs Nifty])</f>
        <v>-0.9613434900265373</v>
      </c>
      <c r="M735">
        <v>4.7368918331626002</v>
      </c>
      <c r="N735">
        <f>(Table2[[#This Row],[1W Return vs Nifty]]-AVERAGE(Table2[1W Return vs Nifty]))/_xlfn.STDEV.P(Table2[1W Return vs Nifty])</f>
        <v>0.77030104455880233</v>
      </c>
      <c r="O735">
        <v>262.79000000000002</v>
      </c>
      <c r="P735">
        <v>274.88282690427502</v>
      </c>
      <c r="Q735">
        <v>316.60171479967102</v>
      </c>
      <c r="R735">
        <v>53.8613361083057</v>
      </c>
      <c r="S735" s="1">
        <f>(Table2[[#This Row],[Close Price]]-Table2[[#This Row],[20D EMA]])/Table2[[#This Row],[20D EMA]]</f>
        <v>-1.4840747364817655E-3</v>
      </c>
      <c r="T735" s="1">
        <f>(Table2[[#This Row],[Close Price]]-Table2[[#This Row],[50D EMA]])/Table2[[#This Row],[50D EMA]]</f>
        <v>-4.5411446923972643E-2</v>
      </c>
      <c r="U735" s="1">
        <f>(Table2[[#This Row],[Close Price]]-Table2[[#This Row],[200D EMA]])/Table2[[#This Row],[200D EMA]]</f>
        <v>-0.17119842460097554</v>
      </c>
      <c r="V735">
        <v>1.4334703126919</v>
      </c>
      <c r="W735">
        <v>258.89999999999998</v>
      </c>
      <c r="X735">
        <v>264.3</v>
      </c>
      <c r="Y735">
        <v>250.9</v>
      </c>
      <c r="Z735">
        <v>264.3</v>
      </c>
      <c r="AA735">
        <v>250.9</v>
      </c>
      <c r="AB735">
        <v>264.3</v>
      </c>
      <c r="AC735" s="1">
        <f>(Table2[[#This Row],[Close Price]]/Table2[[#This Row],[Day Low]])-1</f>
        <v>1.351873310158358E-2</v>
      </c>
      <c r="AD735" s="1">
        <f>(Table2[[#This Row],[Day High]]/Table2[[#This Row],[Close Price]])-1</f>
        <v>7.2408536585366612E-3</v>
      </c>
      <c r="AE735" s="1">
        <f>(Table2[[#This Row],[Close Price]]/Table2[[#This Row],[Current Week Low]])-1</f>
        <v>4.5834994021522357E-2</v>
      </c>
      <c r="AF735" s="1">
        <f>(Table2[[#This Row],[Current Week High]]/Table2[[#This Row],[Close Price]])-1</f>
        <v>7.2408536585366612E-3</v>
      </c>
      <c r="AG735" s="1">
        <f>(Table2[[#This Row],[Close Price]]/Table2[[#This Row],[Current Month Low]])-1</f>
        <v>4.5834994021522357E-2</v>
      </c>
      <c r="AH735" s="1">
        <f>(Table2[[#This Row],[Current Month High]]/Table2[[#This Row],[Close Price]])-1</f>
        <v>7.2408536585366612E-3</v>
      </c>
      <c r="AI735">
        <v>69.664634146341399</v>
      </c>
      <c r="AJ735">
        <v>11.469838572642299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-4.01</v>
      </c>
      <c r="AM735" t="s">
        <v>3216</v>
      </c>
      <c r="AN735">
        <v>-0.09</v>
      </c>
      <c r="AO735" t="s">
        <v>3216</v>
      </c>
      <c r="AP735">
        <v>-0.102869687298311</v>
      </c>
      <c r="AQ735">
        <f>(Table2[[#This Row],[Sharpe Ratio]]-AVERAGE(Table2[Sharpe Ratio]))/_xlfn.STDEV.P(Table2[Sharpe Ratio])</f>
        <v>-1.982327146966766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732</v>
      </c>
      <c r="AT735">
        <f>_xlfn.RANK.AVG(Table2[[#This Row],[6M Return vs Nifty Z-Score]],Table2[6M Return vs Nifty Z-Score])</f>
        <v>653</v>
      </c>
      <c r="AU735">
        <f>_xlfn.RANK.AVG(Table2[[#This Row],[Sharpe Ratio Z-Score]],Table2[Sharpe Ratio Z-Score])</f>
        <v>725</v>
      </c>
      <c r="AV735">
        <f>(Table2[[#This Row],[Rank 1Y]]+Table2[[#This Row],[Rank 6M]]+Table2[[#This Row],[Rank Sharpe]])/3</f>
        <v>703.33333333333337</v>
      </c>
    </row>
    <row r="736" spans="1:48" hidden="1" x14ac:dyDescent="0.3">
      <c r="A736" t="s">
        <v>2159</v>
      </c>
      <c r="B736" t="s">
        <v>2160</v>
      </c>
      <c r="C736" t="s">
        <v>3157</v>
      </c>
      <c r="D736" t="s">
        <v>54</v>
      </c>
      <c r="E736">
        <v>2846.1448227599999</v>
      </c>
      <c r="F736">
        <v>399.15</v>
      </c>
      <c r="G736">
        <v>-81.961631375495202</v>
      </c>
      <c r="H736">
        <f>(Table2[[#This Row],[1Y Return vs Nifty]]-AVERAGE(Table2[1Y Return vs Nifty]))/_xlfn.STDEV.P(Table2[1Y Return vs Nifty])</f>
        <v>-1.8177106847582218</v>
      </c>
      <c r="I736">
        <v>-28.718773278304901</v>
      </c>
      <c r="J736">
        <f>(Table2[[#This Row],[1M Return vs Nifty]]-AVERAGE(Table2[1M Return vs Nifty]))/_xlfn.STDEV.P(Table2[1M Return vs Nifty])</f>
        <v>-2.9388596546935282</v>
      </c>
      <c r="K736">
        <v>-61.654219020066201</v>
      </c>
      <c r="L736">
        <f>(Table2[[#This Row],[6M Return vs Nifty]]-AVERAGE(Table2[6M Return vs Nifty]))/_xlfn.STDEV.P(Table2[6M Return vs Nifty])</f>
        <v>-2.2644177341213902</v>
      </c>
      <c r="M736">
        <v>2.9261908021909502</v>
      </c>
      <c r="N736">
        <f>(Table2[[#This Row],[1W Return vs Nifty]]-AVERAGE(Table2[1W Return vs Nifty]))/_xlfn.STDEV.P(Table2[1W Return vs Nifty])</f>
        <v>0.33743398187496526</v>
      </c>
      <c r="O736">
        <v>456.33</v>
      </c>
      <c r="P736">
        <v>525.32534405842</v>
      </c>
      <c r="Q736">
        <v>686.86244399994098</v>
      </c>
      <c r="R736">
        <v>28.827889661862901</v>
      </c>
      <c r="S736" s="1">
        <f>(Table2[[#This Row],[Close Price]]-Table2[[#This Row],[20D EMA]])/Table2[[#This Row],[20D EMA]]</f>
        <v>-0.12530405627506411</v>
      </c>
      <c r="T736" s="1">
        <f>(Table2[[#This Row],[Close Price]]-Table2[[#This Row],[50D EMA]])/Table2[[#This Row],[50D EMA]]</f>
        <v>-0.24018514523523238</v>
      </c>
      <c r="U736" s="1">
        <f>(Table2[[#This Row],[Close Price]]-Table2[[#This Row],[200D EMA]])/Table2[[#This Row],[200D EMA]]</f>
        <v>-0.41887927708559608</v>
      </c>
      <c r="V736">
        <v>2.2616209163852901</v>
      </c>
      <c r="W736">
        <v>397.6</v>
      </c>
      <c r="X736">
        <v>406.2</v>
      </c>
      <c r="Y736">
        <v>393.8</v>
      </c>
      <c r="Z736">
        <v>420.45</v>
      </c>
      <c r="AA736">
        <v>393.8</v>
      </c>
      <c r="AB736">
        <v>421</v>
      </c>
      <c r="AC736" s="1">
        <f>(Table2[[#This Row],[Close Price]]/Table2[[#This Row],[Day Low]])-1</f>
        <v>3.8983903420521937E-3</v>
      </c>
      <c r="AD736" s="1">
        <f>(Table2[[#This Row],[Day High]]/Table2[[#This Row],[Close Price]])-1</f>
        <v>1.7662532882375181E-2</v>
      </c>
      <c r="AE736" s="1">
        <f>(Table2[[#This Row],[Close Price]]/Table2[[#This Row],[Current Week Low]])-1</f>
        <v>1.3585576434738345E-2</v>
      </c>
      <c r="AF736" s="1">
        <f>(Table2[[#This Row],[Current Week High]]/Table2[[#This Row],[Close Price]])-1</f>
        <v>5.3363397219090558E-2</v>
      </c>
      <c r="AG736" s="1">
        <f>(Table2[[#This Row],[Close Price]]/Table2[[#This Row],[Current Month Low]])-1</f>
        <v>1.3585576434738345E-2</v>
      </c>
      <c r="AH736" s="1">
        <f>(Table2[[#This Row],[Current Month High]]/Table2[[#This Row],[Close Price]])-1</f>
        <v>5.4741325316297162E-2</v>
      </c>
      <c r="AI736">
        <v>211.461856444945</v>
      </c>
      <c r="AJ736">
        <v>7.1831364124597101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-17.07</v>
      </c>
      <c r="AM736" t="s">
        <v>3216</v>
      </c>
      <c r="AN736">
        <v>-0.37</v>
      </c>
      <c r="AO736" t="s">
        <v>3216</v>
      </c>
      <c r="AP736">
        <v>-3.0053575447524E-2</v>
      </c>
      <c r="AQ736">
        <f>(Table2[[#This Row],[Sharpe Ratio]]-AVERAGE(Table2[Sharpe Ratio]))/_xlfn.STDEV.P(Table2[Sharpe Ratio])</f>
        <v>-1.1136278346530324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736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638</v>
      </c>
      <c r="AV736">
        <f>(Table2[[#This Row],[Rank 1Y]]+Table2[[#This Row],[Rank 6M]]+Table2[[#This Row],[Rank Sharpe]])/3</f>
        <v>703.33333333333337</v>
      </c>
    </row>
    <row r="737" spans="1:48" hidden="1" x14ac:dyDescent="0.3">
      <c r="A737" t="s">
        <v>1733</v>
      </c>
      <c r="B737" t="s">
        <v>1734</v>
      </c>
      <c r="C737" t="s">
        <v>3168</v>
      </c>
      <c r="D737" t="s">
        <v>467</v>
      </c>
      <c r="E737">
        <v>4844.2822099650002</v>
      </c>
      <c r="F737">
        <v>292.05</v>
      </c>
      <c r="G737">
        <v>-57.886096365610001</v>
      </c>
      <c r="H737">
        <f>(Table2[[#This Row],[1Y Return vs Nifty]]-AVERAGE(Table2[1Y Return vs Nifty]))/_xlfn.STDEV.P(Table2[1Y Return vs Nifty])</f>
        <v>-1.4042422274529975</v>
      </c>
      <c r="I737">
        <v>-2.4403257537240002</v>
      </c>
      <c r="J737">
        <f>(Table2[[#This Row],[1M Return vs Nifty]]-AVERAGE(Table2[1M Return vs Nifty]))/_xlfn.STDEV.P(Table2[1M Return vs Nifty])</f>
        <v>-0.10355907960471371</v>
      </c>
      <c r="K737">
        <v>-35.121666581817003</v>
      </c>
      <c r="L737">
        <f>(Table2[[#This Row],[6M Return vs Nifty]]-AVERAGE(Table2[6M Return vs Nifty]))/_xlfn.STDEV.P(Table2[6M Return vs Nifty])</f>
        <v>-1.3927073131931913</v>
      </c>
      <c r="M737">
        <v>-0.81373191479503004</v>
      </c>
      <c r="N737">
        <f>(Table2[[#This Row],[1W Return vs Nifty]]-AVERAGE(Table2[1W Return vs Nifty]))/_xlfn.STDEV.P(Table2[1W Return vs Nifty])</f>
        <v>-0.55663374850985448</v>
      </c>
      <c r="O737">
        <v>290.74</v>
      </c>
      <c r="P737">
        <v>299.85772469875297</v>
      </c>
      <c r="Q737">
        <v>338.55351990386299</v>
      </c>
      <c r="R737">
        <v>54.401540240021198</v>
      </c>
      <c r="S737" s="1">
        <f>(Table2[[#This Row],[Close Price]]-Table2[[#This Row],[20D EMA]])/Table2[[#This Row],[20D EMA]]</f>
        <v>4.5057439636788958E-3</v>
      </c>
      <c r="T737" s="1">
        <f>(Table2[[#This Row],[Close Price]]-Table2[[#This Row],[50D EMA]])/Table2[[#This Row],[50D EMA]]</f>
        <v>-2.6038097589771492E-2</v>
      </c>
      <c r="U737" s="1">
        <f>(Table2[[#This Row],[Close Price]]-Table2[[#This Row],[200D EMA]])/Table2[[#This Row],[200D EMA]]</f>
        <v>-0.13735943409204046</v>
      </c>
      <c r="V737">
        <v>0.377363748016528</v>
      </c>
      <c r="W737">
        <v>285.85000000000002</v>
      </c>
      <c r="X737">
        <v>292.89999999999998</v>
      </c>
      <c r="Y737">
        <v>280.25</v>
      </c>
      <c r="Z737">
        <v>294.3</v>
      </c>
      <c r="AA737">
        <v>280.25</v>
      </c>
      <c r="AB737">
        <v>298.60000000000002</v>
      </c>
      <c r="AC737" s="1">
        <f>(Table2[[#This Row],[Close Price]]/Table2[[#This Row],[Day Low]])-1</f>
        <v>2.1689697393737939E-2</v>
      </c>
      <c r="AD737" s="1">
        <f>(Table2[[#This Row],[Day High]]/Table2[[#This Row],[Close Price]])-1</f>
        <v>2.9104605375791515E-3</v>
      </c>
      <c r="AE737" s="1">
        <f>(Table2[[#This Row],[Close Price]]/Table2[[#This Row],[Current Week Low]])-1</f>
        <v>4.2105263157894868E-2</v>
      </c>
      <c r="AF737" s="1">
        <f>(Table2[[#This Row],[Current Week High]]/Table2[[#This Row],[Close Price]])-1</f>
        <v>7.7041602465330872E-3</v>
      </c>
      <c r="AG737" s="1">
        <f>(Table2[[#This Row],[Close Price]]/Table2[[#This Row],[Current Month Low]])-1</f>
        <v>4.2105263157894868E-2</v>
      </c>
      <c r="AH737" s="1">
        <f>(Table2[[#This Row],[Current Month High]]/Table2[[#This Row],[Close Price]])-1</f>
        <v>2.2427666495463239E-2</v>
      </c>
      <c r="AI737">
        <v>85.721623009758503</v>
      </c>
      <c r="AJ737">
        <v>11.193603655054201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2.2000000000000002</v>
      </c>
      <c r="AM737" t="s">
        <v>3217</v>
      </c>
      <c r="AN737">
        <v>-0.13</v>
      </c>
      <c r="AO737" t="s">
        <v>3216</v>
      </c>
      <c r="AP737">
        <v>-8.0100302134149995E-2</v>
      </c>
      <c r="AQ737">
        <f>(Table2[[#This Row],[Sharpe Ratio]]-AVERAGE(Table2[Sharpe Ratio]))/_xlfn.STDEV.P(Table2[Sharpe Ratio])</f>
        <v>-1.7106874132434746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727</v>
      </c>
      <c r="AT737">
        <f>_xlfn.RANK.AVG(Table2[[#This Row],[6M Return vs Nifty Z-Score]],Table2[6M Return vs Nifty Z-Score])</f>
        <v>721</v>
      </c>
      <c r="AU737">
        <f>_xlfn.RANK.AVG(Table2[[#This Row],[Sharpe Ratio Z-Score]],Table2[Sharpe Ratio Z-Score])</f>
        <v>704</v>
      </c>
      <c r="AV737">
        <f>(Table2[[#This Row],[Rank 1Y]]+Table2[[#This Row],[Rank 6M]]+Table2[[#This Row],[Rank Sharpe]])/3</f>
        <v>717.33333333333337</v>
      </c>
    </row>
    <row r="738" spans="1:48" hidden="1" x14ac:dyDescent="0.3">
      <c r="A738" t="s">
        <v>1684</v>
      </c>
      <c r="B738" t="s">
        <v>1685</v>
      </c>
      <c r="C738" t="s">
        <v>3167</v>
      </c>
      <c r="D738" t="s">
        <v>472</v>
      </c>
      <c r="E738">
        <v>5314.6710675300001</v>
      </c>
      <c r="F738">
        <v>480.7</v>
      </c>
      <c r="G738">
        <v>-48.397191107578401</v>
      </c>
      <c r="H738">
        <f>(Table2[[#This Row],[1Y Return vs Nifty]]-AVERAGE(Table2[1Y Return vs Nifty]))/_xlfn.STDEV.P(Table2[1Y Return vs Nifty])</f>
        <v>-1.2412816528720856</v>
      </c>
      <c r="I738">
        <v>-12.9608885385619</v>
      </c>
      <c r="J738">
        <f>(Table2[[#This Row],[1M Return vs Nifty]]-AVERAGE(Table2[1M Return vs Nifty]))/_xlfn.STDEV.P(Table2[1M Return vs Nifty])</f>
        <v>-1.2386701886687794</v>
      </c>
      <c r="K738">
        <v>-32.042051762281503</v>
      </c>
      <c r="L738">
        <f>(Table2[[#This Row],[6M Return vs Nifty]]-AVERAGE(Table2[6M Return vs Nifty]))/_xlfn.STDEV.P(Table2[6M Return vs Nifty])</f>
        <v>-1.2915284938209548</v>
      </c>
      <c r="M738">
        <v>-2.72233203742663</v>
      </c>
      <c r="N738">
        <f>(Table2[[#This Row],[1W Return vs Nifty]]-AVERAGE(Table2[1W Return vs Nifty]))/_xlfn.STDEV.P(Table2[1W Return vs Nifty])</f>
        <v>-1.0129046153123193</v>
      </c>
      <c r="O738">
        <v>505.65</v>
      </c>
      <c r="P738">
        <v>541.35179839621003</v>
      </c>
      <c r="Q738">
        <v>602.47325870872703</v>
      </c>
      <c r="R738">
        <v>33.1411290472156</v>
      </c>
      <c r="S738" s="1">
        <f>(Table2[[#This Row],[Close Price]]-Table2[[#This Row],[20D EMA]])/Table2[[#This Row],[20D EMA]]</f>
        <v>-4.934243053495499E-2</v>
      </c>
      <c r="T738" s="1">
        <f>(Table2[[#This Row],[Close Price]]-Table2[[#This Row],[50D EMA]])/Table2[[#This Row],[50D EMA]]</f>
        <v>-0.112037677857347</v>
      </c>
      <c r="U738" s="1">
        <f>(Table2[[#This Row],[Close Price]]-Table2[[#This Row],[200D EMA]])/Table2[[#This Row],[200D EMA]]</f>
        <v>-0.20212226343410172</v>
      </c>
      <c r="V738">
        <v>1.05194306991873</v>
      </c>
      <c r="W738">
        <v>476.15</v>
      </c>
      <c r="X738">
        <v>482.5</v>
      </c>
      <c r="Y738">
        <v>470.7</v>
      </c>
      <c r="Z738">
        <v>483.6</v>
      </c>
      <c r="AA738">
        <v>470.7</v>
      </c>
      <c r="AB738">
        <v>487.35</v>
      </c>
      <c r="AC738" s="1">
        <f>(Table2[[#This Row],[Close Price]]/Table2[[#This Row],[Day Low]])-1</f>
        <v>9.5558122440406734E-3</v>
      </c>
      <c r="AD738" s="1">
        <f>(Table2[[#This Row],[Day High]]/Table2[[#This Row],[Close Price]])-1</f>
        <v>3.7445392136468136E-3</v>
      </c>
      <c r="AE738" s="1">
        <f>(Table2[[#This Row],[Close Price]]/Table2[[#This Row],[Current Week Low]])-1</f>
        <v>2.1244954323348164E-2</v>
      </c>
      <c r="AF738" s="1">
        <f>(Table2[[#This Row],[Current Week High]]/Table2[[#This Row],[Close Price]])-1</f>
        <v>6.0328687330977182E-3</v>
      </c>
      <c r="AG738" s="1">
        <f>(Table2[[#This Row],[Close Price]]/Table2[[#This Row],[Current Month Low]])-1</f>
        <v>2.1244954323348164E-2</v>
      </c>
      <c r="AH738" s="1">
        <f>(Table2[[#This Row],[Current Month High]]/Table2[[#This Row],[Close Price]])-1</f>
        <v>1.3833992094861802E-2</v>
      </c>
      <c r="AI738">
        <v>61.431246099438297</v>
      </c>
      <c r="AJ738">
        <v>2.2004889975549999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-10.3</v>
      </c>
      <c r="AM738" t="s">
        <v>3216</v>
      </c>
      <c r="AN738">
        <v>-0.18</v>
      </c>
      <c r="AO738" t="s">
        <v>3216</v>
      </c>
      <c r="AP738">
        <v>-0.13104706237055799</v>
      </c>
      <c r="AQ738">
        <f>(Table2[[#This Row],[Sharpe Ratio]]-AVERAGE(Table2[Sharpe Ratio]))/_xlfn.STDEV.P(Table2[Sharpe Ratio])</f>
        <v>-2.3184844303744017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713</v>
      </c>
      <c r="AT738">
        <f>_xlfn.RANK.AVG(Table2[[#This Row],[6M Return vs Nifty Z-Score]],Table2[6M Return vs Nifty Z-Score])</f>
        <v>707</v>
      </c>
      <c r="AU738">
        <f>_xlfn.RANK.AVG(Table2[[#This Row],[Sharpe Ratio Z-Score]],Table2[Sharpe Ratio Z-Score])</f>
        <v>735</v>
      </c>
      <c r="AV738">
        <f>(Table2[[#This Row],[Rank 1Y]]+Table2[[#This Row],[Rank 6M]]+Table2[[#This Row],[Rank Sharpe]])/3</f>
        <v>718.33333333333337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4EB1-A382-4C6A-9BF0-5CFCD37E4E18}">
  <dimension ref="A1:Q1489"/>
  <sheetViews>
    <sheetView topLeftCell="E901" workbookViewId="0">
      <selection sqref="A1:Q114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3155</v>
      </c>
      <c r="D2" t="s">
        <v>18</v>
      </c>
      <c r="E2">
        <v>1793513.04203643</v>
      </c>
      <c r="F2">
        <v>1325.35</v>
      </c>
      <c r="G2">
        <v>-12.803842317419701</v>
      </c>
      <c r="H2">
        <v>-4.2571339990693602</v>
      </c>
      <c r="I2">
        <v>-15.7300921762555</v>
      </c>
      <c r="J2">
        <v>-3.1051150036346802</v>
      </c>
      <c r="K2">
        <v>1398.4992591882001</v>
      </c>
      <c r="L2">
        <v>1415.08779484245</v>
      </c>
      <c r="M2">
        <v>42.847022480202298</v>
      </c>
      <c r="N2">
        <v>0.97631112219827798</v>
      </c>
      <c r="O2">
        <v>21.386803485871599</v>
      </c>
      <c r="P2">
        <v>15.3456191118556</v>
      </c>
      <c r="Q2">
        <v>-3.1243895512882001E-2</v>
      </c>
    </row>
    <row r="3" spans="1:17" x14ac:dyDescent="0.3">
      <c r="A3" t="s">
        <v>19</v>
      </c>
      <c r="B3" t="s">
        <v>20</v>
      </c>
      <c r="C3" t="s">
        <v>3156</v>
      </c>
      <c r="D3" t="s">
        <v>21</v>
      </c>
      <c r="E3">
        <v>1497761.5993888699</v>
      </c>
      <c r="F3">
        <v>4139.6499999999996</v>
      </c>
      <c r="G3">
        <v>-3.66425614837119</v>
      </c>
      <c r="H3">
        <v>-5.0254029154572502</v>
      </c>
      <c r="I3">
        <v>-3.5207934168728698</v>
      </c>
      <c r="J3">
        <v>-3.2489158454490101</v>
      </c>
      <c r="K3">
        <v>4176.8563697650197</v>
      </c>
      <c r="L3">
        <v>4054.19171282657</v>
      </c>
      <c r="M3">
        <v>62.806958816388899</v>
      </c>
      <c r="N3">
        <v>0.92859507693198096</v>
      </c>
      <c r="O3">
        <v>10.9332914618385</v>
      </c>
      <c r="P3">
        <v>24.600057188435802</v>
      </c>
      <c r="Q3">
        <v>-1.2332319329363E-2</v>
      </c>
    </row>
    <row r="4" spans="1:17" x14ac:dyDescent="0.3">
      <c r="A4" t="s">
        <v>22</v>
      </c>
      <c r="B4" t="s">
        <v>23</v>
      </c>
      <c r="C4" t="s">
        <v>3157</v>
      </c>
      <c r="D4" t="s">
        <v>24</v>
      </c>
      <c r="E4">
        <v>1341287.52103185</v>
      </c>
      <c r="F4">
        <v>1755.25</v>
      </c>
      <c r="G4">
        <v>-8.5087720791183195</v>
      </c>
      <c r="H4">
        <v>8.4639740627408102</v>
      </c>
      <c r="I4">
        <v>6.1801683649947403</v>
      </c>
      <c r="J4">
        <v>0.205839957276856</v>
      </c>
      <c r="K4">
        <v>1697.07737100031</v>
      </c>
      <c r="L4">
        <v>1620.92061326356</v>
      </c>
      <c r="M4">
        <v>61.196882901515103</v>
      </c>
      <c r="N4">
        <v>0.74078552165089095</v>
      </c>
      <c r="O4">
        <v>2.2076627261073898</v>
      </c>
      <c r="P4">
        <v>28.726486010780601</v>
      </c>
      <c r="Q4">
        <v>-3.5970342354524003E-2</v>
      </c>
    </row>
    <row r="5" spans="1:17" x14ac:dyDescent="0.3">
      <c r="A5" t="s">
        <v>25</v>
      </c>
      <c r="B5" t="s">
        <v>26</v>
      </c>
      <c r="C5" t="s">
        <v>3158</v>
      </c>
      <c r="D5" t="s">
        <v>27</v>
      </c>
      <c r="E5">
        <v>956245.61990607996</v>
      </c>
      <c r="F5">
        <v>1598.8</v>
      </c>
      <c r="G5">
        <v>44.099932865702002</v>
      </c>
      <c r="H5">
        <v>-2.4324642930026101</v>
      </c>
      <c r="I5">
        <v>15.479516019678901</v>
      </c>
      <c r="J5">
        <v>-3.63499446555296</v>
      </c>
      <c r="K5">
        <v>1628.0784084137299</v>
      </c>
      <c r="L5">
        <v>1416.8337544436899</v>
      </c>
      <c r="M5">
        <v>31.116532364931199</v>
      </c>
      <c r="N5">
        <v>0.72941405733200304</v>
      </c>
      <c r="O5">
        <v>11.270953214911099</v>
      </c>
      <c r="P5">
        <v>72.099031216361595</v>
      </c>
      <c r="Q5">
        <v>0.14831401987721499</v>
      </c>
    </row>
    <row r="6" spans="1:17" x14ac:dyDescent="0.3">
      <c r="A6" t="s">
        <v>28</v>
      </c>
      <c r="B6" t="s">
        <v>29</v>
      </c>
      <c r="C6" t="s">
        <v>3157</v>
      </c>
      <c r="D6" t="s">
        <v>24</v>
      </c>
      <c r="E6">
        <v>918767.21210641495</v>
      </c>
      <c r="F6">
        <v>1302.3499999999999</v>
      </c>
      <c r="G6">
        <v>11.61916984965</v>
      </c>
      <c r="H6">
        <v>6.3321644446390897</v>
      </c>
      <c r="I6">
        <v>4.51753402316898</v>
      </c>
      <c r="J6">
        <v>-2.7093862980969701</v>
      </c>
      <c r="K6">
        <v>1259.5921552432001</v>
      </c>
      <c r="L6">
        <v>1166.49294354427</v>
      </c>
      <c r="M6">
        <v>59.603405975948299</v>
      </c>
      <c r="N6">
        <v>1.0988101700228401</v>
      </c>
      <c r="O6">
        <v>4.6070564748339402</v>
      </c>
      <c r="P6">
        <v>42.372232850505597</v>
      </c>
      <c r="Q6">
        <v>9.9209553259741998E-2</v>
      </c>
    </row>
    <row r="7" spans="1:17" x14ac:dyDescent="0.3">
      <c r="A7" t="s">
        <v>30</v>
      </c>
      <c r="B7" t="s">
        <v>31</v>
      </c>
      <c r="C7" t="s">
        <v>3157</v>
      </c>
      <c r="D7" t="s">
        <v>32</v>
      </c>
      <c r="E7">
        <v>762876.52050632006</v>
      </c>
      <c r="F7">
        <v>854.8</v>
      </c>
      <c r="G7">
        <v>22.6990610706249</v>
      </c>
      <c r="H7">
        <v>8.0789125719922605</v>
      </c>
      <c r="I7">
        <v>-3.2775588660879098</v>
      </c>
      <c r="J7">
        <v>1.7804427249429899</v>
      </c>
      <c r="K7">
        <v>810.08928524125997</v>
      </c>
      <c r="L7">
        <v>776.56664603886202</v>
      </c>
      <c r="M7">
        <v>74.731129367055502</v>
      </c>
      <c r="N7">
        <v>0.99912023766966795</v>
      </c>
      <c r="O7">
        <v>6.6916237716424902</v>
      </c>
      <c r="P7">
        <v>53.976402774024997</v>
      </c>
      <c r="Q7">
        <v>7.4801577289955998E-2</v>
      </c>
    </row>
    <row r="8" spans="1:17" x14ac:dyDescent="0.3">
      <c r="A8" t="s">
        <v>33</v>
      </c>
      <c r="B8" t="s">
        <v>34</v>
      </c>
      <c r="C8" t="s">
        <v>3156</v>
      </c>
      <c r="D8" t="s">
        <v>21</v>
      </c>
      <c r="E8">
        <v>755362.32444086997</v>
      </c>
      <c r="F8">
        <v>1823.7</v>
      </c>
      <c r="G8">
        <v>3.8279061474687901</v>
      </c>
      <c r="H8">
        <v>-6.89356146301016</v>
      </c>
      <c r="I8">
        <v>18.802338861553501</v>
      </c>
      <c r="J8">
        <v>-4.8898852984694896</v>
      </c>
      <c r="K8">
        <v>1855.5001408682399</v>
      </c>
      <c r="L8">
        <v>1710.1796226618901</v>
      </c>
      <c r="M8">
        <v>50.236019299567097</v>
      </c>
      <c r="N8">
        <v>0.90686532413116805</v>
      </c>
      <c r="O8">
        <v>9.1983330591654404</v>
      </c>
      <c r="P8">
        <v>34.258475356130603</v>
      </c>
      <c r="Q8">
        <v>-3.7776033370705002E-2</v>
      </c>
    </row>
    <row r="9" spans="1:17" x14ac:dyDescent="0.3">
      <c r="A9" t="s">
        <v>35</v>
      </c>
      <c r="B9" t="s">
        <v>36</v>
      </c>
      <c r="C9" t="s">
        <v>3159</v>
      </c>
      <c r="D9" t="s">
        <v>37</v>
      </c>
      <c r="E9">
        <v>601841.29852551001</v>
      </c>
      <c r="F9">
        <v>481.1</v>
      </c>
      <c r="G9">
        <v>-15.621264064297399</v>
      </c>
      <c r="H9">
        <v>-3.6020189104036602</v>
      </c>
      <c r="I9">
        <v>1.5654688819142</v>
      </c>
      <c r="J9">
        <v>-1.9035600830705</v>
      </c>
      <c r="K9">
        <v>492.51919361923598</v>
      </c>
      <c r="L9">
        <v>467.44450270474903</v>
      </c>
      <c r="M9">
        <v>39.077067101250101</v>
      </c>
      <c r="N9">
        <v>0.88968389205237597</v>
      </c>
      <c r="O9">
        <v>9.8524215339846197</v>
      </c>
      <c r="P9">
        <v>20.4707649931138</v>
      </c>
      <c r="Q9">
        <v>0.12461568273639</v>
      </c>
    </row>
    <row r="10" spans="1:17" x14ac:dyDescent="0.3">
      <c r="A10" t="s">
        <v>38</v>
      </c>
      <c r="B10" t="s">
        <v>39</v>
      </c>
      <c r="C10" t="s">
        <v>3157</v>
      </c>
      <c r="D10" t="s">
        <v>40</v>
      </c>
      <c r="E10">
        <v>597870.40768702503</v>
      </c>
      <c r="F10">
        <v>945.25</v>
      </c>
      <c r="G10">
        <v>28.4741370130244</v>
      </c>
      <c r="H10">
        <v>-2.2552935968985701</v>
      </c>
      <c r="I10">
        <v>-7.8913339275470404</v>
      </c>
      <c r="J10">
        <v>-1.2089973838760799</v>
      </c>
      <c r="K10">
        <v>974.80398242525405</v>
      </c>
      <c r="L10">
        <v>962.67537502158996</v>
      </c>
      <c r="M10">
        <v>60.150475256207699</v>
      </c>
      <c r="N10">
        <v>0.57920599422444996</v>
      </c>
      <c r="O10">
        <v>29.277968791325002</v>
      </c>
      <c r="P10">
        <v>58.002507312996201</v>
      </c>
      <c r="Q10">
        <v>-2.9775065759944999E-2</v>
      </c>
    </row>
    <row r="11" spans="1:17" x14ac:dyDescent="0.3">
      <c r="A11" t="s">
        <v>41</v>
      </c>
      <c r="B11" t="s">
        <v>42</v>
      </c>
      <c r="C11" t="s">
        <v>3159</v>
      </c>
      <c r="D11" t="s">
        <v>43</v>
      </c>
      <c r="E11">
        <v>587562.28688834002</v>
      </c>
      <c r="F11">
        <v>2500.6999999999998</v>
      </c>
      <c r="G11">
        <v>-25.1710527412712</v>
      </c>
      <c r="H11">
        <v>-9.4013041430651505</v>
      </c>
      <c r="I11">
        <v>1.7409745322061101</v>
      </c>
      <c r="J11">
        <v>-1.8280293977183399</v>
      </c>
      <c r="K11">
        <v>2705.6332761745198</v>
      </c>
      <c r="L11">
        <v>2617.3350555626798</v>
      </c>
      <c r="M11">
        <v>24.182934809277398</v>
      </c>
      <c r="N11">
        <v>1.1912121900643799</v>
      </c>
      <c r="O11">
        <v>21.366017515095699</v>
      </c>
      <c r="P11">
        <v>15.1308671531502</v>
      </c>
      <c r="Q11">
        <v>-4.4917275296256998E-2</v>
      </c>
    </row>
    <row r="12" spans="1:17" x14ac:dyDescent="0.3">
      <c r="A12" t="s">
        <v>44</v>
      </c>
      <c r="B12" t="s">
        <v>45</v>
      </c>
      <c r="C12" t="s">
        <v>3160</v>
      </c>
      <c r="D12" t="s">
        <v>46</v>
      </c>
      <c r="E12">
        <v>501296.997336075</v>
      </c>
      <c r="F12">
        <v>3645.45</v>
      </c>
      <c r="G12">
        <v>-3.6124477190507802</v>
      </c>
      <c r="H12">
        <v>4.11531212463695</v>
      </c>
      <c r="I12">
        <v>-3.8363960722963002</v>
      </c>
      <c r="J12">
        <v>5.33168858113007</v>
      </c>
      <c r="K12">
        <v>3566.5320260948602</v>
      </c>
      <c r="L12">
        <v>3486.6795627194301</v>
      </c>
      <c r="M12">
        <v>66.675898052101402</v>
      </c>
      <c r="N12">
        <v>1.1198150650308001</v>
      </c>
      <c r="O12">
        <v>7.52856300319577</v>
      </c>
      <c r="P12">
        <v>24.5349730976172</v>
      </c>
      <c r="Q12">
        <v>0.102501326108327</v>
      </c>
    </row>
    <row r="13" spans="1:17" x14ac:dyDescent="0.3">
      <c r="A13" t="s">
        <v>47</v>
      </c>
      <c r="B13" t="s">
        <v>48</v>
      </c>
      <c r="C13" t="s">
        <v>3156</v>
      </c>
      <c r="D13" t="s">
        <v>21</v>
      </c>
      <c r="E13">
        <v>497495.53649615898</v>
      </c>
      <c r="F13">
        <v>1838.4</v>
      </c>
      <c r="G13">
        <v>13.5525520909707</v>
      </c>
      <c r="H13">
        <v>1.1328245825721699</v>
      </c>
      <c r="I13">
        <v>26.2000185632197</v>
      </c>
      <c r="J13">
        <v>-5.34625250847066</v>
      </c>
      <c r="K13">
        <v>1780.10789664551</v>
      </c>
      <c r="L13">
        <v>1600.79389213596</v>
      </c>
      <c r="M13">
        <v>57.962025825327501</v>
      </c>
      <c r="N13">
        <v>0.90535053609584504</v>
      </c>
      <c r="O13">
        <v>2.7251958224542898</v>
      </c>
      <c r="P13">
        <v>48.858299595141702</v>
      </c>
      <c r="Q13">
        <v>5.3254809270862999E-2</v>
      </c>
    </row>
    <row r="14" spans="1:17" x14ac:dyDescent="0.3">
      <c r="A14" t="s">
        <v>49</v>
      </c>
      <c r="B14" t="s">
        <v>50</v>
      </c>
      <c r="C14" t="s">
        <v>3161</v>
      </c>
      <c r="D14" t="s">
        <v>51</v>
      </c>
      <c r="E14">
        <v>438466.46909264999</v>
      </c>
      <c r="F14">
        <v>1827.45</v>
      </c>
      <c r="G14">
        <v>32.778645553651103</v>
      </c>
      <c r="H14">
        <v>-3.5238202265759599</v>
      </c>
      <c r="I14">
        <v>10.411738849235199</v>
      </c>
      <c r="J14">
        <v>-3.8286547665094099</v>
      </c>
      <c r="K14">
        <v>1840.71723656483</v>
      </c>
      <c r="L14">
        <v>1635.30275852667</v>
      </c>
      <c r="M14">
        <v>40.507537857833903</v>
      </c>
      <c r="N14">
        <v>1.1416819524711399</v>
      </c>
      <c r="O14">
        <v>7.2724287942214501</v>
      </c>
      <c r="P14">
        <v>60.302631578947299</v>
      </c>
      <c r="Q14">
        <v>0.14438761941322301</v>
      </c>
    </row>
    <row r="15" spans="1:17" x14ac:dyDescent="0.3">
      <c r="A15" t="s">
        <v>52</v>
      </c>
      <c r="B15" t="s">
        <v>53</v>
      </c>
      <c r="C15" t="s">
        <v>3157</v>
      </c>
      <c r="D15" t="s">
        <v>54</v>
      </c>
      <c r="E15">
        <v>433449.05128140002</v>
      </c>
      <c r="F15">
        <v>7006.2</v>
      </c>
      <c r="G15">
        <v>-33.480570129466699</v>
      </c>
      <c r="H15">
        <v>-2.2880041586747799</v>
      </c>
      <c r="I15">
        <v>-6.9624021420445299</v>
      </c>
      <c r="J15">
        <v>-1.56916582664246</v>
      </c>
      <c r="K15">
        <v>7089.4084579923301</v>
      </c>
      <c r="L15">
        <v>7049.4617698368602</v>
      </c>
      <c r="M15">
        <v>53.631011972829299</v>
      </c>
      <c r="N15">
        <v>0.82547792382996299</v>
      </c>
      <c r="O15">
        <v>11.7581570608889</v>
      </c>
      <c r="P15">
        <v>13.2260254048288</v>
      </c>
      <c r="Q15">
        <v>-5.8396642081221001E-2</v>
      </c>
    </row>
    <row r="16" spans="1:17" x14ac:dyDescent="0.3">
      <c r="A16" t="s">
        <v>55</v>
      </c>
      <c r="B16" t="s">
        <v>56</v>
      </c>
      <c r="C16" t="s">
        <v>3162</v>
      </c>
      <c r="D16" t="s">
        <v>57</v>
      </c>
      <c r="E16">
        <v>396496.67821926001</v>
      </c>
      <c r="F16">
        <v>408.9</v>
      </c>
      <c r="G16">
        <v>47.2428564098511</v>
      </c>
      <c r="H16">
        <v>-4.2980752055657199</v>
      </c>
      <c r="I16">
        <v>5.5061872216641099</v>
      </c>
      <c r="J16">
        <v>-3.18587092110503</v>
      </c>
      <c r="K16">
        <v>411.92535134084301</v>
      </c>
      <c r="L16">
        <v>369.909312800294</v>
      </c>
      <c r="M16">
        <v>48.266429229081197</v>
      </c>
      <c r="N16">
        <v>0.82789683975153205</v>
      </c>
      <c r="O16">
        <v>9.6722915138175605</v>
      </c>
      <c r="P16">
        <v>74.333830739714301</v>
      </c>
      <c r="Q16">
        <v>0.19275903916870901</v>
      </c>
    </row>
    <row r="17" spans="1:17" x14ac:dyDescent="0.3">
      <c r="A17" t="s">
        <v>58</v>
      </c>
      <c r="B17" t="s">
        <v>59</v>
      </c>
      <c r="C17" t="s">
        <v>3157</v>
      </c>
      <c r="D17" t="s">
        <v>24</v>
      </c>
      <c r="E17">
        <v>360925.28867759998</v>
      </c>
      <c r="F17">
        <v>1166.5</v>
      </c>
      <c r="G17">
        <v>-10.566348889884001</v>
      </c>
      <c r="H17">
        <v>1.27891845246072</v>
      </c>
      <c r="I17">
        <v>-7.0978418203516602</v>
      </c>
      <c r="J17">
        <v>-1.2074802059776399</v>
      </c>
      <c r="K17">
        <v>1183.2784967883799</v>
      </c>
      <c r="L17">
        <v>1149.99068592201</v>
      </c>
      <c r="M17">
        <v>48.851504474410298</v>
      </c>
      <c r="N17">
        <v>1.0075843816866801</v>
      </c>
      <c r="O17">
        <v>14.8435490784397</v>
      </c>
      <c r="P17">
        <v>18.988116489008998</v>
      </c>
      <c r="Q17">
        <v>5.7183440685267997E-2</v>
      </c>
    </row>
    <row r="18" spans="1:17" x14ac:dyDescent="0.3">
      <c r="A18" t="s">
        <v>60</v>
      </c>
      <c r="B18" t="s">
        <v>61</v>
      </c>
      <c r="C18" t="s">
        <v>3163</v>
      </c>
      <c r="D18" t="s">
        <v>62</v>
      </c>
      <c r="E18">
        <v>356980.54258394998</v>
      </c>
      <c r="F18">
        <v>11354.25</v>
      </c>
      <c r="G18">
        <v>-15.732231948525399</v>
      </c>
      <c r="H18">
        <v>-9.1887373194277604</v>
      </c>
      <c r="I18">
        <v>-17.8185884270023</v>
      </c>
      <c r="J18">
        <v>-1.293237903838</v>
      </c>
      <c r="K18">
        <v>12075.4055553375</v>
      </c>
      <c r="L18">
        <v>11920.4658272327</v>
      </c>
      <c r="M18">
        <v>42.501644431383703</v>
      </c>
      <c r="N18">
        <v>1.3303725546113301</v>
      </c>
      <c r="O18">
        <v>20.483519387013601</v>
      </c>
      <c r="P18">
        <v>16.601541439669699</v>
      </c>
      <c r="Q18">
        <v>4.3802541353005001E-2</v>
      </c>
    </row>
    <row r="19" spans="1:17" x14ac:dyDescent="0.3">
      <c r="A19" t="s">
        <v>63</v>
      </c>
      <c r="B19" t="s">
        <v>64</v>
      </c>
      <c r="C19" t="s">
        <v>3163</v>
      </c>
      <c r="D19" t="s">
        <v>62</v>
      </c>
      <c r="E19">
        <v>351760.12927103502</v>
      </c>
      <c r="F19">
        <v>2934.55</v>
      </c>
      <c r="G19">
        <v>71.044578672558302</v>
      </c>
      <c r="H19">
        <v>-2.0231142827981299</v>
      </c>
      <c r="I19">
        <v>22.797020809197701</v>
      </c>
      <c r="J19">
        <v>6.4913672811577596</v>
      </c>
      <c r="K19">
        <v>2891.9751782552698</v>
      </c>
      <c r="L19">
        <v>2521.0799595562198</v>
      </c>
      <c r="M19">
        <v>59.964776141506803</v>
      </c>
      <c r="N19">
        <v>1.31768041195903</v>
      </c>
      <c r="O19">
        <v>9.7987766437784103</v>
      </c>
      <c r="P19">
        <v>99.148315292999897</v>
      </c>
      <c r="Q19">
        <v>0.18319757699560901</v>
      </c>
    </row>
    <row r="20" spans="1:17" x14ac:dyDescent="0.3">
      <c r="A20" t="s">
        <v>65</v>
      </c>
      <c r="B20" t="s">
        <v>66</v>
      </c>
      <c r="C20" t="s">
        <v>3164</v>
      </c>
      <c r="D20" t="s">
        <v>67</v>
      </c>
      <c r="E20">
        <v>351592.30457162502</v>
      </c>
      <c r="F20">
        <v>3046.25</v>
      </c>
      <c r="G20">
        <v>9.4999588061967</v>
      </c>
      <c r="H20">
        <v>-4.4319232568180098</v>
      </c>
      <c r="I20">
        <v>-3.1264083510938501</v>
      </c>
      <c r="J20">
        <v>2.5111616883828001</v>
      </c>
      <c r="K20">
        <v>3001.8538053634802</v>
      </c>
      <c r="L20">
        <v>3001.6310857415701</v>
      </c>
      <c r="M20">
        <v>63.974225689284999</v>
      </c>
      <c r="N20">
        <v>0.91282953179818405</v>
      </c>
      <c r="O20">
        <v>22.9019286007386</v>
      </c>
      <c r="P20">
        <v>42.2152194211017</v>
      </c>
      <c r="Q20">
        <v>6.6977178685853997E-2</v>
      </c>
    </row>
    <row r="21" spans="1:17" x14ac:dyDescent="0.3">
      <c r="A21" t="s">
        <v>68</v>
      </c>
      <c r="B21" t="s">
        <v>69</v>
      </c>
      <c r="C21" t="s">
        <v>3157</v>
      </c>
      <c r="D21" t="s">
        <v>24</v>
      </c>
      <c r="E21">
        <v>350433.81307899999</v>
      </c>
      <c r="F21">
        <v>1762.6</v>
      </c>
      <c r="G21">
        <v>-24.8428417316684</v>
      </c>
      <c r="H21">
        <v>-1.6311269387521601</v>
      </c>
      <c r="I21">
        <v>-0.58139372731452099</v>
      </c>
      <c r="J21">
        <v>0.107963652763315</v>
      </c>
      <c r="K21">
        <v>1801.7057193984699</v>
      </c>
      <c r="L21">
        <v>1788.4027274207699</v>
      </c>
      <c r="M21">
        <v>47.048932471563496</v>
      </c>
      <c r="N21">
        <v>0.70360308126826598</v>
      </c>
      <c r="O21">
        <v>10.1781459207988</v>
      </c>
      <c r="P21">
        <v>14.169122647925599</v>
      </c>
      <c r="Q21">
        <v>-0.11248996971488801</v>
      </c>
    </row>
    <row r="22" spans="1:17" x14ac:dyDescent="0.3">
      <c r="A22" t="s">
        <v>70</v>
      </c>
      <c r="B22" t="s">
        <v>71</v>
      </c>
      <c r="C22" t="s">
        <v>3155</v>
      </c>
      <c r="D22" t="s">
        <v>72</v>
      </c>
      <c r="E22">
        <v>338472.41203742998</v>
      </c>
      <c r="F22">
        <v>269.05</v>
      </c>
      <c r="G22">
        <v>13.0577408999252</v>
      </c>
      <c r="H22">
        <v>-7.4953982831437402</v>
      </c>
      <c r="I22">
        <v>-13.738751147949699</v>
      </c>
      <c r="J22">
        <v>0.24125117539854399</v>
      </c>
      <c r="K22">
        <v>285.691962445988</v>
      </c>
      <c r="L22">
        <v>274.97700580346702</v>
      </c>
      <c r="M22">
        <v>46.456539113008503</v>
      </c>
      <c r="N22">
        <v>0.69853796448573702</v>
      </c>
      <c r="O22">
        <v>28.2289537260732</v>
      </c>
      <c r="P22">
        <v>42.997608291256903</v>
      </c>
      <c r="Q22">
        <v>6.4535460381797E-2</v>
      </c>
    </row>
    <row r="23" spans="1:17" x14ac:dyDescent="0.3">
      <c r="A23" t="s">
        <v>73</v>
      </c>
      <c r="B23" t="s">
        <v>74</v>
      </c>
      <c r="C23" t="s">
        <v>3165</v>
      </c>
      <c r="D23" t="s">
        <v>75</v>
      </c>
      <c r="E23">
        <v>324933.28937208001</v>
      </c>
      <c r="F23">
        <v>11274.4</v>
      </c>
      <c r="G23">
        <v>4.3463442794101601</v>
      </c>
      <c r="H23">
        <v>-0.67563628100236395</v>
      </c>
      <c r="I23">
        <v>6.2208852168974103</v>
      </c>
      <c r="J23">
        <v>-3.6354603755214203E-2</v>
      </c>
      <c r="K23">
        <v>11289.071016936599</v>
      </c>
      <c r="L23">
        <v>10662.765624911801</v>
      </c>
      <c r="M23">
        <v>58.670799705481997</v>
      </c>
      <c r="N23">
        <v>0.97285805572341999</v>
      </c>
      <c r="O23">
        <v>7.6598311218335198</v>
      </c>
      <c r="P23">
        <v>32.3100032859221</v>
      </c>
      <c r="Q23">
        <v>3.1366957589561997E-2</v>
      </c>
    </row>
    <row r="24" spans="1:17" x14ac:dyDescent="0.3">
      <c r="A24" t="s">
        <v>76</v>
      </c>
      <c r="B24" t="s">
        <v>77</v>
      </c>
      <c r="C24" t="s">
        <v>3163</v>
      </c>
      <c r="D24" t="s">
        <v>62</v>
      </c>
      <c r="E24">
        <v>309092.87917880999</v>
      </c>
      <c r="F24">
        <v>839.7</v>
      </c>
      <c r="G24">
        <v>3.8444100825777401</v>
      </c>
      <c r="H24">
        <v>-9.1311626856135195</v>
      </c>
      <c r="I24">
        <v>-26.464458938346301</v>
      </c>
      <c r="J24">
        <v>-1.6069670303594099</v>
      </c>
      <c r="K24">
        <v>929.66700677951997</v>
      </c>
      <c r="L24">
        <v>927.95718690232798</v>
      </c>
      <c r="M24">
        <v>36.366811755430597</v>
      </c>
      <c r="N24">
        <v>0.89872503965088801</v>
      </c>
      <c r="O24">
        <v>40.407288317256103</v>
      </c>
      <c r="P24">
        <v>30.814768655553799</v>
      </c>
      <c r="Q24">
        <v>6.6120557926950999E-2</v>
      </c>
    </row>
    <row r="25" spans="1:17" x14ac:dyDescent="0.3">
      <c r="A25" t="s">
        <v>78</v>
      </c>
      <c r="B25" t="s">
        <v>79</v>
      </c>
      <c r="C25" t="s">
        <v>3162</v>
      </c>
      <c r="D25" t="s">
        <v>80</v>
      </c>
      <c r="E25">
        <v>296224.23163514998</v>
      </c>
      <c r="F25">
        <v>318.5</v>
      </c>
      <c r="G25">
        <v>26.8478557612274</v>
      </c>
      <c r="H25">
        <v>-4.3349405471801798</v>
      </c>
      <c r="I25">
        <v>-5.2991874044915699</v>
      </c>
      <c r="J25">
        <v>-1.4959796504818099</v>
      </c>
      <c r="K25">
        <v>329.64110316583401</v>
      </c>
      <c r="L25">
        <v>306.60544879564998</v>
      </c>
      <c r="M25">
        <v>42.623869657226599</v>
      </c>
      <c r="N25">
        <v>0.75402146513155299</v>
      </c>
      <c r="O25">
        <v>14.9921507064364</v>
      </c>
      <c r="P25">
        <v>55.403757013905803</v>
      </c>
      <c r="Q25">
        <v>0.12369161657364799</v>
      </c>
    </row>
    <row r="26" spans="1:17" x14ac:dyDescent="0.3">
      <c r="A26" t="s">
        <v>81</v>
      </c>
      <c r="B26" t="s">
        <v>82</v>
      </c>
      <c r="C26" t="s">
        <v>3166</v>
      </c>
      <c r="D26" t="s">
        <v>83</v>
      </c>
      <c r="E26">
        <v>295939.03546500002</v>
      </c>
      <c r="F26">
        <v>1370</v>
      </c>
      <c r="G26">
        <v>44.586460804903901</v>
      </c>
      <c r="H26">
        <v>-4.2001689751073403</v>
      </c>
      <c r="I26">
        <v>-2.8901638292421898</v>
      </c>
      <c r="J26">
        <v>-3.9785730467769098</v>
      </c>
      <c r="K26">
        <v>1409.07689282156</v>
      </c>
      <c r="L26">
        <v>1338.07886826094</v>
      </c>
      <c r="M26">
        <v>49.995351137694797</v>
      </c>
      <c r="N26">
        <v>1.11369053668566</v>
      </c>
      <c r="O26">
        <v>18.350364963503601</v>
      </c>
      <c r="P26">
        <v>74.522292993630501</v>
      </c>
      <c r="Q26">
        <v>7.0564637938548003E-2</v>
      </c>
    </row>
    <row r="27" spans="1:17" x14ac:dyDescent="0.3">
      <c r="A27" t="s">
        <v>84</v>
      </c>
      <c r="B27" t="s">
        <v>85</v>
      </c>
      <c r="C27" t="s">
        <v>3156</v>
      </c>
      <c r="D27" t="s">
        <v>21</v>
      </c>
      <c r="E27">
        <v>294675.44801196997</v>
      </c>
      <c r="F27">
        <v>563.9</v>
      </c>
      <c r="G27">
        <v>20.470755828943702</v>
      </c>
      <c r="H27">
        <v>2.8807834490039501</v>
      </c>
      <c r="I27">
        <v>13.8519508172035</v>
      </c>
      <c r="J27">
        <v>-4.28151839787974</v>
      </c>
      <c r="K27">
        <v>538.13710280701696</v>
      </c>
      <c r="L27">
        <v>502.62292078442402</v>
      </c>
      <c r="M27">
        <v>63.818772378738601</v>
      </c>
      <c r="N27">
        <v>0.78740217282124503</v>
      </c>
      <c r="O27">
        <v>2.83738251463026</v>
      </c>
      <c r="P27">
        <v>49.575596816976102</v>
      </c>
      <c r="Q27">
        <v>-8.1543402969825998E-2</v>
      </c>
    </row>
    <row r="28" spans="1:17" x14ac:dyDescent="0.3">
      <c r="A28" t="s">
        <v>86</v>
      </c>
      <c r="B28" t="s">
        <v>87</v>
      </c>
      <c r="C28" t="s">
        <v>3167</v>
      </c>
      <c r="D28" t="s">
        <v>88</v>
      </c>
      <c r="E28">
        <v>293602.25662499998</v>
      </c>
      <c r="F28">
        <v>4390.1499999999996</v>
      </c>
      <c r="G28">
        <v>100.780403448447</v>
      </c>
      <c r="H28">
        <v>1.5041812074612899</v>
      </c>
      <c r="I28">
        <v>5.9379707727579696</v>
      </c>
      <c r="J28">
        <v>-0.542536770982607</v>
      </c>
      <c r="K28">
        <v>4443.84788992222</v>
      </c>
      <c r="L28">
        <v>4118.70319755119</v>
      </c>
      <c r="M28">
        <v>59.967110345646802</v>
      </c>
      <c r="N28">
        <v>0.73966080586694705</v>
      </c>
      <c r="O28">
        <v>29.260959192738301</v>
      </c>
      <c r="P28">
        <v>130.091719077568</v>
      </c>
      <c r="Q28">
        <v>0.246002499447911</v>
      </c>
    </row>
    <row r="29" spans="1:17" x14ac:dyDescent="0.3">
      <c r="A29" t="s">
        <v>89</v>
      </c>
      <c r="B29" t="s">
        <v>90</v>
      </c>
      <c r="C29" t="s">
        <v>3168</v>
      </c>
      <c r="D29" t="s">
        <v>91</v>
      </c>
      <c r="E29">
        <v>281818.71432829998</v>
      </c>
      <c r="F29">
        <v>3177.05</v>
      </c>
      <c r="G29">
        <v>-28.8848288744827</v>
      </c>
      <c r="H29">
        <v>-10.9859653394831</v>
      </c>
      <c r="I29">
        <v>-12.2389796569149</v>
      </c>
      <c r="J29">
        <v>-1.88842141642554</v>
      </c>
      <c r="K29">
        <v>3452.24302483677</v>
      </c>
      <c r="L29">
        <v>3450.9385685397201</v>
      </c>
      <c r="M29">
        <v>23.611089030923399</v>
      </c>
      <c r="N29">
        <v>0.99965389681466299</v>
      </c>
      <c r="O29">
        <v>22.344627878062902</v>
      </c>
      <c r="P29">
        <v>3.9729681082584598</v>
      </c>
      <c r="Q29">
        <v>4.718204978985E-3</v>
      </c>
    </row>
    <row r="30" spans="1:17" x14ac:dyDescent="0.3">
      <c r="A30" t="s">
        <v>92</v>
      </c>
      <c r="B30" t="s">
        <v>93</v>
      </c>
      <c r="C30" t="s">
        <v>3163</v>
      </c>
      <c r="D30" t="s">
        <v>94</v>
      </c>
      <c r="E30">
        <v>279830.08609639999</v>
      </c>
      <c r="F30">
        <v>10020.5</v>
      </c>
      <c r="G30">
        <v>56.505865453045999</v>
      </c>
      <c r="H30">
        <v>-14.183939222858299</v>
      </c>
      <c r="I30">
        <v>1.59673657211472</v>
      </c>
      <c r="J30">
        <v>1.7881941529854499E-2</v>
      </c>
      <c r="K30">
        <v>10701.929765208301</v>
      </c>
      <c r="L30">
        <v>9439.20429448908</v>
      </c>
      <c r="M30">
        <v>44.090199300632896</v>
      </c>
      <c r="N30">
        <v>1.2046912827310301</v>
      </c>
      <c r="O30">
        <v>27.478668729105301</v>
      </c>
      <c r="P30">
        <v>87.3323300399136</v>
      </c>
      <c r="Q30">
        <v>0.159168897001988</v>
      </c>
    </row>
    <row r="31" spans="1:17" x14ac:dyDescent="0.3">
      <c r="A31" t="s">
        <v>95</v>
      </c>
      <c r="B31" t="s">
        <v>96</v>
      </c>
      <c r="C31" t="s">
        <v>3157</v>
      </c>
      <c r="D31" t="s">
        <v>40</v>
      </c>
      <c r="E31">
        <v>278828.96310567</v>
      </c>
      <c r="F31">
        <v>1748.7</v>
      </c>
      <c r="G31">
        <v>-15.183361272135601</v>
      </c>
      <c r="H31">
        <v>-6.1233820544171103</v>
      </c>
      <c r="I31">
        <v>-0.57192219164707503</v>
      </c>
      <c r="J31">
        <v>-2.6120201402924401</v>
      </c>
      <c r="K31">
        <v>1784.0134937002699</v>
      </c>
      <c r="L31">
        <v>1686.6701436421399</v>
      </c>
      <c r="M31">
        <v>45.8280820772788</v>
      </c>
      <c r="N31">
        <v>0.60428257256818296</v>
      </c>
      <c r="O31">
        <v>16.080516955452602</v>
      </c>
      <c r="P31">
        <v>23.230330150452701</v>
      </c>
      <c r="Q31">
        <v>-4.9139398777121999E-2</v>
      </c>
    </row>
    <row r="32" spans="1:17" x14ac:dyDescent="0.3">
      <c r="A32" t="s">
        <v>97</v>
      </c>
      <c r="B32" t="s">
        <v>98</v>
      </c>
      <c r="C32" t="s">
        <v>3168</v>
      </c>
      <c r="D32" t="s">
        <v>99</v>
      </c>
      <c r="E32">
        <v>277764.79333140998</v>
      </c>
      <c r="F32">
        <v>2897.3</v>
      </c>
      <c r="G32">
        <v>-30.4874924119285</v>
      </c>
      <c r="H32">
        <v>-4.3284043970994697</v>
      </c>
      <c r="I32">
        <v>-10.2843783683018</v>
      </c>
      <c r="J32">
        <v>-3.6990496739034699</v>
      </c>
      <c r="K32">
        <v>3063.56846944888</v>
      </c>
      <c r="L32">
        <v>3047.7482109378102</v>
      </c>
      <c r="M32">
        <v>27.618737004422901</v>
      </c>
      <c r="N32">
        <v>0.81060251273244799</v>
      </c>
      <c r="O32">
        <v>18.142753598177599</v>
      </c>
      <c r="P32">
        <v>8.5090446050709794</v>
      </c>
      <c r="Q32">
        <v>-6.6059476421541002E-2</v>
      </c>
    </row>
    <row r="33" spans="1:17" x14ac:dyDescent="0.3">
      <c r="A33" t="s">
        <v>100</v>
      </c>
      <c r="B33" t="s">
        <v>101</v>
      </c>
      <c r="C33" t="s">
        <v>3162</v>
      </c>
      <c r="D33" t="s">
        <v>102</v>
      </c>
      <c r="E33">
        <v>272635.74995097</v>
      </c>
      <c r="F33">
        <v>1721.15</v>
      </c>
      <c r="G33">
        <v>59.638973107089697</v>
      </c>
      <c r="H33">
        <v>-6.6357324068672101</v>
      </c>
      <c r="I33">
        <v>-11.6713267108008</v>
      </c>
      <c r="J33">
        <v>1.2133788266181</v>
      </c>
      <c r="K33">
        <v>1768.17466875322</v>
      </c>
      <c r="L33">
        <v>1732.04865097384</v>
      </c>
      <c r="M33">
        <v>61.168171530812501</v>
      </c>
      <c r="N33">
        <v>0.55606406367050498</v>
      </c>
      <c r="O33">
        <v>26.3167068529762</v>
      </c>
      <c r="P33">
        <v>89.553964757709196</v>
      </c>
      <c r="Q33">
        <v>4.4348251016724002E-2</v>
      </c>
    </row>
    <row r="34" spans="1:17" x14ac:dyDescent="0.3">
      <c r="A34" t="s">
        <v>103</v>
      </c>
      <c r="B34" t="s">
        <v>104</v>
      </c>
      <c r="C34" t="s">
        <v>3155</v>
      </c>
      <c r="D34" t="s">
        <v>105</v>
      </c>
      <c r="E34">
        <v>268571.70049065998</v>
      </c>
      <c r="F34">
        <v>435.8</v>
      </c>
      <c r="G34">
        <v>11.541723712881399</v>
      </c>
      <c r="H34">
        <v>-10.7945372397513</v>
      </c>
      <c r="I34">
        <v>-14.480112087678901</v>
      </c>
      <c r="J34">
        <v>-3.51241856172707</v>
      </c>
      <c r="K34">
        <v>480.567722153933</v>
      </c>
      <c r="L34">
        <v>456.70819226194999</v>
      </c>
      <c r="M34">
        <v>25.5709711621686</v>
      </c>
      <c r="N34">
        <v>1.11127211283844</v>
      </c>
      <c r="O34">
        <v>24.7246443322624</v>
      </c>
      <c r="P34">
        <v>39.233226837060698</v>
      </c>
      <c r="Q34">
        <v>0.12644479123351601</v>
      </c>
    </row>
    <row r="35" spans="1:17" x14ac:dyDescent="0.3">
      <c r="A35" t="s">
        <v>106</v>
      </c>
      <c r="B35" t="s">
        <v>107</v>
      </c>
      <c r="C35" t="s">
        <v>3169</v>
      </c>
      <c r="D35" t="s">
        <v>108</v>
      </c>
      <c r="E35">
        <v>255237.03126163999</v>
      </c>
      <c r="F35">
        <v>3922.3</v>
      </c>
      <c r="G35">
        <v>-18.656525965410399</v>
      </c>
      <c r="H35">
        <v>-15.0491683745839</v>
      </c>
      <c r="I35">
        <v>-23.8395597943714</v>
      </c>
      <c r="J35">
        <v>-2.43069626981673</v>
      </c>
      <c r="K35">
        <v>4483.75595441322</v>
      </c>
      <c r="L35">
        <v>4530.6354330111299</v>
      </c>
      <c r="M35">
        <v>29.7927314570872</v>
      </c>
      <c r="N35">
        <v>0.62831054669711595</v>
      </c>
      <c r="O35">
        <v>39.837595288478703</v>
      </c>
      <c r="P35">
        <v>7.89480923170027</v>
      </c>
      <c r="Q35">
        <v>-7.4507664567313003E-2</v>
      </c>
    </row>
    <row r="36" spans="1:17" x14ac:dyDescent="0.3">
      <c r="A36" t="s">
        <v>109</v>
      </c>
      <c r="B36" t="s">
        <v>110</v>
      </c>
      <c r="C36" t="s">
        <v>3167</v>
      </c>
      <c r="D36" t="s">
        <v>111</v>
      </c>
      <c r="E36">
        <v>251086.3232553</v>
      </c>
      <c r="F36">
        <v>7050.6</v>
      </c>
      <c r="G36">
        <v>83.260541490928404</v>
      </c>
      <c r="H36">
        <v>-2.7915039623939002</v>
      </c>
      <c r="I36">
        <v>6.3430041882126202</v>
      </c>
      <c r="J36">
        <v>-2.97046837926093E-2</v>
      </c>
      <c r="K36">
        <v>7113.8111434393104</v>
      </c>
      <c r="L36">
        <v>6343.1683662302603</v>
      </c>
      <c r="M36">
        <v>49.236216111876303</v>
      </c>
      <c r="N36">
        <v>0.83909340834536705</v>
      </c>
      <c r="O36">
        <v>15.3079170567043</v>
      </c>
      <c r="P36">
        <v>113.65778269367701</v>
      </c>
      <c r="Q36">
        <v>0.15821771621712599</v>
      </c>
    </row>
    <row r="37" spans="1:17" x14ac:dyDescent="0.3">
      <c r="A37" t="s">
        <v>112</v>
      </c>
      <c r="B37" t="s">
        <v>113</v>
      </c>
      <c r="C37" t="s">
        <v>3169</v>
      </c>
      <c r="D37" t="s">
        <v>114</v>
      </c>
      <c r="E37">
        <v>247257.52606124501</v>
      </c>
      <c r="F37">
        <v>6955.45</v>
      </c>
      <c r="G37">
        <v>185.326604030081</v>
      </c>
      <c r="H37">
        <v>-3.0715556482361199</v>
      </c>
      <c r="I37">
        <v>45.159500229987202</v>
      </c>
      <c r="J37">
        <v>-6.6207830668599899</v>
      </c>
      <c r="K37">
        <v>7235.2733640454999</v>
      </c>
      <c r="L37">
        <v>5595.5578948942202</v>
      </c>
      <c r="M37">
        <v>21.203575115616399</v>
      </c>
      <c r="N37">
        <v>0.56498318986766005</v>
      </c>
      <c r="O37">
        <v>19.9778590889158</v>
      </c>
      <c r="P37">
        <v>218.80872713938601</v>
      </c>
      <c r="Q37">
        <v>0.262310790085237</v>
      </c>
    </row>
    <row r="38" spans="1:17" x14ac:dyDescent="0.3">
      <c r="A38" t="s">
        <v>115</v>
      </c>
      <c r="B38" t="s">
        <v>116</v>
      </c>
      <c r="C38" t="s">
        <v>3164</v>
      </c>
      <c r="D38" t="s">
        <v>117</v>
      </c>
      <c r="E38">
        <v>246067.86914793999</v>
      </c>
      <c r="F38">
        <v>1008.65</v>
      </c>
      <c r="G38">
        <v>7.6431594505488096</v>
      </c>
      <c r="H38">
        <v>-1.6622500392000501</v>
      </c>
      <c r="I38">
        <v>5.4388879581513097</v>
      </c>
      <c r="J38">
        <v>3.3098174792589701</v>
      </c>
      <c r="K38">
        <v>969.63003047519601</v>
      </c>
      <c r="L38">
        <v>908.26708727319397</v>
      </c>
      <c r="M38">
        <v>67.623391582670607</v>
      </c>
      <c r="N38">
        <v>0.78436595645503104</v>
      </c>
      <c r="O38">
        <v>5.38839042284242</v>
      </c>
      <c r="P38">
        <v>35.407437239897902</v>
      </c>
      <c r="Q38">
        <v>4.5009886385903003E-2</v>
      </c>
    </row>
    <row r="39" spans="1:17" x14ac:dyDescent="0.3">
      <c r="A39" t="s">
        <v>118</v>
      </c>
      <c r="B39" t="s">
        <v>119</v>
      </c>
      <c r="C39" t="s">
        <v>3162</v>
      </c>
      <c r="D39" t="s">
        <v>57</v>
      </c>
      <c r="E39">
        <v>237703.14693382999</v>
      </c>
      <c r="F39">
        <v>616.29999999999995</v>
      </c>
      <c r="G39">
        <v>30.291269698431499</v>
      </c>
      <c r="H39">
        <v>-3.9276140734744902</v>
      </c>
      <c r="I39">
        <v>-4.4697378541686197</v>
      </c>
      <c r="J39">
        <v>1.26838534878979</v>
      </c>
      <c r="K39">
        <v>631.11914147941195</v>
      </c>
      <c r="L39">
        <v>610.68513367871697</v>
      </c>
      <c r="M39">
        <v>60.606528576344402</v>
      </c>
      <c r="N39">
        <v>0.50371636316230906</v>
      </c>
      <c r="O39">
        <v>45.359402888203803</v>
      </c>
      <c r="P39">
        <v>62.184210526315702</v>
      </c>
      <c r="Q39">
        <v>0.16541051637252999</v>
      </c>
    </row>
    <row r="40" spans="1:17" x14ac:dyDescent="0.3">
      <c r="A40" t="s">
        <v>120</v>
      </c>
      <c r="B40" t="s">
        <v>121</v>
      </c>
      <c r="C40" t="s">
        <v>3169</v>
      </c>
      <c r="D40" t="s">
        <v>122</v>
      </c>
      <c r="E40">
        <v>222006.56361009</v>
      </c>
      <c r="F40">
        <v>254.94</v>
      </c>
      <c r="G40">
        <v>80.633940169116997</v>
      </c>
      <c r="H40">
        <v>-10.450880318642801</v>
      </c>
      <c r="I40">
        <v>21.174991972231801</v>
      </c>
      <c r="J40">
        <v>-3.7240743343685101</v>
      </c>
      <c r="K40">
        <v>259.03825441413397</v>
      </c>
      <c r="L40">
        <v>213.920011810755</v>
      </c>
      <c r="M40">
        <v>51.747205878094299</v>
      </c>
      <c r="N40">
        <v>0.94336652461305304</v>
      </c>
      <c r="O40">
        <v>16.988310975131402</v>
      </c>
      <c r="P40">
        <v>126.613333333333</v>
      </c>
      <c r="Q40">
        <v>5.7777048766995E-2</v>
      </c>
    </row>
    <row r="41" spans="1:17" x14ac:dyDescent="0.3">
      <c r="A41" t="s">
        <v>123</v>
      </c>
      <c r="B41" t="s">
        <v>124</v>
      </c>
      <c r="C41" t="s">
        <v>3167</v>
      </c>
      <c r="D41" t="s">
        <v>125</v>
      </c>
      <c r="E41">
        <v>220645.67395336399</v>
      </c>
      <c r="F41">
        <v>301.85000000000002</v>
      </c>
      <c r="G41">
        <v>93.157999302131003</v>
      </c>
      <c r="H41">
        <v>4.9765648068424699</v>
      </c>
      <c r="I41">
        <v>21.0961037248153</v>
      </c>
      <c r="J41">
        <v>0.47044983046834599</v>
      </c>
      <c r="K41">
        <v>286.23060995583103</v>
      </c>
      <c r="L41">
        <v>258.73657985874399</v>
      </c>
      <c r="M41">
        <v>72.532913856521503</v>
      </c>
      <c r="N41">
        <v>1.0887481277336799</v>
      </c>
      <c r="O41">
        <v>12.8043730329633</v>
      </c>
      <c r="P41">
        <v>121.948529411764</v>
      </c>
      <c r="Q41">
        <v>0.20721199399316401</v>
      </c>
    </row>
    <row r="42" spans="1:17" x14ac:dyDescent="0.3">
      <c r="A42" t="s">
        <v>126</v>
      </c>
      <c r="B42" t="s">
        <v>127</v>
      </c>
      <c r="C42" t="s">
        <v>3159</v>
      </c>
      <c r="D42" t="s">
        <v>128</v>
      </c>
      <c r="E42">
        <v>219403.60332960001</v>
      </c>
      <c r="F42">
        <v>2275.6</v>
      </c>
      <c r="G42">
        <v>-32.4436705649373</v>
      </c>
      <c r="H42">
        <v>-11.017080220916201</v>
      </c>
      <c r="I42">
        <v>-16.493893708963199</v>
      </c>
      <c r="J42">
        <v>-1.30143732399126</v>
      </c>
      <c r="K42">
        <v>2440.9882892629698</v>
      </c>
      <c r="L42">
        <v>2475.97363471669</v>
      </c>
      <c r="M42">
        <v>36.387683653682203</v>
      </c>
      <c r="N42">
        <v>1.0088076483502699</v>
      </c>
      <c r="O42">
        <v>22.077693795043</v>
      </c>
      <c r="P42">
        <v>2.6895306859205701</v>
      </c>
      <c r="Q42">
        <v>-1.8973384178961002E-2</v>
      </c>
    </row>
    <row r="43" spans="1:17" x14ac:dyDescent="0.3">
      <c r="A43" t="s">
        <v>129</v>
      </c>
      <c r="B43" t="s">
        <v>130</v>
      </c>
      <c r="C43" t="s">
        <v>3164</v>
      </c>
      <c r="D43" t="s">
        <v>131</v>
      </c>
      <c r="E43">
        <v>216801.11788999999</v>
      </c>
      <c r="F43">
        <v>513.1</v>
      </c>
      <c r="G43">
        <v>62.908963581598698</v>
      </c>
      <c r="H43">
        <v>9.6219217888393391</v>
      </c>
      <c r="I43">
        <v>1.42651715735769</v>
      </c>
      <c r="J43">
        <v>0.431544176797938</v>
      </c>
      <c r="K43">
        <v>529.663184383513</v>
      </c>
      <c r="L43">
        <v>498.39239144575299</v>
      </c>
      <c r="M43">
        <v>40.094900820226101</v>
      </c>
      <c r="N43">
        <v>1.09732149057796</v>
      </c>
      <c r="O43">
        <v>57.415708438900801</v>
      </c>
      <c r="P43">
        <v>80.288123682361203</v>
      </c>
      <c r="Q43">
        <v>4.6232175753312003E-2</v>
      </c>
    </row>
    <row r="44" spans="1:17" x14ac:dyDescent="0.3">
      <c r="A44" t="s">
        <v>132</v>
      </c>
      <c r="B44" t="s">
        <v>133</v>
      </c>
      <c r="C44" t="s">
        <v>3157</v>
      </c>
      <c r="D44" t="s">
        <v>54</v>
      </c>
      <c r="E44">
        <v>207148.83094973999</v>
      </c>
      <c r="F44">
        <v>326.05</v>
      </c>
      <c r="G44">
        <v>24.019616030880801</v>
      </c>
      <c r="H44">
        <v>-5.2059423408720198</v>
      </c>
      <c r="I44">
        <v>-21.033710526494101</v>
      </c>
      <c r="J44">
        <v>-1.8459801305263701</v>
      </c>
      <c r="K44">
        <v>332.955577783249</v>
      </c>
      <c r="L44">
        <v>316.60662406307102</v>
      </c>
      <c r="M44">
        <v>53.254862464132998</v>
      </c>
      <c r="N44">
        <v>0.51118776617129502</v>
      </c>
      <c r="O44">
        <v>21.055052905996</v>
      </c>
      <c r="P44">
        <v>52.502338634237603</v>
      </c>
    </row>
    <row r="45" spans="1:17" x14ac:dyDescent="0.3">
      <c r="A45" t="s">
        <v>134</v>
      </c>
      <c r="B45" t="s">
        <v>135</v>
      </c>
      <c r="C45" t="s">
        <v>3170</v>
      </c>
      <c r="D45" t="s">
        <v>136</v>
      </c>
      <c r="E45">
        <v>205005.31549092001</v>
      </c>
      <c r="F45">
        <v>828.2</v>
      </c>
      <c r="G45">
        <v>13.7685985501258</v>
      </c>
      <c r="H45">
        <v>-4.0607927802146699</v>
      </c>
      <c r="I45">
        <v>-15.7354429351475</v>
      </c>
      <c r="J45">
        <v>-4.4388619272629199</v>
      </c>
      <c r="K45">
        <v>842.27865849257205</v>
      </c>
      <c r="L45">
        <v>809.86192715546304</v>
      </c>
      <c r="M45">
        <v>52.432452906826498</v>
      </c>
      <c r="N45">
        <v>1.2294675413556699</v>
      </c>
      <c r="O45">
        <v>16.8316831683168</v>
      </c>
      <c r="P45">
        <v>41.2105711849957</v>
      </c>
      <c r="Q45">
        <v>9.7469034605638993E-2</v>
      </c>
    </row>
    <row r="46" spans="1:17" x14ac:dyDescent="0.3">
      <c r="A46" t="s">
        <v>137</v>
      </c>
      <c r="B46" t="s">
        <v>138</v>
      </c>
      <c r="C46" t="s">
        <v>3155</v>
      </c>
      <c r="D46" t="s">
        <v>18</v>
      </c>
      <c r="E46">
        <v>204207.22825656299</v>
      </c>
      <c r="F46">
        <v>144.61000000000001</v>
      </c>
      <c r="G46">
        <v>19.9406569721842</v>
      </c>
      <c r="H46">
        <v>-15.298393480143</v>
      </c>
      <c r="I46">
        <v>-22.112372068938999</v>
      </c>
      <c r="J46">
        <v>-2.72898420174453</v>
      </c>
      <c r="K46">
        <v>160.43135346949401</v>
      </c>
      <c r="L46">
        <v>157.62010846567301</v>
      </c>
      <c r="M46">
        <v>39.8218548890421</v>
      </c>
      <c r="N46">
        <v>1.1364766135995199</v>
      </c>
      <c r="O46">
        <v>36.0901735702925</v>
      </c>
      <c r="P46">
        <v>49.699792960662499</v>
      </c>
      <c r="Q46">
        <v>5.767529660996E-2</v>
      </c>
    </row>
    <row r="47" spans="1:17" x14ac:dyDescent="0.3">
      <c r="A47" t="s">
        <v>139</v>
      </c>
      <c r="B47" t="s">
        <v>140</v>
      </c>
      <c r="C47" t="s">
        <v>3157</v>
      </c>
      <c r="D47" t="s">
        <v>141</v>
      </c>
      <c r="E47">
        <v>201268.060906</v>
      </c>
      <c r="F47">
        <v>154.01</v>
      </c>
      <c r="G47">
        <v>85.422147703674995</v>
      </c>
      <c r="H47">
        <v>1.3412981206710299</v>
      </c>
      <c r="I47">
        <v>-10.149476716198</v>
      </c>
      <c r="J47">
        <v>4.9595001228083602</v>
      </c>
      <c r="K47">
        <v>156.933312709565</v>
      </c>
      <c r="L47">
        <v>151.41867791036799</v>
      </c>
      <c r="M47">
        <v>58.594032952053396</v>
      </c>
      <c r="N47">
        <v>1.3453283300396</v>
      </c>
      <c r="O47">
        <v>48.691643399779203</v>
      </c>
      <c r="P47">
        <v>111.988988300068</v>
      </c>
      <c r="Q47">
        <v>0.16430463218611599</v>
      </c>
    </row>
    <row r="48" spans="1:17" x14ac:dyDescent="0.3">
      <c r="A48" t="s">
        <v>142</v>
      </c>
      <c r="B48" t="s">
        <v>143</v>
      </c>
      <c r="C48" t="s">
        <v>3159</v>
      </c>
      <c r="D48" t="s">
        <v>144</v>
      </c>
      <c r="E48">
        <v>194663.62626759999</v>
      </c>
      <c r="F48">
        <v>599.20000000000005</v>
      </c>
      <c r="G48">
        <v>32.279509463683098</v>
      </c>
      <c r="H48">
        <v>4.1307055729393003</v>
      </c>
      <c r="I48">
        <v>-9.7029368430147098</v>
      </c>
      <c r="J48">
        <v>-3.1074334674232902</v>
      </c>
      <c r="K48">
        <v>606.58973985823695</v>
      </c>
      <c r="L48">
        <v>572.94188257608903</v>
      </c>
      <c r="M48">
        <v>49.393889678718402</v>
      </c>
      <c r="N48">
        <v>0.95867079870767102</v>
      </c>
      <c r="O48">
        <v>13.671562082776999</v>
      </c>
      <c r="P48">
        <v>59.769624573378799</v>
      </c>
      <c r="Q48">
        <v>0.202000439196899</v>
      </c>
    </row>
    <row r="49" spans="1:17" x14ac:dyDescent="0.3">
      <c r="A49" t="s">
        <v>145</v>
      </c>
      <c r="B49" t="s">
        <v>146</v>
      </c>
      <c r="C49" t="s">
        <v>3164</v>
      </c>
      <c r="D49" t="s">
        <v>117</v>
      </c>
      <c r="E49">
        <v>191772.01153284099</v>
      </c>
      <c r="F49">
        <v>153.62</v>
      </c>
      <c r="G49">
        <v>2.5299164006396802</v>
      </c>
      <c r="H49">
        <v>-6.9053229902983997</v>
      </c>
      <c r="I49">
        <v>-17.4371194983718</v>
      </c>
      <c r="J49">
        <v>1.49641843767919</v>
      </c>
      <c r="K49">
        <v>154.832599299306</v>
      </c>
      <c r="L49">
        <v>153.42580900215799</v>
      </c>
      <c r="M49">
        <v>58.2341179599714</v>
      </c>
      <c r="N49">
        <v>0.706398417146192</v>
      </c>
      <c r="O49">
        <v>20.1666449681031</v>
      </c>
      <c r="P49">
        <v>30.740425531914799</v>
      </c>
      <c r="Q49">
        <v>4.743953821099E-3</v>
      </c>
    </row>
    <row r="50" spans="1:17" x14ac:dyDescent="0.3">
      <c r="A50" t="s">
        <v>147</v>
      </c>
      <c r="B50" t="s">
        <v>148</v>
      </c>
      <c r="C50" t="s">
        <v>3164</v>
      </c>
      <c r="D50" t="s">
        <v>149</v>
      </c>
      <c r="E50">
        <v>185050.7476488</v>
      </c>
      <c r="F50">
        <v>474</v>
      </c>
      <c r="G50">
        <v>77.216153247680495</v>
      </c>
      <c r="H50">
        <v>-6.3892625946953299</v>
      </c>
      <c r="I50">
        <v>6.3731096011313504</v>
      </c>
      <c r="J50">
        <v>-0.93829551050212101</v>
      </c>
      <c r="K50">
        <v>469.50286652112999</v>
      </c>
      <c r="L50">
        <v>410.56673081907002</v>
      </c>
      <c r="M50">
        <v>53.901171199817099</v>
      </c>
      <c r="N50">
        <v>0.547230508931139</v>
      </c>
      <c r="O50">
        <v>10.4746835443037</v>
      </c>
      <c r="P50">
        <v>105.729166666666</v>
      </c>
      <c r="Q50">
        <v>3.6906019864484003E-2</v>
      </c>
    </row>
    <row r="51" spans="1:17" x14ac:dyDescent="0.3">
      <c r="A51" t="s">
        <v>150</v>
      </c>
      <c r="B51" t="s">
        <v>151</v>
      </c>
      <c r="C51" t="s">
        <v>3165</v>
      </c>
      <c r="D51" t="s">
        <v>75</v>
      </c>
      <c r="E51">
        <v>177475.34561168001</v>
      </c>
      <c r="F51">
        <v>2645.95</v>
      </c>
      <c r="G51">
        <v>12.321550242532799</v>
      </c>
      <c r="H51">
        <v>-1.8336055049528399</v>
      </c>
      <c r="I51">
        <v>-1.24314249968312</v>
      </c>
      <c r="J51">
        <v>-2.1844806128044798</v>
      </c>
      <c r="K51">
        <v>2689.1467150774301</v>
      </c>
      <c r="L51">
        <v>2494.1937738165102</v>
      </c>
      <c r="M51">
        <v>45.255099139079498</v>
      </c>
      <c r="N51">
        <v>0.76822147462739299</v>
      </c>
      <c r="O51">
        <v>8.7605585895425193</v>
      </c>
      <c r="P51">
        <v>40.094444454373701</v>
      </c>
      <c r="Q51">
        <v>3.8924092318678001E-2</v>
      </c>
    </row>
    <row r="52" spans="1:17" x14ac:dyDescent="0.3">
      <c r="A52" t="s">
        <v>152</v>
      </c>
      <c r="B52" t="s">
        <v>153</v>
      </c>
      <c r="C52" t="s">
        <v>3156</v>
      </c>
      <c r="D52" t="s">
        <v>21</v>
      </c>
      <c r="E52">
        <v>177383.57564947999</v>
      </c>
      <c r="F52">
        <v>5990.15</v>
      </c>
      <c r="G52">
        <v>-9.8085525210175195</v>
      </c>
      <c r="H52">
        <v>-5.6010681647051497</v>
      </c>
      <c r="I52">
        <v>18.247146994666601</v>
      </c>
      <c r="J52">
        <v>-3.3086420423605101</v>
      </c>
      <c r="K52">
        <v>5995.6716911104504</v>
      </c>
      <c r="L52">
        <v>5610.6016542522602</v>
      </c>
      <c r="M52">
        <v>58.480673773516003</v>
      </c>
      <c r="N52">
        <v>0.429070291856334</v>
      </c>
      <c r="O52">
        <v>9.7626937555820703</v>
      </c>
      <c r="P52">
        <v>32.714825359196098</v>
      </c>
      <c r="Q52">
        <v>-6.1599616213822997E-2</v>
      </c>
    </row>
    <row r="53" spans="1:17" x14ac:dyDescent="0.3">
      <c r="A53" t="s">
        <v>154</v>
      </c>
      <c r="B53" t="s">
        <v>155</v>
      </c>
      <c r="C53" t="s">
        <v>3156</v>
      </c>
      <c r="D53" t="s">
        <v>21</v>
      </c>
      <c r="E53">
        <v>165703.35089321001</v>
      </c>
      <c r="F53">
        <v>1693.55</v>
      </c>
      <c r="G53">
        <v>22.1473215251693</v>
      </c>
      <c r="H53">
        <v>2.4558925286747502</v>
      </c>
      <c r="I53">
        <v>25.073311688880899</v>
      </c>
      <c r="J53">
        <v>-4.9383026310088898</v>
      </c>
      <c r="K53">
        <v>1634.23114481524</v>
      </c>
      <c r="L53">
        <v>1467.4633866101699</v>
      </c>
      <c r="M53">
        <v>58.298401393258601</v>
      </c>
      <c r="N53">
        <v>0.94096099285666301</v>
      </c>
      <c r="O53">
        <v>4.0329485400490004</v>
      </c>
      <c r="P53">
        <v>51.588793412101602</v>
      </c>
      <c r="Q53">
        <v>-1.4454826366543E-2</v>
      </c>
    </row>
    <row r="54" spans="1:17" x14ac:dyDescent="0.3">
      <c r="A54" t="s">
        <v>156</v>
      </c>
      <c r="B54" t="s">
        <v>157</v>
      </c>
      <c r="C54" t="s">
        <v>3171</v>
      </c>
      <c r="D54" t="s">
        <v>158</v>
      </c>
      <c r="E54">
        <v>161779.78367040001</v>
      </c>
      <c r="F54">
        <v>3180.8</v>
      </c>
      <c r="G54">
        <v>4.5680638843017203</v>
      </c>
      <c r="H54">
        <v>-1.4779145749209499</v>
      </c>
      <c r="I54">
        <v>-1.3925835005757501</v>
      </c>
      <c r="J54">
        <v>-1.3982414485833301</v>
      </c>
      <c r="K54">
        <v>3168.6180300309902</v>
      </c>
      <c r="L54">
        <v>3021.7102696142201</v>
      </c>
      <c r="M54">
        <v>57.059426572103398</v>
      </c>
      <c r="N54">
        <v>0.83649234373715498</v>
      </c>
      <c r="O54">
        <v>7.3629275653923401</v>
      </c>
      <c r="P54">
        <v>31.503224739540201</v>
      </c>
      <c r="Q54">
        <v>1.1900012200869E-2</v>
      </c>
    </row>
    <row r="55" spans="1:17" x14ac:dyDescent="0.3">
      <c r="A55" t="s">
        <v>159</v>
      </c>
      <c r="B55" t="s">
        <v>160</v>
      </c>
      <c r="C55" t="s">
        <v>3157</v>
      </c>
      <c r="D55" t="s">
        <v>40</v>
      </c>
      <c r="E55">
        <v>160703.59260182999</v>
      </c>
      <c r="F55">
        <v>1603.95</v>
      </c>
      <c r="G55">
        <v>-5.6998214691726297</v>
      </c>
      <c r="H55">
        <v>-8.1255146120871</v>
      </c>
      <c r="I55">
        <v>2.2431946905252</v>
      </c>
      <c r="J55">
        <v>-1.3086542655919</v>
      </c>
      <c r="K55">
        <v>1716.5135583650299</v>
      </c>
      <c r="L55">
        <v>1604.23657868848</v>
      </c>
      <c r="M55">
        <v>34.500897680084201</v>
      </c>
      <c r="N55">
        <v>1.09319628083132</v>
      </c>
      <c r="O55">
        <v>20.7020168957885</v>
      </c>
      <c r="P55">
        <v>22.654278504244001</v>
      </c>
      <c r="Q55">
        <v>2.1298008914474999E-2</v>
      </c>
    </row>
    <row r="56" spans="1:17" x14ac:dyDescent="0.3">
      <c r="A56" t="s">
        <v>161</v>
      </c>
      <c r="B56" t="s">
        <v>162</v>
      </c>
      <c r="C56" t="s">
        <v>3161</v>
      </c>
      <c r="D56" t="s">
        <v>163</v>
      </c>
      <c r="E56">
        <v>158063.97456070001</v>
      </c>
      <c r="F56">
        <v>5954.15</v>
      </c>
      <c r="G56">
        <v>43.663487985715904</v>
      </c>
      <c r="H56">
        <v>8.3954783341433501</v>
      </c>
      <c r="I56">
        <v>41.147671681618199</v>
      </c>
      <c r="J56">
        <v>-1.1444611514902401</v>
      </c>
      <c r="K56">
        <v>5583.04511868604</v>
      </c>
      <c r="L56">
        <v>4726.5204277249104</v>
      </c>
      <c r="M56">
        <v>61.347189590813599</v>
      </c>
      <c r="N56">
        <v>0.66505427508709702</v>
      </c>
      <c r="O56">
        <v>5.4029542419992804</v>
      </c>
      <c r="P56">
        <v>80.686128728795495</v>
      </c>
      <c r="Q56">
        <v>7.5669082859149998E-3</v>
      </c>
    </row>
    <row r="57" spans="1:17" x14ac:dyDescent="0.3">
      <c r="A57" t="s">
        <v>164</v>
      </c>
      <c r="B57" t="s">
        <v>165</v>
      </c>
      <c r="C57" t="s">
        <v>3166</v>
      </c>
      <c r="D57" t="s">
        <v>166</v>
      </c>
      <c r="E57">
        <v>156913.135405315</v>
      </c>
      <c r="F57">
        <v>4061.95</v>
      </c>
      <c r="G57">
        <v>32.583269949927903</v>
      </c>
      <c r="H57">
        <v>-12.747859051227801</v>
      </c>
      <c r="I57">
        <v>-7.5026336918577403</v>
      </c>
      <c r="J57">
        <v>-2.7166843435821502</v>
      </c>
      <c r="K57">
        <v>4467.8783713921202</v>
      </c>
      <c r="L57">
        <v>4057.1452848809499</v>
      </c>
      <c r="M57">
        <v>34.934305773460999</v>
      </c>
      <c r="N57">
        <v>1.3298852014534599</v>
      </c>
      <c r="O57">
        <v>23.955243171383199</v>
      </c>
      <c r="P57">
        <v>63.376571141276997</v>
      </c>
      <c r="Q57">
        <v>7.1282112164338995E-2</v>
      </c>
    </row>
    <row r="58" spans="1:17" x14ac:dyDescent="0.3">
      <c r="A58" t="s">
        <v>167</v>
      </c>
      <c r="B58" t="s">
        <v>168</v>
      </c>
      <c r="C58" t="s">
        <v>3157</v>
      </c>
      <c r="D58" t="s">
        <v>141</v>
      </c>
      <c r="E58">
        <v>154296.25778879999</v>
      </c>
      <c r="F58">
        <v>467.55</v>
      </c>
      <c r="G58">
        <v>53.1796335064628</v>
      </c>
      <c r="H58">
        <v>0.93265175574034198</v>
      </c>
      <c r="I58">
        <v>-2.3004903775017</v>
      </c>
      <c r="J58">
        <v>-3.0196010594618898</v>
      </c>
      <c r="K58">
        <v>477.48402533863799</v>
      </c>
      <c r="L58">
        <v>449.94329606143498</v>
      </c>
      <c r="M58">
        <v>55.857073691702801</v>
      </c>
      <c r="N58">
        <v>0.84400425242055099</v>
      </c>
      <c r="O58">
        <v>24.050903646668701</v>
      </c>
      <c r="P58">
        <v>81.361520558572494</v>
      </c>
      <c r="Q58">
        <v>0.185130827412084</v>
      </c>
    </row>
    <row r="59" spans="1:17" x14ac:dyDescent="0.3">
      <c r="A59" t="s">
        <v>169</v>
      </c>
      <c r="B59" t="s">
        <v>170</v>
      </c>
      <c r="C59" t="s">
        <v>3157</v>
      </c>
      <c r="D59" t="s">
        <v>40</v>
      </c>
      <c r="E59">
        <v>152512.37904693899</v>
      </c>
      <c r="F59">
        <v>708.7</v>
      </c>
      <c r="G59">
        <v>-12.154495257737899</v>
      </c>
      <c r="H59">
        <v>3.0852068540620898</v>
      </c>
      <c r="I59">
        <v>18.586360078066601</v>
      </c>
      <c r="J59">
        <v>-3.5446096193840599</v>
      </c>
      <c r="K59">
        <v>714.056879990938</v>
      </c>
      <c r="L59">
        <v>663.07328228321705</v>
      </c>
      <c r="M59">
        <v>40.853491729276101</v>
      </c>
      <c r="N59">
        <v>0.67015075020520298</v>
      </c>
      <c r="O59">
        <v>7.4079300126992997</v>
      </c>
      <c r="P59">
        <v>38.580367618302702</v>
      </c>
      <c r="Q59">
        <v>-4.2498184094226003E-2</v>
      </c>
    </row>
    <row r="60" spans="1:17" x14ac:dyDescent="0.3">
      <c r="A60" t="s">
        <v>171</v>
      </c>
      <c r="B60" t="s">
        <v>172</v>
      </c>
      <c r="C60" t="s">
        <v>3167</v>
      </c>
      <c r="D60" t="s">
        <v>173</v>
      </c>
      <c r="E60">
        <v>151812.219391875</v>
      </c>
      <c r="F60">
        <v>7164.05</v>
      </c>
      <c r="G60">
        <v>44.292434855208398</v>
      </c>
      <c r="H60">
        <v>-7.8746222376479098</v>
      </c>
      <c r="I60">
        <v>-5.8726503283993399</v>
      </c>
      <c r="J60">
        <v>-4.6541338972328203</v>
      </c>
      <c r="K60">
        <v>7851.0468664414202</v>
      </c>
      <c r="L60">
        <v>7138.2122021286596</v>
      </c>
      <c r="M60">
        <v>22.895294640186801</v>
      </c>
      <c r="N60">
        <v>1.5796493701888299</v>
      </c>
      <c r="O60">
        <v>27.720353710540799</v>
      </c>
      <c r="P60">
        <v>72.990365344215505</v>
      </c>
      <c r="Q60">
        <v>0.14925222652963899</v>
      </c>
    </row>
    <row r="61" spans="1:17" x14ac:dyDescent="0.3">
      <c r="A61" t="s">
        <v>174</v>
      </c>
      <c r="B61" t="s">
        <v>175</v>
      </c>
      <c r="C61" t="s">
        <v>3164</v>
      </c>
      <c r="D61" t="s">
        <v>176</v>
      </c>
      <c r="E61">
        <v>151453.04093741899</v>
      </c>
      <c r="F61">
        <v>708.2</v>
      </c>
      <c r="G61">
        <v>18.604880910917998</v>
      </c>
      <c r="H61">
        <v>-5.0394831746070299</v>
      </c>
      <c r="I61">
        <v>1.7682895098670699</v>
      </c>
      <c r="J61">
        <v>0.50589147968078996</v>
      </c>
      <c r="K61">
        <v>702.13136769549897</v>
      </c>
      <c r="L61">
        <v>645.03367448890504</v>
      </c>
      <c r="M61">
        <v>54.833507986916402</v>
      </c>
      <c r="N61">
        <v>0.86209519118328903</v>
      </c>
      <c r="O61">
        <v>9.1005365715899291</v>
      </c>
      <c r="P61">
        <v>48.1125169925755</v>
      </c>
      <c r="Q61">
        <v>4.4752307099719002E-2</v>
      </c>
    </row>
    <row r="62" spans="1:17" hidden="1" x14ac:dyDescent="0.3">
      <c r="A62" t="s">
        <v>177</v>
      </c>
      <c r="B62" t="s">
        <v>178</v>
      </c>
      <c r="C62" t="s">
        <v>3172</v>
      </c>
      <c r="D62" t="s">
        <v>62</v>
      </c>
      <c r="E62">
        <v>150604.49288500001</v>
      </c>
      <c r="F62">
        <v>1853.5</v>
      </c>
      <c r="G62">
        <v>-24.267003275045099</v>
      </c>
      <c r="H62">
        <v>-3.24912145716839</v>
      </c>
      <c r="I62">
        <v>-7.2327838920779097</v>
      </c>
      <c r="J62">
        <v>2.8194940109943198</v>
      </c>
      <c r="O62">
        <v>6.2854059886700897</v>
      </c>
      <c r="P62">
        <v>5.7933789954337902</v>
      </c>
    </row>
    <row r="63" spans="1:17" x14ac:dyDescent="0.3">
      <c r="A63" t="s">
        <v>179</v>
      </c>
      <c r="B63" t="s">
        <v>180</v>
      </c>
      <c r="C63" t="s">
        <v>3162</v>
      </c>
      <c r="D63" t="s">
        <v>80</v>
      </c>
      <c r="E63">
        <v>143566.60584671001</v>
      </c>
      <c r="F63">
        <v>449.3</v>
      </c>
      <c r="G63">
        <v>53.914029244294198</v>
      </c>
      <c r="H63">
        <v>-5.2315090287986701</v>
      </c>
      <c r="I63">
        <v>-8.4236371238011802</v>
      </c>
      <c r="J63">
        <v>1.3250586949932099</v>
      </c>
      <c r="K63">
        <v>443.52367482405703</v>
      </c>
      <c r="L63">
        <v>410.75126487789697</v>
      </c>
      <c r="M63">
        <v>58.923981174613402</v>
      </c>
      <c r="N63">
        <v>0.86142458892759</v>
      </c>
      <c r="O63">
        <v>10.137992432673</v>
      </c>
      <c r="P63">
        <v>82.939739413680698</v>
      </c>
      <c r="Q63">
        <v>8.3971118661715999E-2</v>
      </c>
    </row>
    <row r="64" spans="1:17" x14ac:dyDescent="0.3">
      <c r="A64" t="s">
        <v>181</v>
      </c>
      <c r="B64" t="s">
        <v>182</v>
      </c>
      <c r="C64" t="s">
        <v>3165</v>
      </c>
      <c r="D64" t="s">
        <v>75</v>
      </c>
      <c r="E64">
        <v>143513.88944567001</v>
      </c>
      <c r="F64">
        <v>582.65</v>
      </c>
      <c r="G64">
        <v>12.184489960824299</v>
      </c>
      <c r="H64">
        <v>-4.6890744837272997</v>
      </c>
      <c r="I64">
        <v>-13.178471262102599</v>
      </c>
      <c r="J64">
        <v>-1.00613871692006</v>
      </c>
      <c r="K64">
        <v>598.25417073250901</v>
      </c>
      <c r="L64">
        <v>595.98800385249695</v>
      </c>
      <c r="M64">
        <v>57.2523095559133</v>
      </c>
      <c r="N64">
        <v>0.76705368521081696</v>
      </c>
      <c r="O64">
        <v>21.333562172831002</v>
      </c>
      <c r="P64">
        <v>42.596671561429197</v>
      </c>
      <c r="Q64">
        <v>3.0463984180721999E-2</v>
      </c>
    </row>
    <row r="65" spans="1:17" x14ac:dyDescent="0.3">
      <c r="A65" t="s">
        <v>183</v>
      </c>
      <c r="B65" t="s">
        <v>184</v>
      </c>
      <c r="C65" t="s">
        <v>3157</v>
      </c>
      <c r="D65" t="s">
        <v>141</v>
      </c>
      <c r="E65">
        <v>140298.17472000001</v>
      </c>
      <c r="F65">
        <v>532.79999999999995</v>
      </c>
      <c r="G65">
        <v>49.017878895560003</v>
      </c>
      <c r="H65">
        <v>1.8933437561386599</v>
      </c>
      <c r="I65">
        <v>-5.9599422138134601</v>
      </c>
      <c r="J65">
        <v>-3.9681791631755798</v>
      </c>
      <c r="K65">
        <v>545.07581607692805</v>
      </c>
      <c r="L65">
        <v>506.98896368125799</v>
      </c>
      <c r="M65">
        <v>53.305261624609301</v>
      </c>
      <c r="N65">
        <v>0.95337322355260501</v>
      </c>
      <c r="O65">
        <v>22.747747747747699</v>
      </c>
      <c r="P65">
        <v>77.3044925124792</v>
      </c>
      <c r="Q65">
        <v>0.19965461027974701</v>
      </c>
    </row>
    <row r="66" spans="1:17" x14ac:dyDescent="0.3">
      <c r="A66" t="s">
        <v>185</v>
      </c>
      <c r="B66" t="s">
        <v>186</v>
      </c>
      <c r="C66" t="s">
        <v>3155</v>
      </c>
      <c r="D66" t="s">
        <v>18</v>
      </c>
      <c r="E66">
        <v>137530.62396960001</v>
      </c>
      <c r="F66">
        <v>317</v>
      </c>
      <c r="G66">
        <v>46.975751949258701</v>
      </c>
      <c r="H66">
        <v>-7.8351789923105999</v>
      </c>
      <c r="I66">
        <v>-5.2039831121143898</v>
      </c>
      <c r="J66">
        <v>-1.24960174145057</v>
      </c>
      <c r="K66">
        <v>330.05649720077702</v>
      </c>
      <c r="L66">
        <v>306.281001336364</v>
      </c>
      <c r="M66">
        <v>49.433476061708902</v>
      </c>
      <c r="N66">
        <v>0.75859439364178705</v>
      </c>
      <c r="O66">
        <v>18.611987381703401</v>
      </c>
      <c r="P66">
        <v>75.453161754531607</v>
      </c>
      <c r="Q66">
        <v>3.9253288889080001E-2</v>
      </c>
    </row>
    <row r="67" spans="1:17" x14ac:dyDescent="0.3">
      <c r="A67" t="s">
        <v>187</v>
      </c>
      <c r="B67" t="s">
        <v>188</v>
      </c>
      <c r="C67" t="s">
        <v>3155</v>
      </c>
      <c r="D67" t="s">
        <v>189</v>
      </c>
      <c r="E67">
        <v>137366.981741556</v>
      </c>
      <c r="F67">
        <v>208.92</v>
      </c>
      <c r="G67">
        <v>43.173029318008702</v>
      </c>
      <c r="H67">
        <v>-13.1135990833651</v>
      </c>
      <c r="I67">
        <v>-3.4739904728862498</v>
      </c>
      <c r="J67">
        <v>-4.77855532130895</v>
      </c>
      <c r="K67">
        <v>217.83647580079301</v>
      </c>
      <c r="L67">
        <v>202.86017200357</v>
      </c>
      <c r="M67">
        <v>53.436100386229498</v>
      </c>
      <c r="N67">
        <v>0.92067924157165404</v>
      </c>
      <c r="O67">
        <v>17.892016082710999</v>
      </c>
      <c r="P67">
        <v>69.991863303498704</v>
      </c>
      <c r="Q67">
        <v>9.7978859397579998E-2</v>
      </c>
    </row>
    <row r="68" spans="1:17" x14ac:dyDescent="0.3">
      <c r="A68" t="s">
        <v>190</v>
      </c>
      <c r="B68" t="s">
        <v>191</v>
      </c>
      <c r="C68" t="s">
        <v>3159</v>
      </c>
      <c r="D68" t="s">
        <v>128</v>
      </c>
      <c r="E68">
        <v>137172.08588904</v>
      </c>
      <c r="F68">
        <v>5694.9</v>
      </c>
      <c r="G68">
        <v>-2.95979315588071</v>
      </c>
      <c r="H68">
        <v>-7.9816849926763798</v>
      </c>
      <c r="I68">
        <v>3.4160232436667499</v>
      </c>
      <c r="J68">
        <v>-1.67361830483329</v>
      </c>
      <c r="K68">
        <v>5869.2812929925403</v>
      </c>
      <c r="L68">
        <v>5509.3140615433804</v>
      </c>
      <c r="M68">
        <v>44.206542295475401</v>
      </c>
      <c r="N68">
        <v>0.61132944456559402</v>
      </c>
      <c r="O68">
        <v>13.6086674041686</v>
      </c>
      <c r="P68">
        <v>25.271389447982301</v>
      </c>
      <c r="Q68">
        <v>4.8970686890864999E-2</v>
      </c>
    </row>
    <row r="69" spans="1:17" x14ac:dyDescent="0.3">
      <c r="A69" t="s">
        <v>192</v>
      </c>
      <c r="B69" t="s">
        <v>193</v>
      </c>
      <c r="C69" t="s">
        <v>3157</v>
      </c>
      <c r="D69" t="s">
        <v>32</v>
      </c>
      <c r="E69">
        <v>135774.11400964399</v>
      </c>
      <c r="F69">
        <v>262.55</v>
      </c>
      <c r="G69">
        <v>8.0979662613954098</v>
      </c>
      <c r="H69">
        <v>4.52318490432795</v>
      </c>
      <c r="I69">
        <v>-10.2813783256421</v>
      </c>
      <c r="J69">
        <v>0.72375646296538598</v>
      </c>
      <c r="K69">
        <v>247.80768864712499</v>
      </c>
      <c r="L69">
        <v>246.13402507705999</v>
      </c>
      <c r="M69">
        <v>71.744432835536898</v>
      </c>
      <c r="N69">
        <v>1.1240039897126599</v>
      </c>
      <c r="O69">
        <v>14.149685774138201</v>
      </c>
      <c r="P69">
        <v>37.7130868082874</v>
      </c>
      <c r="Q69">
        <v>0.13134662902081101</v>
      </c>
    </row>
    <row r="70" spans="1:17" x14ac:dyDescent="0.3">
      <c r="A70" t="s">
        <v>194</v>
      </c>
      <c r="B70" t="s">
        <v>195</v>
      </c>
      <c r="C70" t="s">
        <v>3163</v>
      </c>
      <c r="D70" t="s">
        <v>196</v>
      </c>
      <c r="E70">
        <v>134759.76201765001</v>
      </c>
      <c r="F70">
        <v>4917.1499999999996</v>
      </c>
      <c r="G70">
        <v>13.921787723149301</v>
      </c>
      <c r="H70">
        <v>5.5293567746440901</v>
      </c>
      <c r="I70">
        <v>-2.1780224963775301</v>
      </c>
      <c r="J70">
        <v>-0.438079939754139</v>
      </c>
      <c r="K70">
        <v>4808.4487444324604</v>
      </c>
      <c r="L70">
        <v>4531.1794917075104</v>
      </c>
      <c r="M70">
        <v>60.104473611048697</v>
      </c>
      <c r="N70">
        <v>1.04790254382059</v>
      </c>
      <c r="O70">
        <v>3.8203024109494299</v>
      </c>
      <c r="P70">
        <v>43.046444311917199</v>
      </c>
      <c r="Q70">
        <v>8.0285858488917006E-2</v>
      </c>
    </row>
    <row r="71" spans="1:17" x14ac:dyDescent="0.3">
      <c r="A71" t="s">
        <v>197</v>
      </c>
      <c r="B71" t="s">
        <v>198</v>
      </c>
      <c r="C71" t="s">
        <v>3163</v>
      </c>
      <c r="D71" t="s">
        <v>199</v>
      </c>
      <c r="E71">
        <v>132120.512473059</v>
      </c>
      <c r="F71">
        <v>187.77</v>
      </c>
      <c r="G71">
        <v>78.078759036876804</v>
      </c>
      <c r="H71">
        <v>-6.7147974771922501</v>
      </c>
      <c r="I71">
        <v>37.771592045492497</v>
      </c>
      <c r="J71">
        <v>-4.0074734095354101</v>
      </c>
      <c r="K71">
        <v>194.81389548579901</v>
      </c>
      <c r="L71">
        <v>166.010764642558</v>
      </c>
      <c r="M71">
        <v>43.795988935133799</v>
      </c>
      <c r="N71">
        <v>0.66466938556016197</v>
      </c>
      <c r="O71">
        <v>15.5615913085157</v>
      </c>
      <c r="P71">
        <v>116.32488479262599</v>
      </c>
      <c r="Q71">
        <v>3.1514853670252002E-2</v>
      </c>
    </row>
    <row r="72" spans="1:17" x14ac:dyDescent="0.3">
      <c r="A72" t="s">
        <v>200</v>
      </c>
      <c r="B72" t="s">
        <v>201</v>
      </c>
      <c r="C72" t="s">
        <v>3159</v>
      </c>
      <c r="D72" t="s">
        <v>202</v>
      </c>
      <c r="E72">
        <v>130448.845610205</v>
      </c>
      <c r="F72">
        <v>1275.1500000000001</v>
      </c>
      <c r="G72">
        <v>-1.74944143679825</v>
      </c>
      <c r="H72">
        <v>-3.81797787780244</v>
      </c>
      <c r="I72">
        <v>-7.0960706867590604</v>
      </c>
      <c r="J72">
        <v>-1.67412167548048</v>
      </c>
      <c r="K72">
        <v>1350.81010259046</v>
      </c>
      <c r="L72">
        <v>1311.67448973249</v>
      </c>
      <c r="M72">
        <v>40.652932046979501</v>
      </c>
      <c r="N72">
        <v>0.82108178311075997</v>
      </c>
      <c r="O72">
        <v>20.915186448652999</v>
      </c>
      <c r="P72">
        <v>30.878579492969301</v>
      </c>
      <c r="Q72">
        <v>2.4293048508197999E-2</v>
      </c>
    </row>
    <row r="73" spans="1:17" x14ac:dyDescent="0.3">
      <c r="A73" t="s">
        <v>203</v>
      </c>
      <c r="B73" t="s">
        <v>204</v>
      </c>
      <c r="C73" t="s">
        <v>3162</v>
      </c>
      <c r="D73" t="s">
        <v>205</v>
      </c>
      <c r="E73">
        <v>129294.05075846</v>
      </c>
      <c r="F73">
        <v>1076.3</v>
      </c>
      <c r="G73">
        <v>13.314142425931401</v>
      </c>
      <c r="H73">
        <v>5.6871059430265696</v>
      </c>
      <c r="I73">
        <v>-7.41420577460143</v>
      </c>
      <c r="J73">
        <v>8.7042480728927405</v>
      </c>
      <c r="K73">
        <v>1004.53792964713</v>
      </c>
      <c r="L73">
        <v>1036.19878089332</v>
      </c>
      <c r="M73">
        <v>73.279584976566497</v>
      </c>
      <c r="N73">
        <v>0.81186828547197398</v>
      </c>
      <c r="O73">
        <v>25.243891108427</v>
      </c>
      <c r="P73">
        <v>49.4861111111111</v>
      </c>
      <c r="Q73">
        <v>-3.0354437892349002E-2</v>
      </c>
    </row>
    <row r="74" spans="1:17" x14ac:dyDescent="0.3">
      <c r="A74" t="s">
        <v>206</v>
      </c>
      <c r="B74" t="s">
        <v>207</v>
      </c>
      <c r="C74" t="s">
        <v>3161</v>
      </c>
      <c r="D74" t="s">
        <v>51</v>
      </c>
      <c r="E74">
        <v>128734.75175082</v>
      </c>
      <c r="F74">
        <v>1594.05</v>
      </c>
      <c r="G74">
        <v>6.2551338562982401</v>
      </c>
      <c r="H74">
        <v>0.77776973811065098</v>
      </c>
      <c r="I74">
        <v>2.8930691017831398</v>
      </c>
      <c r="J74">
        <v>10.9896823792555</v>
      </c>
      <c r="K74">
        <v>1572.82280468506</v>
      </c>
      <c r="L74">
        <v>1486.9378293991299</v>
      </c>
      <c r="M74">
        <v>62.389662045062401</v>
      </c>
      <c r="N74">
        <v>1.89787839110826</v>
      </c>
      <c r="O74">
        <v>6.7751952573633201</v>
      </c>
      <c r="P74">
        <v>36.881198746296803</v>
      </c>
      <c r="Q74">
        <v>6.5634152304004004E-2</v>
      </c>
    </row>
    <row r="75" spans="1:17" x14ac:dyDescent="0.3">
      <c r="A75" t="s">
        <v>208</v>
      </c>
      <c r="B75" t="s">
        <v>209</v>
      </c>
      <c r="C75" t="s">
        <v>3157</v>
      </c>
      <c r="D75" t="s">
        <v>32</v>
      </c>
      <c r="E75">
        <v>122951.507081063</v>
      </c>
      <c r="F75">
        <v>106.98</v>
      </c>
      <c r="G75">
        <v>16.700390488927098</v>
      </c>
      <c r="H75">
        <v>-6.4933083283011506E-2</v>
      </c>
      <c r="I75">
        <v>-24.925885790299802</v>
      </c>
      <c r="J75">
        <v>2.9414493088342302</v>
      </c>
      <c r="K75">
        <v>105.97724079335801</v>
      </c>
      <c r="L75">
        <v>108.917125801181</v>
      </c>
      <c r="M75">
        <v>67.348667185480807</v>
      </c>
      <c r="N75">
        <v>1.8529135000955199</v>
      </c>
      <c r="O75">
        <v>33.576369414843803</v>
      </c>
      <c r="P75">
        <v>43.501006036217298</v>
      </c>
      <c r="Q75">
        <v>0.12037373097958901</v>
      </c>
    </row>
    <row r="76" spans="1:17" x14ac:dyDescent="0.3">
      <c r="A76" t="s">
        <v>210</v>
      </c>
      <c r="B76" t="s">
        <v>211</v>
      </c>
      <c r="C76" t="s">
        <v>3170</v>
      </c>
      <c r="D76" t="s">
        <v>136</v>
      </c>
      <c r="E76">
        <v>121425.540087039</v>
      </c>
      <c r="F76">
        <v>1218.55</v>
      </c>
      <c r="G76">
        <v>15.3233134164809</v>
      </c>
      <c r="H76">
        <v>-2.10822248314815</v>
      </c>
      <c r="I76">
        <v>-4.6337647061256897</v>
      </c>
      <c r="J76">
        <v>-1.1574901752357301</v>
      </c>
      <c r="K76">
        <v>1213.71552923234</v>
      </c>
      <c r="L76">
        <v>1191.8259547735199</v>
      </c>
      <c r="M76">
        <v>61.654051632630399</v>
      </c>
      <c r="N76">
        <v>1.0317273062154899</v>
      </c>
      <c r="O76">
        <v>35.402732756144601</v>
      </c>
      <c r="P76">
        <v>48.260128969461</v>
      </c>
      <c r="Q76">
        <v>7.2932475135968997E-2</v>
      </c>
    </row>
    <row r="77" spans="1:17" x14ac:dyDescent="0.3">
      <c r="A77" t="s">
        <v>212</v>
      </c>
      <c r="B77" t="s">
        <v>213</v>
      </c>
      <c r="C77" t="s">
        <v>3157</v>
      </c>
      <c r="D77" t="s">
        <v>54</v>
      </c>
      <c r="E77">
        <v>119822.80013946</v>
      </c>
      <c r="F77">
        <v>3186.7</v>
      </c>
      <c r="G77">
        <v>33.885013923571002</v>
      </c>
      <c r="H77">
        <v>-3.79796761131067</v>
      </c>
      <c r="I77">
        <v>15.9929801026815</v>
      </c>
      <c r="J77">
        <v>-2.9939899930540101</v>
      </c>
      <c r="K77">
        <v>3245.0950903633998</v>
      </c>
      <c r="L77">
        <v>2813.61301125403</v>
      </c>
      <c r="M77">
        <v>45.209513132444002</v>
      </c>
      <c r="N77">
        <v>1.3614851592075901</v>
      </c>
      <c r="O77">
        <v>14.6091568079831</v>
      </c>
      <c r="P77">
        <v>65.379625304893807</v>
      </c>
      <c r="Q77">
        <v>9.0591939927939999E-2</v>
      </c>
    </row>
    <row r="78" spans="1:17" x14ac:dyDescent="0.3">
      <c r="A78" t="s">
        <v>214</v>
      </c>
      <c r="B78" t="s">
        <v>215</v>
      </c>
      <c r="C78" t="s">
        <v>3162</v>
      </c>
      <c r="D78" t="s">
        <v>57</v>
      </c>
      <c r="E78">
        <v>119118.927965139</v>
      </c>
      <c r="F78">
        <v>682.6</v>
      </c>
      <c r="G78">
        <v>45.648216965328999</v>
      </c>
      <c r="H78">
        <v>-4.2559331224171002</v>
      </c>
      <c r="I78">
        <v>1.43772932006904</v>
      </c>
      <c r="J78">
        <v>-4.5131885372031304</v>
      </c>
      <c r="K78">
        <v>698.27339654254104</v>
      </c>
      <c r="L78">
        <v>629.98927072705999</v>
      </c>
      <c r="M78">
        <v>52.775027637445902</v>
      </c>
      <c r="N78">
        <v>0.86246837614490401</v>
      </c>
      <c r="O78">
        <v>17.916788748901201</v>
      </c>
      <c r="P78">
        <v>80.343461030383096</v>
      </c>
      <c r="Q78">
        <v>8.1664734730151997E-2</v>
      </c>
    </row>
    <row r="79" spans="1:17" x14ac:dyDescent="0.3">
      <c r="A79" t="s">
        <v>216</v>
      </c>
      <c r="B79" t="s">
        <v>217</v>
      </c>
      <c r="C79" t="s">
        <v>3163</v>
      </c>
      <c r="D79" t="s">
        <v>94</v>
      </c>
      <c r="E79">
        <v>118014.65057925999</v>
      </c>
      <c r="F79">
        <v>2485.9</v>
      </c>
      <c r="G79">
        <v>27.771822676589402</v>
      </c>
      <c r="H79">
        <v>-6.3185172261633804</v>
      </c>
      <c r="I79">
        <v>11.7637360977754</v>
      </c>
      <c r="J79">
        <v>-0.62897174252610299</v>
      </c>
      <c r="K79">
        <v>2632.3255416418301</v>
      </c>
      <c r="L79">
        <v>2367.2980502375599</v>
      </c>
      <c r="M79">
        <v>42.173205226585097</v>
      </c>
      <c r="N79">
        <v>1.21280597879728</v>
      </c>
      <c r="O79">
        <v>18.991109859608098</v>
      </c>
      <c r="P79">
        <v>55.349331333583301</v>
      </c>
      <c r="Q79">
        <v>0.20555818132682299</v>
      </c>
    </row>
    <row r="80" spans="1:17" x14ac:dyDescent="0.3">
      <c r="A80" t="s">
        <v>218</v>
      </c>
      <c r="B80" t="s">
        <v>219</v>
      </c>
      <c r="C80" t="s">
        <v>3157</v>
      </c>
      <c r="D80" t="s">
        <v>220</v>
      </c>
      <c r="E80">
        <v>117862.0529602</v>
      </c>
      <c r="F80">
        <v>10590.2</v>
      </c>
      <c r="G80">
        <v>25.150957279679702</v>
      </c>
      <c r="H80">
        <v>3.0862913899981601</v>
      </c>
      <c r="I80">
        <v>20.270664117211702</v>
      </c>
      <c r="J80">
        <v>1.9831475635773801</v>
      </c>
      <c r="K80">
        <v>10312.6420269465</v>
      </c>
      <c r="L80">
        <v>9270.9939260566698</v>
      </c>
      <c r="M80">
        <v>62.900207634515503</v>
      </c>
      <c r="N80">
        <v>0.57463134845324404</v>
      </c>
      <c r="O80">
        <v>7.17455760986571</v>
      </c>
      <c r="P80">
        <v>53.185888070819999</v>
      </c>
      <c r="Q80">
        <v>9.6805540299053999E-2</v>
      </c>
    </row>
    <row r="81" spans="1:17" hidden="1" x14ac:dyDescent="0.3">
      <c r="A81" t="s">
        <v>221</v>
      </c>
      <c r="B81" t="s">
        <v>222</v>
      </c>
      <c r="C81" t="s">
        <v>3172</v>
      </c>
      <c r="D81" t="s">
        <v>54</v>
      </c>
      <c r="E81">
        <v>114645.267485965</v>
      </c>
      <c r="F81">
        <v>137.66</v>
      </c>
      <c r="G81">
        <v>-44.233080401553103</v>
      </c>
      <c r="H81">
        <v>-7.2668211131024201</v>
      </c>
      <c r="I81">
        <v>-25.665527685252499</v>
      </c>
      <c r="J81">
        <v>2.3129983587724698</v>
      </c>
      <c r="M81">
        <v>53.324334685574598</v>
      </c>
      <c r="O81">
        <v>36.931570536103401</v>
      </c>
      <c r="P81">
        <v>7.3288632465304797</v>
      </c>
    </row>
    <row r="82" spans="1:17" x14ac:dyDescent="0.3">
      <c r="A82" t="s">
        <v>223</v>
      </c>
      <c r="B82" t="s">
        <v>224</v>
      </c>
      <c r="C82" t="s">
        <v>3167</v>
      </c>
      <c r="D82" t="s">
        <v>173</v>
      </c>
      <c r="E82">
        <v>110891.8112197</v>
      </c>
      <c r="F82">
        <v>725.5</v>
      </c>
      <c r="G82">
        <v>66.514665780393798</v>
      </c>
      <c r="H82">
        <v>0.35789515647600501</v>
      </c>
      <c r="I82">
        <v>23.706658759092001</v>
      </c>
      <c r="J82">
        <v>-1.73830090067343</v>
      </c>
      <c r="K82">
        <v>742.85299362506703</v>
      </c>
      <c r="L82">
        <v>644.97932321377198</v>
      </c>
      <c r="M82">
        <v>44.8883202532813</v>
      </c>
      <c r="N82">
        <v>0.81326134128166705</v>
      </c>
      <c r="O82">
        <v>20.565127498277</v>
      </c>
      <c r="P82">
        <v>95.578918991777797</v>
      </c>
      <c r="Q82">
        <v>0.18839314365964699</v>
      </c>
    </row>
    <row r="83" spans="1:17" x14ac:dyDescent="0.3">
      <c r="A83" t="s">
        <v>225</v>
      </c>
      <c r="B83" t="s">
        <v>226</v>
      </c>
      <c r="C83" t="s">
        <v>3161</v>
      </c>
      <c r="D83" t="s">
        <v>51</v>
      </c>
      <c r="E83">
        <v>110131.06387413001</v>
      </c>
      <c r="F83">
        <v>2748.85</v>
      </c>
      <c r="G83">
        <v>29.8640480202525</v>
      </c>
      <c r="H83">
        <v>6.7586760408079698</v>
      </c>
      <c r="I83">
        <v>11.1118876620545</v>
      </c>
      <c r="J83">
        <v>5.8528650517183003</v>
      </c>
      <c r="K83">
        <v>2546.4122659547902</v>
      </c>
      <c r="L83">
        <v>2274.9630854063598</v>
      </c>
      <c r="M83">
        <v>68.628625964613306</v>
      </c>
      <c r="N83">
        <v>0.81881433203210496</v>
      </c>
      <c r="O83">
        <v>4.5528129945249898</v>
      </c>
      <c r="P83">
        <v>58.6180034622042</v>
      </c>
    </row>
    <row r="84" spans="1:17" x14ac:dyDescent="0.3">
      <c r="A84" t="s">
        <v>227</v>
      </c>
      <c r="B84" t="s">
        <v>228</v>
      </c>
      <c r="C84" t="s">
        <v>3157</v>
      </c>
      <c r="D84" t="s">
        <v>54</v>
      </c>
      <c r="E84">
        <v>109639.900898775</v>
      </c>
      <c r="F84">
        <v>1304.55</v>
      </c>
      <c r="G84">
        <v>-12.9222573272293</v>
      </c>
      <c r="H84">
        <v>-12.5192701706573</v>
      </c>
      <c r="I84">
        <v>-10.713477774379101</v>
      </c>
      <c r="J84">
        <v>-0.389162682097702</v>
      </c>
      <c r="K84">
        <v>1425.0374176473399</v>
      </c>
      <c r="L84">
        <v>1339.9638224145399</v>
      </c>
      <c r="M84">
        <v>39.580341413987298</v>
      </c>
      <c r="N84">
        <v>1.4062989168278499</v>
      </c>
      <c r="O84">
        <v>26.633705109041401</v>
      </c>
      <c r="P84">
        <v>29.010087025316398</v>
      </c>
      <c r="Q84">
        <v>8.8259995203401997E-2</v>
      </c>
    </row>
    <row r="85" spans="1:17" x14ac:dyDescent="0.3">
      <c r="A85" t="s">
        <v>229</v>
      </c>
      <c r="B85" t="s">
        <v>230</v>
      </c>
      <c r="C85" t="s">
        <v>3161</v>
      </c>
      <c r="D85" t="s">
        <v>51</v>
      </c>
      <c r="E85">
        <v>108637.6017856</v>
      </c>
      <c r="F85">
        <v>3209.9</v>
      </c>
      <c r="G85">
        <v>37.099037112257697</v>
      </c>
      <c r="H85">
        <v>-6.3883625502918298</v>
      </c>
      <c r="I85">
        <v>9.0368058220566496</v>
      </c>
      <c r="J85">
        <v>1.2686349360131499</v>
      </c>
      <c r="K85">
        <v>3327.2212563530102</v>
      </c>
      <c r="L85">
        <v>2954.0229722716499</v>
      </c>
      <c r="M85">
        <v>39.496245544857302</v>
      </c>
      <c r="N85">
        <v>2.23933986660685</v>
      </c>
      <c r="O85">
        <v>11.863297922053601</v>
      </c>
      <c r="P85">
        <v>64.227059937069896</v>
      </c>
      <c r="Q85">
        <v>0.122517674160282</v>
      </c>
    </row>
    <row r="86" spans="1:17" x14ac:dyDescent="0.3">
      <c r="A86" t="s">
        <v>231</v>
      </c>
      <c r="B86" t="s">
        <v>232</v>
      </c>
      <c r="C86" t="s">
        <v>3161</v>
      </c>
      <c r="D86" t="s">
        <v>51</v>
      </c>
      <c r="E86">
        <v>108470.94049360001</v>
      </c>
      <c r="F86">
        <v>1302.0999999999999</v>
      </c>
      <c r="G86">
        <v>-4.1671794141969301</v>
      </c>
      <c r="H86">
        <v>-2.2263416895078798</v>
      </c>
      <c r="I86">
        <v>-5.6470069384540302</v>
      </c>
      <c r="J86">
        <v>1.22434113604985</v>
      </c>
      <c r="K86">
        <v>1318.05464120221</v>
      </c>
      <c r="L86">
        <v>1267.3634062695201</v>
      </c>
      <c r="M86">
        <v>54.543560994156401</v>
      </c>
      <c r="N86">
        <v>0.95446622987228502</v>
      </c>
      <c r="O86">
        <v>9.1690346363566508</v>
      </c>
      <c r="P86">
        <v>23.230239248939998</v>
      </c>
      <c r="Q86">
        <v>1.5295191144181E-2</v>
      </c>
    </row>
    <row r="87" spans="1:17" x14ac:dyDescent="0.3">
      <c r="A87" t="s">
        <v>233</v>
      </c>
      <c r="B87" t="s">
        <v>234</v>
      </c>
      <c r="C87" t="s">
        <v>3163</v>
      </c>
      <c r="D87" t="s">
        <v>199</v>
      </c>
      <c r="E87">
        <v>106981.3955628</v>
      </c>
      <c r="F87">
        <v>36272.699999999997</v>
      </c>
      <c r="G87">
        <v>59.264862270951397</v>
      </c>
      <c r="H87">
        <v>-0.57725531297254196</v>
      </c>
      <c r="I87">
        <v>11.6740826009415</v>
      </c>
      <c r="J87">
        <v>-3.16514874395985</v>
      </c>
      <c r="K87">
        <v>35701.908156465302</v>
      </c>
      <c r="L87">
        <v>31626.4881858679</v>
      </c>
      <c r="M87">
        <v>53.763995082094901</v>
      </c>
      <c r="N87">
        <v>0.59726857212119</v>
      </c>
      <c r="O87">
        <v>7.7636900478872599</v>
      </c>
      <c r="P87">
        <v>87.793551192842898</v>
      </c>
      <c r="Q87">
        <v>0.11295427253472499</v>
      </c>
    </row>
    <row r="88" spans="1:17" x14ac:dyDescent="0.3">
      <c r="A88" t="s">
        <v>235</v>
      </c>
      <c r="B88" t="s">
        <v>236</v>
      </c>
      <c r="C88" t="s">
        <v>3159</v>
      </c>
      <c r="D88" t="s">
        <v>237</v>
      </c>
      <c r="E88">
        <v>105927.74147665501</v>
      </c>
      <c r="F88">
        <v>1456.35</v>
      </c>
      <c r="G88">
        <v>9.9329199580007703</v>
      </c>
      <c r="H88">
        <v>-3.7094963535240399</v>
      </c>
      <c r="I88">
        <v>9.1431885261428398</v>
      </c>
      <c r="J88">
        <v>-0.22400637411245</v>
      </c>
      <c r="K88">
        <v>1483.2067491492801</v>
      </c>
      <c r="L88">
        <v>1325.1324985802801</v>
      </c>
      <c r="M88">
        <v>42.701603651193899</v>
      </c>
      <c r="N88">
        <v>0.78259283696877002</v>
      </c>
      <c r="O88">
        <v>13.125278950801601</v>
      </c>
      <c r="P88">
        <v>42.228624444552899</v>
      </c>
      <c r="Q88">
        <v>4.6399253627704001E-2</v>
      </c>
    </row>
    <row r="89" spans="1:17" x14ac:dyDescent="0.3">
      <c r="A89" t="s">
        <v>238</v>
      </c>
      <c r="B89" t="s">
        <v>239</v>
      </c>
      <c r="C89" t="s">
        <v>3168</v>
      </c>
      <c r="D89" t="s">
        <v>240</v>
      </c>
      <c r="E89">
        <v>105022.14423598</v>
      </c>
      <c r="F89">
        <v>1675.15</v>
      </c>
      <c r="G89">
        <v>6.5550984163286898</v>
      </c>
      <c r="H89">
        <v>-13.6059267966129</v>
      </c>
      <c r="I89">
        <v>-9.0988154337981992</v>
      </c>
      <c r="J89">
        <v>-3.0075939970485899</v>
      </c>
      <c r="K89">
        <v>1826.72143311635</v>
      </c>
      <c r="L89">
        <v>1730.2722077963001</v>
      </c>
      <c r="M89">
        <v>38.564575101210501</v>
      </c>
      <c r="N89">
        <v>1.06329401619907</v>
      </c>
      <c r="O89">
        <v>25.7200847685281</v>
      </c>
      <c r="P89">
        <v>34.658360128617304</v>
      </c>
      <c r="Q89">
        <v>2.8878215174E-5</v>
      </c>
    </row>
    <row r="90" spans="1:17" x14ac:dyDescent="0.3">
      <c r="A90" t="s">
        <v>241</v>
      </c>
      <c r="B90" t="s">
        <v>242</v>
      </c>
      <c r="C90" t="s">
        <v>3161</v>
      </c>
      <c r="D90" t="s">
        <v>243</v>
      </c>
      <c r="E90">
        <v>104980.540403469</v>
      </c>
      <c r="F90">
        <v>1079.9000000000001</v>
      </c>
      <c r="G90">
        <v>55.671296702824002</v>
      </c>
      <c r="H90">
        <v>14.3952519862536</v>
      </c>
      <c r="I90">
        <v>20.8013245138904</v>
      </c>
      <c r="J90">
        <v>5.28509860494803</v>
      </c>
      <c r="K90">
        <v>956.39005775637895</v>
      </c>
      <c r="L90">
        <v>857.56650233834</v>
      </c>
      <c r="M90">
        <v>81.361491293169294</v>
      </c>
      <c r="N90">
        <v>0.96082445220353097</v>
      </c>
      <c r="O90">
        <v>3.52810445411611</v>
      </c>
      <c r="P90">
        <v>89.456140350877206</v>
      </c>
      <c r="Q90">
        <v>0.13859326956306101</v>
      </c>
    </row>
    <row r="91" spans="1:17" hidden="1" x14ac:dyDescent="0.3">
      <c r="A91" t="s">
        <v>244</v>
      </c>
      <c r="B91" t="s">
        <v>245</v>
      </c>
      <c r="C91" t="s">
        <v>3172</v>
      </c>
      <c r="D91" t="s">
        <v>246</v>
      </c>
      <c r="E91">
        <v>104473.40814833999</v>
      </c>
      <c r="F91">
        <v>3636.6</v>
      </c>
      <c r="G91">
        <v>29.353296773938599</v>
      </c>
      <c r="H91">
        <v>40.060624920362699</v>
      </c>
      <c r="I91">
        <v>46.387516156905797</v>
      </c>
      <c r="J91">
        <v>44.655211030365699</v>
      </c>
      <c r="O91">
        <v>2.9258098223615399</v>
      </c>
      <c r="P91">
        <v>58.113043478260799</v>
      </c>
    </row>
    <row r="92" spans="1:17" x14ac:dyDescent="0.3">
      <c r="A92" t="s">
        <v>247</v>
      </c>
      <c r="B92" t="s">
        <v>248</v>
      </c>
      <c r="C92" t="s">
        <v>3157</v>
      </c>
      <c r="D92" t="s">
        <v>32</v>
      </c>
      <c r="E92">
        <v>104171.193942816</v>
      </c>
      <c r="F92">
        <v>55.11</v>
      </c>
      <c r="G92">
        <v>12.511459335439399</v>
      </c>
      <c r="H92">
        <v>-1.3752926549903099</v>
      </c>
      <c r="I92">
        <v>-23.983861603586401</v>
      </c>
      <c r="J92">
        <v>2.4593076287491198</v>
      </c>
      <c r="K92">
        <v>56.214149353007997</v>
      </c>
      <c r="L92">
        <v>56.967291570975902</v>
      </c>
      <c r="M92">
        <v>58.8095480871633</v>
      </c>
      <c r="N92">
        <v>1.0201764210530999</v>
      </c>
      <c r="O92">
        <v>51.968789693340597</v>
      </c>
      <c r="P92">
        <v>41.489088575096197</v>
      </c>
      <c r="Q92">
        <v>9.9884230605067001E-2</v>
      </c>
    </row>
    <row r="93" spans="1:17" x14ac:dyDescent="0.3">
      <c r="A93" t="s">
        <v>249</v>
      </c>
      <c r="B93" t="s">
        <v>250</v>
      </c>
      <c r="C93" t="s">
        <v>3167</v>
      </c>
      <c r="D93" t="s">
        <v>240</v>
      </c>
      <c r="E93">
        <v>103529.62746217501</v>
      </c>
      <c r="F93">
        <v>6883.95</v>
      </c>
      <c r="G93">
        <v>7.8289095909018602</v>
      </c>
      <c r="H93">
        <v>-5.8465690816456997</v>
      </c>
      <c r="I93">
        <v>7.5506435157903802</v>
      </c>
      <c r="J93">
        <v>3.6716566706679998</v>
      </c>
      <c r="K93">
        <v>6779.9263014844601</v>
      </c>
      <c r="L93">
        <v>6201.5496785549103</v>
      </c>
      <c r="M93">
        <v>66.686359903766899</v>
      </c>
      <c r="N93">
        <v>0.78701949654150505</v>
      </c>
      <c r="O93">
        <v>10.4743642821345</v>
      </c>
      <c r="P93">
        <v>81.108918705603799</v>
      </c>
      <c r="Q93">
        <v>0.135408426427989</v>
      </c>
    </row>
    <row r="94" spans="1:17" x14ac:dyDescent="0.3">
      <c r="A94" t="s">
        <v>251</v>
      </c>
      <c r="B94" t="s">
        <v>252</v>
      </c>
      <c r="C94" t="s">
        <v>3157</v>
      </c>
      <c r="D94" t="s">
        <v>40</v>
      </c>
      <c r="E94">
        <v>103480.345597875</v>
      </c>
      <c r="F94">
        <v>716.25</v>
      </c>
      <c r="G94">
        <v>11.1351856239762</v>
      </c>
      <c r="H94">
        <v>-1.1553448703785201</v>
      </c>
      <c r="I94">
        <v>15.6212161240752</v>
      </c>
      <c r="J94">
        <v>-5.0634891864999103</v>
      </c>
      <c r="K94">
        <v>740.22927108473198</v>
      </c>
      <c r="L94">
        <v>661.92523153662705</v>
      </c>
      <c r="M94">
        <v>33.0483551147328</v>
      </c>
      <c r="N94">
        <v>0.86329450210943404</v>
      </c>
      <c r="O94">
        <v>11.2460732984293</v>
      </c>
      <c r="P94">
        <v>54.547416118243603</v>
      </c>
      <c r="Q94">
        <v>-2.2424062944210999E-2</v>
      </c>
    </row>
    <row r="95" spans="1:17" x14ac:dyDescent="0.3">
      <c r="A95" t="s">
        <v>253</v>
      </c>
      <c r="B95" t="s">
        <v>254</v>
      </c>
      <c r="C95" t="s">
        <v>3169</v>
      </c>
      <c r="D95" t="s">
        <v>122</v>
      </c>
      <c r="E95">
        <v>103401.49869170001</v>
      </c>
      <c r="F95">
        <v>7997</v>
      </c>
      <c r="G95">
        <v>59.348490101637204</v>
      </c>
      <c r="H95">
        <v>-5.5145319294763802</v>
      </c>
      <c r="I95">
        <v>24.4958768093143</v>
      </c>
      <c r="J95">
        <v>-1.1168540212262399</v>
      </c>
      <c r="K95">
        <v>7741.3353227967</v>
      </c>
      <c r="L95">
        <v>6694.7352100043499</v>
      </c>
      <c r="M95">
        <v>61.470125968274601</v>
      </c>
      <c r="N95">
        <v>0.99406925600975204</v>
      </c>
      <c r="O95">
        <v>5.9397273977741696</v>
      </c>
      <c r="P95">
        <v>87.899436090225507</v>
      </c>
      <c r="Q95">
        <v>1.5828069862633999E-2</v>
      </c>
    </row>
    <row r="96" spans="1:17" x14ac:dyDescent="0.3">
      <c r="A96" t="s">
        <v>255</v>
      </c>
      <c r="B96" t="s">
        <v>256</v>
      </c>
      <c r="C96" t="s">
        <v>3156</v>
      </c>
      <c r="D96" t="s">
        <v>257</v>
      </c>
      <c r="E96">
        <v>100345.2463618</v>
      </c>
      <c r="F96">
        <v>11561</v>
      </c>
      <c r="G96">
        <v>164.23060893302201</v>
      </c>
      <c r="H96">
        <v>0.86926866198810104</v>
      </c>
      <c r="I96">
        <v>37.9813272260511</v>
      </c>
      <c r="J96">
        <v>-1.8863388863402799</v>
      </c>
      <c r="K96">
        <v>11106.794296113199</v>
      </c>
      <c r="L96">
        <v>9311.8129987674292</v>
      </c>
      <c r="M96">
        <v>64.641113251986297</v>
      </c>
      <c r="N96">
        <v>0.51964874808612005</v>
      </c>
      <c r="O96">
        <v>9.1514574863766001</v>
      </c>
      <c r="P96">
        <v>194.17302798982101</v>
      </c>
      <c r="Q96">
        <v>0.109692242920894</v>
      </c>
    </row>
    <row r="97" spans="1:17" x14ac:dyDescent="0.3">
      <c r="A97" t="s">
        <v>258</v>
      </c>
      <c r="B97" t="s">
        <v>259</v>
      </c>
      <c r="C97" t="s">
        <v>3161</v>
      </c>
      <c r="D97" t="s">
        <v>243</v>
      </c>
      <c r="E97">
        <v>100190.58684417</v>
      </c>
      <c r="F97">
        <v>6968.1</v>
      </c>
      <c r="G97">
        <v>8.7812268741487802</v>
      </c>
      <c r="H97">
        <v>4.1173156510577602</v>
      </c>
      <c r="I97">
        <v>5.9519675904526199</v>
      </c>
      <c r="J97">
        <v>-0.44815573825237998</v>
      </c>
      <c r="K97">
        <v>6922.4853291208901</v>
      </c>
      <c r="L97">
        <v>6419.64879224785</v>
      </c>
      <c r="M97">
        <v>47.432334856947598</v>
      </c>
      <c r="N97">
        <v>0.60987475862762197</v>
      </c>
      <c r="O97">
        <v>5.0063862458919797</v>
      </c>
      <c r="P97">
        <v>36.966456672792802</v>
      </c>
      <c r="Q97">
        <v>3.7416827772928998E-2</v>
      </c>
    </row>
    <row r="98" spans="1:17" x14ac:dyDescent="0.3">
      <c r="A98" t="s">
        <v>260</v>
      </c>
      <c r="B98" t="s">
        <v>261</v>
      </c>
      <c r="C98" t="s">
        <v>3161</v>
      </c>
      <c r="D98" t="s">
        <v>51</v>
      </c>
      <c r="E98">
        <v>100130.3443449</v>
      </c>
      <c r="F98">
        <v>995.1</v>
      </c>
      <c r="G98">
        <v>44.0161412325877</v>
      </c>
      <c r="H98">
        <v>-4.5453905606062399</v>
      </c>
      <c r="I98">
        <v>-11.608688908061101</v>
      </c>
      <c r="J98">
        <v>-2.61527147437591</v>
      </c>
      <c r="K98">
        <v>1052.78988874066</v>
      </c>
      <c r="L98">
        <v>998.48320789761499</v>
      </c>
      <c r="M98">
        <v>41.564983623996397</v>
      </c>
      <c r="N98">
        <v>0.41459940160506698</v>
      </c>
      <c r="O98">
        <v>33.082102301276201</v>
      </c>
      <c r="P98">
        <v>71.761456805040098</v>
      </c>
      <c r="Q98">
        <v>9.0970322731189004E-2</v>
      </c>
    </row>
    <row r="99" spans="1:17" x14ac:dyDescent="0.3">
      <c r="A99" t="s">
        <v>262</v>
      </c>
      <c r="B99" t="s">
        <v>263</v>
      </c>
      <c r="C99" t="s">
        <v>3167</v>
      </c>
      <c r="D99" t="s">
        <v>264</v>
      </c>
      <c r="E99">
        <v>100114.93799999999</v>
      </c>
      <c r="F99">
        <v>3611.65</v>
      </c>
      <c r="G99">
        <v>83.271312417783903</v>
      </c>
      <c r="H99">
        <v>-1.0887608636556301</v>
      </c>
      <c r="I99">
        <v>-3.1761286802456201</v>
      </c>
      <c r="J99">
        <v>-0.29183602201027098</v>
      </c>
      <c r="K99">
        <v>3640.6690722459298</v>
      </c>
      <c r="L99">
        <v>3324.5950935298101</v>
      </c>
      <c r="M99">
        <v>62.272084339833</v>
      </c>
      <c r="N99">
        <v>0.84749704267208803</v>
      </c>
      <c r="O99">
        <v>15.5123004720833</v>
      </c>
      <c r="P99">
        <v>113.45449172576799</v>
      </c>
      <c r="Q99">
        <v>0.21933663516270399</v>
      </c>
    </row>
    <row r="100" spans="1:17" x14ac:dyDescent="0.3">
      <c r="A100" t="s">
        <v>265</v>
      </c>
      <c r="B100" t="s">
        <v>266</v>
      </c>
      <c r="C100" t="s">
        <v>3159</v>
      </c>
      <c r="D100" t="s">
        <v>267</v>
      </c>
      <c r="E100">
        <v>99643.430125690007</v>
      </c>
      <c r="F100">
        <v>1007.05</v>
      </c>
      <c r="G100">
        <v>-15.144658646992299</v>
      </c>
      <c r="H100">
        <v>-9.7188835958447193</v>
      </c>
      <c r="I100">
        <v>-16.251747614933201</v>
      </c>
      <c r="J100">
        <v>0.37516719291376399</v>
      </c>
      <c r="K100">
        <v>1095.5085581106</v>
      </c>
      <c r="L100">
        <v>1096.5391242728899</v>
      </c>
      <c r="M100">
        <v>42.285964359801604</v>
      </c>
      <c r="N100">
        <v>0.93916514456265399</v>
      </c>
      <c r="O100">
        <v>24.464564701171199</v>
      </c>
      <c r="P100">
        <v>13.7275291209687</v>
      </c>
      <c r="Q100">
        <v>-8.3143456601420009E-3</v>
      </c>
    </row>
    <row r="101" spans="1:17" x14ac:dyDescent="0.3">
      <c r="A101" t="s">
        <v>268</v>
      </c>
      <c r="B101" t="s">
        <v>269</v>
      </c>
      <c r="C101" t="s">
        <v>3161</v>
      </c>
      <c r="D101" t="s">
        <v>51</v>
      </c>
      <c r="E101">
        <v>98814.100863205007</v>
      </c>
      <c r="F101">
        <v>2166.0500000000002</v>
      </c>
      <c r="G101">
        <v>54.479472122772897</v>
      </c>
      <c r="H101">
        <v>1.65789278792011</v>
      </c>
      <c r="I101">
        <v>19.8625832397327</v>
      </c>
      <c r="J101">
        <v>-1.44264329044749</v>
      </c>
      <c r="K101">
        <v>2152.0720439445399</v>
      </c>
      <c r="L101">
        <v>1833.00155588705</v>
      </c>
      <c r="M101">
        <v>46.049780883926204</v>
      </c>
      <c r="N101">
        <v>0.75535979724228597</v>
      </c>
      <c r="O101">
        <v>6.7380716049952598</v>
      </c>
      <c r="P101">
        <v>87.772528282259103</v>
      </c>
      <c r="Q101">
        <v>0.116071394094722</v>
      </c>
    </row>
    <row r="102" spans="1:17" x14ac:dyDescent="0.3">
      <c r="A102" t="s">
        <v>270</v>
      </c>
      <c r="B102" t="s">
        <v>271</v>
      </c>
      <c r="C102" t="s">
        <v>3160</v>
      </c>
      <c r="D102" t="s">
        <v>141</v>
      </c>
      <c r="E102">
        <v>97922.9689965</v>
      </c>
      <c r="F102">
        <v>469.65</v>
      </c>
      <c r="G102">
        <v>177.85053242574901</v>
      </c>
      <c r="H102">
        <v>-6.5667664664637897</v>
      </c>
      <c r="I102">
        <v>60.882453757842796</v>
      </c>
      <c r="J102">
        <v>2.3804028994675899</v>
      </c>
      <c r="K102">
        <v>490.12497992857698</v>
      </c>
      <c r="L102">
        <v>414.23137069725999</v>
      </c>
      <c r="M102">
        <v>56.1727387002448</v>
      </c>
      <c r="N102">
        <v>0.49449628599172202</v>
      </c>
      <c r="O102">
        <v>37.762163313105503</v>
      </c>
      <c r="P102">
        <v>204.86854917234601</v>
      </c>
      <c r="Q102">
        <v>0.206978185812597</v>
      </c>
    </row>
    <row r="103" spans="1:17" x14ac:dyDescent="0.3">
      <c r="A103" t="s">
        <v>272</v>
      </c>
      <c r="B103" t="s">
        <v>273</v>
      </c>
      <c r="C103" t="s">
        <v>3163</v>
      </c>
      <c r="D103" t="s">
        <v>94</v>
      </c>
      <c r="E103">
        <v>97846.272135039995</v>
      </c>
      <c r="F103">
        <v>4892.8</v>
      </c>
      <c r="G103">
        <v>28.368039515926601</v>
      </c>
      <c r="H103">
        <v>-11.286378189851799</v>
      </c>
      <c r="I103">
        <v>-0.60201176772035903</v>
      </c>
      <c r="J103">
        <v>0.87768030927436902</v>
      </c>
      <c r="K103">
        <v>5327.2683155200402</v>
      </c>
      <c r="L103">
        <v>5000.7818167319901</v>
      </c>
      <c r="M103">
        <v>37.917877315963302</v>
      </c>
      <c r="N103">
        <v>0.94591831468556098</v>
      </c>
      <c r="O103">
        <v>27.662074885546101</v>
      </c>
      <c r="P103">
        <v>58.0795761110124</v>
      </c>
      <c r="Q103">
        <v>7.8957665378522002E-2</v>
      </c>
    </row>
    <row r="104" spans="1:17" x14ac:dyDescent="0.3">
      <c r="A104" t="s">
        <v>274</v>
      </c>
      <c r="B104" t="s">
        <v>275</v>
      </c>
      <c r="C104" t="s">
        <v>3169</v>
      </c>
      <c r="D104" t="s">
        <v>276</v>
      </c>
      <c r="E104">
        <v>97455.287421554996</v>
      </c>
      <c r="F104">
        <v>684.65</v>
      </c>
      <c r="G104">
        <v>47.045617031867899</v>
      </c>
      <c r="H104">
        <v>2.05364143935049</v>
      </c>
      <c r="I104">
        <v>10.744883445130499</v>
      </c>
      <c r="J104">
        <v>-2.1721051573597898</v>
      </c>
      <c r="K104">
        <v>673.79847208171702</v>
      </c>
      <c r="L104">
        <v>602.60371950877595</v>
      </c>
      <c r="M104">
        <v>53.877827890603001</v>
      </c>
      <c r="N104">
        <v>0.93115661058239096</v>
      </c>
      <c r="O104">
        <v>5.2289490980793101</v>
      </c>
      <c r="P104">
        <v>74.100445009535903</v>
      </c>
      <c r="Q104">
        <v>0.178553513942181</v>
      </c>
    </row>
    <row r="105" spans="1:17" x14ac:dyDescent="0.3">
      <c r="A105" t="s">
        <v>277</v>
      </c>
      <c r="B105" t="s">
        <v>278</v>
      </c>
      <c r="C105" t="s">
        <v>3164</v>
      </c>
      <c r="D105" t="s">
        <v>117</v>
      </c>
      <c r="E105">
        <v>96306.223902330006</v>
      </c>
      <c r="F105">
        <v>951.85</v>
      </c>
      <c r="G105">
        <v>26.851306378494201</v>
      </c>
      <c r="H105">
        <v>-6.6638759051246996</v>
      </c>
      <c r="I105">
        <v>-7.4024546471795301</v>
      </c>
      <c r="J105">
        <v>2.61455517429434</v>
      </c>
      <c r="K105">
        <v>962.88720701731302</v>
      </c>
      <c r="L105">
        <v>915.83054954396005</v>
      </c>
      <c r="M105">
        <v>58.258403345271802</v>
      </c>
      <c r="N105">
        <v>0.75155595028522504</v>
      </c>
      <c r="O105">
        <v>15.249251457687601</v>
      </c>
      <c r="P105">
        <v>59.372122226873103</v>
      </c>
      <c r="Q105">
        <v>0.113794439129379</v>
      </c>
    </row>
    <row r="106" spans="1:17" x14ac:dyDescent="0.3">
      <c r="A106" t="s">
        <v>279</v>
      </c>
      <c r="B106" t="s">
        <v>280</v>
      </c>
      <c r="C106" t="s">
        <v>3157</v>
      </c>
      <c r="D106" t="s">
        <v>220</v>
      </c>
      <c r="E106">
        <v>96094.228971949997</v>
      </c>
      <c r="F106">
        <v>4498.45</v>
      </c>
      <c r="G106">
        <v>29.005612317026898</v>
      </c>
      <c r="H106">
        <v>4.1998621204736102</v>
      </c>
      <c r="I106">
        <v>6.6139719955589298</v>
      </c>
      <c r="J106">
        <v>-3.8319261508970901</v>
      </c>
      <c r="K106">
        <v>4382.0756682124102</v>
      </c>
      <c r="L106">
        <v>3959.2102023615798</v>
      </c>
      <c r="M106">
        <v>60.420441752220498</v>
      </c>
      <c r="N106">
        <v>0.922583060318941</v>
      </c>
      <c r="O106">
        <v>8.1261323344707694</v>
      </c>
      <c r="P106">
        <v>65.095880355995902</v>
      </c>
      <c r="Q106">
        <v>6.6704131163402999E-2</v>
      </c>
    </row>
    <row r="107" spans="1:17" x14ac:dyDescent="0.3">
      <c r="A107" t="s">
        <v>281</v>
      </c>
      <c r="B107" t="s">
        <v>282</v>
      </c>
      <c r="C107" t="s">
        <v>3157</v>
      </c>
      <c r="D107" t="s">
        <v>40</v>
      </c>
      <c r="E107">
        <v>95713.267987610001</v>
      </c>
      <c r="F107">
        <v>1933.7</v>
      </c>
      <c r="G107">
        <v>14.415794288583299</v>
      </c>
      <c r="H107">
        <v>-8.7625064677630302</v>
      </c>
      <c r="I107">
        <v>5.9129419968481196</v>
      </c>
      <c r="J107">
        <v>-0.67695696703835595</v>
      </c>
      <c r="K107">
        <v>2024.2484005886099</v>
      </c>
      <c r="L107">
        <v>1842.76696943713</v>
      </c>
      <c r="M107">
        <v>44.814817636918903</v>
      </c>
      <c r="N107">
        <v>0.82364431910066405</v>
      </c>
      <c r="O107">
        <v>19.041216321042501</v>
      </c>
      <c r="P107">
        <v>44.738023952095801</v>
      </c>
      <c r="Q107">
        <v>5.458425563112E-3</v>
      </c>
    </row>
    <row r="108" spans="1:17" x14ac:dyDescent="0.3">
      <c r="A108" t="s">
        <v>283</v>
      </c>
      <c r="B108" t="s">
        <v>284</v>
      </c>
      <c r="C108" t="s">
        <v>3159</v>
      </c>
      <c r="D108" t="s">
        <v>202</v>
      </c>
      <c r="E108">
        <v>95633.922118759903</v>
      </c>
      <c r="F108">
        <v>539.6</v>
      </c>
      <c r="G108">
        <v>-25.823330143136602</v>
      </c>
      <c r="H108">
        <v>-5.4643518163794003</v>
      </c>
      <c r="I108">
        <v>-7.4379558097530296</v>
      </c>
      <c r="J108">
        <v>-1.46859310901077</v>
      </c>
      <c r="K108">
        <v>584.58440459815904</v>
      </c>
      <c r="L108">
        <v>584.32884506664095</v>
      </c>
      <c r="M108">
        <v>39.400382465043897</v>
      </c>
      <c r="N108">
        <v>0.96061057187964305</v>
      </c>
      <c r="O108">
        <v>24.536693847294199</v>
      </c>
      <c r="P108">
        <v>10.3025347506132</v>
      </c>
      <c r="Q108">
        <v>-8.7336056013584004E-2</v>
      </c>
    </row>
    <row r="109" spans="1:17" x14ac:dyDescent="0.3">
      <c r="A109" t="s">
        <v>285</v>
      </c>
      <c r="B109" t="s">
        <v>286</v>
      </c>
      <c r="C109" t="s">
        <v>3157</v>
      </c>
      <c r="D109" t="s">
        <v>32</v>
      </c>
      <c r="E109">
        <v>95468.604511500002</v>
      </c>
      <c r="F109">
        <v>105.25</v>
      </c>
      <c r="G109">
        <v>10.593774271443399</v>
      </c>
      <c r="H109">
        <v>-2.4449964799678701</v>
      </c>
      <c r="I109">
        <v>-20.1722078699996</v>
      </c>
      <c r="J109">
        <v>-0.45308491447506499</v>
      </c>
      <c r="K109">
        <v>105.22261038737901</v>
      </c>
      <c r="L109">
        <v>105.140770840267</v>
      </c>
      <c r="M109">
        <v>60.184689738082099</v>
      </c>
      <c r="N109">
        <v>1.1926960299182201</v>
      </c>
      <c r="O109">
        <v>22.470308788598501</v>
      </c>
      <c r="P109">
        <v>38.123359580052401</v>
      </c>
      <c r="Q109">
        <v>0.108717467087399</v>
      </c>
    </row>
    <row r="110" spans="1:17" x14ac:dyDescent="0.3">
      <c r="A110" t="s">
        <v>287</v>
      </c>
      <c r="B110" t="s">
        <v>288</v>
      </c>
      <c r="C110" t="s">
        <v>3167</v>
      </c>
      <c r="D110" t="s">
        <v>246</v>
      </c>
      <c r="E110">
        <v>94598.714332671996</v>
      </c>
      <c r="F110">
        <v>69.319999999999993</v>
      </c>
      <c r="G110">
        <v>66.693315687290706</v>
      </c>
      <c r="H110">
        <v>-8.3150928823267698</v>
      </c>
      <c r="I110">
        <v>60.806130068758101</v>
      </c>
      <c r="J110">
        <v>-2.03652674947261</v>
      </c>
      <c r="K110">
        <v>72.004951640932603</v>
      </c>
      <c r="L110">
        <v>58.515313764920798</v>
      </c>
      <c r="M110">
        <v>50.0854194329915</v>
      </c>
      <c r="N110">
        <v>0.78715232479060304</v>
      </c>
      <c r="O110">
        <v>24.120023081361801</v>
      </c>
      <c r="P110">
        <v>104.483775811209</v>
      </c>
      <c r="Q110">
        <v>0.209929714590497</v>
      </c>
    </row>
    <row r="111" spans="1:17" x14ac:dyDescent="0.3">
      <c r="A111" t="s">
        <v>289</v>
      </c>
      <c r="B111" t="s">
        <v>290</v>
      </c>
      <c r="C111" t="s">
        <v>3168</v>
      </c>
      <c r="D111" t="s">
        <v>291</v>
      </c>
      <c r="E111">
        <v>93629.910392200007</v>
      </c>
      <c r="F111">
        <v>15647.6</v>
      </c>
      <c r="G111">
        <v>170.999786122697</v>
      </c>
      <c r="H111">
        <v>7.1317521484815796</v>
      </c>
      <c r="I111">
        <v>76.866329390928499</v>
      </c>
      <c r="J111">
        <v>-3.7080878281673799</v>
      </c>
      <c r="K111">
        <v>14024.093066526901</v>
      </c>
      <c r="L111">
        <v>10968.7806786192</v>
      </c>
      <c r="M111">
        <v>67.484694215044001</v>
      </c>
      <c r="N111">
        <v>1.64658760884029</v>
      </c>
      <c r="O111">
        <v>1.6130269178659999</v>
      </c>
      <c r="P111">
        <v>200.53393769446399</v>
      </c>
      <c r="Q111">
        <v>0.131452455768924</v>
      </c>
    </row>
    <row r="112" spans="1:17" x14ac:dyDescent="0.3">
      <c r="A112" t="s">
        <v>292</v>
      </c>
      <c r="B112" t="s">
        <v>293</v>
      </c>
      <c r="C112" t="s">
        <v>3171</v>
      </c>
      <c r="D112" t="s">
        <v>294</v>
      </c>
      <c r="E112">
        <v>92398.037809675006</v>
      </c>
      <c r="F112">
        <v>10210.85</v>
      </c>
      <c r="G112">
        <v>56.671722268661497</v>
      </c>
      <c r="H112">
        <v>-5.5637613500239897</v>
      </c>
      <c r="I112">
        <v>4.0262334517757798</v>
      </c>
      <c r="J112">
        <v>-3.6866495565781299</v>
      </c>
      <c r="K112">
        <v>10766.846983649601</v>
      </c>
      <c r="L112">
        <v>9513.3840716980303</v>
      </c>
      <c r="M112">
        <v>41.290863584683102</v>
      </c>
      <c r="N112">
        <v>1.0279349008955201</v>
      </c>
      <c r="O112">
        <v>30.2340157773348</v>
      </c>
      <c r="P112">
        <v>83.961048905063393</v>
      </c>
      <c r="Q112">
        <v>0.15893970416987899</v>
      </c>
    </row>
    <row r="113" spans="1:17" x14ac:dyDescent="0.3">
      <c r="A113" t="s">
        <v>295</v>
      </c>
      <c r="B113" t="s">
        <v>296</v>
      </c>
      <c r="C113" t="s">
        <v>3157</v>
      </c>
      <c r="D113" t="s">
        <v>32</v>
      </c>
      <c r="E113">
        <v>92221.589338167003</v>
      </c>
      <c r="F113">
        <v>120.81</v>
      </c>
      <c r="G113">
        <v>-9.7988031076705902</v>
      </c>
      <c r="H113">
        <v>6.00518883955483E-2</v>
      </c>
      <c r="I113">
        <v>-27.301653328961098</v>
      </c>
      <c r="J113">
        <v>0.81989592454259497</v>
      </c>
      <c r="K113">
        <v>118.79396390122299</v>
      </c>
      <c r="L113">
        <v>125.280879653413</v>
      </c>
      <c r="M113">
        <v>72.732721454092299</v>
      </c>
      <c r="N113">
        <v>0.83613430690877399</v>
      </c>
      <c r="O113">
        <v>42.786193195927403</v>
      </c>
      <c r="P113">
        <v>17.6338851022395</v>
      </c>
      <c r="Q113">
        <v>0.10441965456404199</v>
      </c>
    </row>
    <row r="114" spans="1:17" x14ac:dyDescent="0.3">
      <c r="A114" t="s">
        <v>297</v>
      </c>
      <c r="B114" t="s">
        <v>298</v>
      </c>
      <c r="C114" t="s">
        <v>3157</v>
      </c>
      <c r="D114" t="s">
        <v>299</v>
      </c>
      <c r="E114">
        <v>92148.086639750007</v>
      </c>
      <c r="F114">
        <v>85.7</v>
      </c>
      <c r="G114">
        <v>6.8555036735478101</v>
      </c>
      <c r="H114">
        <v>-0.47720464190367101</v>
      </c>
      <c r="I114">
        <v>-12.5868217065465</v>
      </c>
      <c r="J114">
        <v>-0.52792494543997903</v>
      </c>
      <c r="K114">
        <v>85.713612379810598</v>
      </c>
      <c r="L114">
        <v>84.160590156093306</v>
      </c>
      <c r="M114">
        <v>63.177961867843401</v>
      </c>
      <c r="N114">
        <v>0.98641607892024596</v>
      </c>
      <c r="O114">
        <v>25.904317386231</v>
      </c>
      <c r="P114">
        <v>44.033613445378101</v>
      </c>
      <c r="Q114">
        <v>5.2777549313035001E-2</v>
      </c>
    </row>
    <row r="115" spans="1:17" x14ac:dyDescent="0.3">
      <c r="A115" t="s">
        <v>300</v>
      </c>
      <c r="B115" t="s">
        <v>301</v>
      </c>
      <c r="C115" t="s">
        <v>3165</v>
      </c>
      <c r="D115" t="s">
        <v>75</v>
      </c>
      <c r="E115">
        <v>90234.883884419905</v>
      </c>
      <c r="F115">
        <v>25009.15</v>
      </c>
      <c r="G115">
        <v>-31.4020094940002</v>
      </c>
      <c r="H115">
        <v>-3.2587321280234298</v>
      </c>
      <c r="I115">
        <v>-11.162831537891799</v>
      </c>
      <c r="J115">
        <v>-2.5890971300377199</v>
      </c>
      <c r="K115">
        <v>25263.837723005501</v>
      </c>
      <c r="L115">
        <v>25787.674845391401</v>
      </c>
      <c r="M115">
        <v>51.380415196290699</v>
      </c>
      <c r="N115">
        <v>0.58196577906389302</v>
      </c>
      <c r="O115">
        <v>22.9060163979983</v>
      </c>
      <c r="P115">
        <v>5.5238396624472701</v>
      </c>
      <c r="Q115">
        <v>-6.7139285872167997E-2</v>
      </c>
    </row>
    <row r="116" spans="1:17" x14ac:dyDescent="0.3">
      <c r="A116" t="s">
        <v>302</v>
      </c>
      <c r="B116" t="s">
        <v>303</v>
      </c>
      <c r="C116" t="s">
        <v>3158</v>
      </c>
      <c r="D116" t="s">
        <v>304</v>
      </c>
      <c r="E116">
        <v>90228.929760519997</v>
      </c>
      <c r="F116">
        <v>342.05</v>
      </c>
      <c r="G116">
        <v>59.062153474839398</v>
      </c>
      <c r="H116">
        <v>-6.6390386414334097</v>
      </c>
      <c r="I116">
        <v>-11.6873158358745</v>
      </c>
      <c r="J116">
        <v>-1.9433640352747199</v>
      </c>
      <c r="K116">
        <v>377.38684480021601</v>
      </c>
      <c r="L116">
        <v>344.01331890943402</v>
      </c>
      <c r="M116">
        <v>35.956787117441003</v>
      </c>
      <c r="N116">
        <v>0.72073011332090398</v>
      </c>
      <c r="O116">
        <v>34.5855869024996</v>
      </c>
      <c r="P116">
        <v>93.741149815916103</v>
      </c>
      <c r="Q116">
        <v>9.7579083854019994E-3</v>
      </c>
    </row>
    <row r="117" spans="1:17" x14ac:dyDescent="0.3">
      <c r="A117" t="s">
        <v>305</v>
      </c>
      <c r="B117" t="s">
        <v>306</v>
      </c>
      <c r="C117" t="s">
        <v>3156</v>
      </c>
      <c r="D117" t="s">
        <v>257</v>
      </c>
      <c r="E117">
        <v>87622.118882494993</v>
      </c>
      <c r="F117">
        <v>5717.65</v>
      </c>
      <c r="G117">
        <v>56.9519223638531</v>
      </c>
      <c r="H117">
        <v>7.0426117810445499</v>
      </c>
      <c r="I117">
        <v>59.283295826836202</v>
      </c>
      <c r="J117">
        <v>-4.7488630942301899</v>
      </c>
      <c r="K117">
        <v>5319.9370647735204</v>
      </c>
      <c r="L117">
        <v>4505.3983375198004</v>
      </c>
      <c r="M117">
        <v>64.164755075197903</v>
      </c>
      <c r="N117">
        <v>1.3898568355779199</v>
      </c>
      <c r="O117">
        <v>1.4175404230759101</v>
      </c>
      <c r="P117">
        <v>86.619557412363704</v>
      </c>
      <c r="Q117">
        <v>0.13391083226414099</v>
      </c>
    </row>
    <row r="118" spans="1:17" x14ac:dyDescent="0.3">
      <c r="A118" t="s">
        <v>307</v>
      </c>
      <c r="B118" t="s">
        <v>308</v>
      </c>
      <c r="C118" t="s">
        <v>3167</v>
      </c>
      <c r="D118" t="s">
        <v>173</v>
      </c>
      <c r="E118">
        <v>86348.207077290004</v>
      </c>
      <c r="F118">
        <v>247.98</v>
      </c>
      <c r="G118">
        <v>64.550457398593593</v>
      </c>
      <c r="H118">
        <v>-10.441759325321099</v>
      </c>
      <c r="I118">
        <v>-23.274754404775098</v>
      </c>
      <c r="J118">
        <v>-0.46062467700995202</v>
      </c>
      <c r="K118">
        <v>259.68383418580203</v>
      </c>
      <c r="L118">
        <v>253.688481557242</v>
      </c>
      <c r="M118">
        <v>58.2992990989719</v>
      </c>
      <c r="N118">
        <v>1.77066128928721</v>
      </c>
      <c r="O118">
        <v>35.232680054843101</v>
      </c>
      <c r="P118">
        <v>103.345633456334</v>
      </c>
      <c r="Q118">
        <v>0.15240152543215099</v>
      </c>
    </row>
    <row r="119" spans="1:17" x14ac:dyDescent="0.3">
      <c r="A119" t="s">
        <v>309</v>
      </c>
      <c r="B119" t="s">
        <v>310</v>
      </c>
      <c r="C119" t="s">
        <v>3167</v>
      </c>
      <c r="D119" t="s">
        <v>311</v>
      </c>
      <c r="E119">
        <v>86304.159450000006</v>
      </c>
      <c r="F119">
        <v>4279.05</v>
      </c>
      <c r="G119">
        <v>94.411117276815403</v>
      </c>
      <c r="H119">
        <v>4.6563790429828096</v>
      </c>
      <c r="I119">
        <v>80.574167733060307</v>
      </c>
      <c r="J119">
        <v>2.6113247346830999</v>
      </c>
      <c r="K119">
        <v>4257.1238013984303</v>
      </c>
      <c r="L119">
        <v>3617.3577340891802</v>
      </c>
      <c r="M119">
        <v>59.260201427639103</v>
      </c>
      <c r="N119">
        <v>0.87813408097594103</v>
      </c>
      <c r="O119">
        <v>36.946284806206897</v>
      </c>
      <c r="P119">
        <v>138.334075971928</v>
      </c>
      <c r="Q119">
        <v>0.243713186527314</v>
      </c>
    </row>
    <row r="120" spans="1:17" x14ac:dyDescent="0.3">
      <c r="A120" t="s">
        <v>312</v>
      </c>
      <c r="B120" t="s">
        <v>313</v>
      </c>
      <c r="C120" t="s">
        <v>3166</v>
      </c>
      <c r="D120" t="s">
        <v>46</v>
      </c>
      <c r="E120">
        <v>86182.361720223998</v>
      </c>
      <c r="F120">
        <v>81.62</v>
      </c>
      <c r="G120">
        <v>18.3301268926276</v>
      </c>
      <c r="H120">
        <v>-10.8752684041302</v>
      </c>
      <c r="I120">
        <v>-11.112637438244599</v>
      </c>
      <c r="J120">
        <v>-1.6974619104252699</v>
      </c>
      <c r="K120">
        <v>87.147892039180306</v>
      </c>
      <c r="L120">
        <v>85.219475675455399</v>
      </c>
      <c r="M120">
        <v>51.504621877822203</v>
      </c>
      <c r="N120">
        <v>0.765424538758391</v>
      </c>
      <c r="O120">
        <v>27.1134525851507</v>
      </c>
      <c r="P120">
        <v>47.063063063062998</v>
      </c>
      <c r="Q120">
        <v>9.7202981596186996E-2</v>
      </c>
    </row>
    <row r="121" spans="1:17" x14ac:dyDescent="0.3">
      <c r="A121" t="s">
        <v>314</v>
      </c>
      <c r="B121" t="s">
        <v>315</v>
      </c>
      <c r="C121" t="s">
        <v>3162</v>
      </c>
      <c r="D121" t="s">
        <v>80</v>
      </c>
      <c r="E121">
        <v>85960.714902319902</v>
      </c>
      <c r="F121">
        <v>1788.55</v>
      </c>
      <c r="G121">
        <v>112.773309281694</v>
      </c>
      <c r="H121">
        <v>-6.7621250743439703</v>
      </c>
      <c r="I121">
        <v>15.057299924455499</v>
      </c>
      <c r="J121">
        <v>-8.4873715034353694</v>
      </c>
      <c r="K121">
        <v>1822.7925204866499</v>
      </c>
      <c r="L121">
        <v>1524.1129991732601</v>
      </c>
      <c r="M121">
        <v>39.7832196138882</v>
      </c>
      <c r="N121">
        <v>0.62953304511025898</v>
      </c>
      <c r="O121">
        <v>13.8911408683011</v>
      </c>
      <c r="P121">
        <v>142.43307353439499</v>
      </c>
      <c r="Q121">
        <v>0.151554080170791</v>
      </c>
    </row>
    <row r="122" spans="1:17" x14ac:dyDescent="0.3">
      <c r="A122" t="s">
        <v>316</v>
      </c>
      <c r="B122" t="s">
        <v>317</v>
      </c>
      <c r="C122" t="s">
        <v>3155</v>
      </c>
      <c r="D122" t="s">
        <v>72</v>
      </c>
      <c r="E122">
        <v>85413.175105410002</v>
      </c>
      <c r="F122">
        <v>525.1</v>
      </c>
      <c r="G122">
        <v>126.88954514722001</v>
      </c>
      <c r="H122">
        <v>-10.855333637043501</v>
      </c>
      <c r="I122">
        <v>15.247053489985401</v>
      </c>
      <c r="J122">
        <v>2.5542484146368398</v>
      </c>
      <c r="K122">
        <v>546.61725154660803</v>
      </c>
      <c r="L122">
        <v>480.15486386827502</v>
      </c>
      <c r="M122">
        <v>64.562260183720099</v>
      </c>
      <c r="N122">
        <v>0.40053992733120902</v>
      </c>
      <c r="O122">
        <v>46.238811654922799</v>
      </c>
      <c r="P122">
        <v>168.639154160982</v>
      </c>
      <c r="Q122">
        <v>0.130693004011849</v>
      </c>
    </row>
    <row r="123" spans="1:17" x14ac:dyDescent="0.3">
      <c r="A123" t="s">
        <v>318</v>
      </c>
      <c r="B123" t="s">
        <v>319</v>
      </c>
      <c r="C123" t="s">
        <v>3162</v>
      </c>
      <c r="D123" t="s">
        <v>102</v>
      </c>
      <c r="E123">
        <v>84318.022153169994</v>
      </c>
      <c r="F123">
        <v>83.94</v>
      </c>
      <c r="G123">
        <v>40.4175689490962</v>
      </c>
      <c r="H123">
        <v>-11.710312150299499</v>
      </c>
      <c r="I123">
        <v>-26.599516219241099</v>
      </c>
      <c r="J123">
        <v>-1.02293205714137</v>
      </c>
      <c r="K123">
        <v>88.874730444585595</v>
      </c>
      <c r="L123">
        <v>88.553353660365701</v>
      </c>
      <c r="M123">
        <v>54.137232237380402</v>
      </c>
      <c r="N123">
        <v>1.12377907158587</v>
      </c>
      <c r="O123">
        <v>41.053133190373998</v>
      </c>
      <c r="P123">
        <v>68.048048048048003</v>
      </c>
      <c r="Q123">
        <v>0.116665894775083</v>
      </c>
    </row>
    <row r="124" spans="1:17" x14ac:dyDescent="0.3">
      <c r="A124" t="s">
        <v>320</v>
      </c>
      <c r="B124" t="s">
        <v>321</v>
      </c>
      <c r="C124" t="s">
        <v>3157</v>
      </c>
      <c r="D124" t="s">
        <v>24</v>
      </c>
      <c r="E124">
        <v>83948.190128319999</v>
      </c>
      <c r="F124">
        <v>1077.6500000000001</v>
      </c>
      <c r="G124">
        <v>-52.832991775108397</v>
      </c>
      <c r="H124">
        <v>-19.188502295515502</v>
      </c>
      <c r="I124">
        <v>-37.132558595355199</v>
      </c>
      <c r="J124">
        <v>4.5170253212351499</v>
      </c>
      <c r="K124">
        <v>1288.1791556712101</v>
      </c>
      <c r="L124">
        <v>1395.41312561724</v>
      </c>
      <c r="M124">
        <v>28.867045146932998</v>
      </c>
      <c r="N124">
        <v>2.2253425282491501</v>
      </c>
      <c r="O124">
        <v>57.240291374750598</v>
      </c>
      <c r="P124">
        <v>5.8491307337196803</v>
      </c>
      <c r="Q124">
        <v>-2.0454386237748E-2</v>
      </c>
    </row>
    <row r="125" spans="1:17" x14ac:dyDescent="0.3">
      <c r="A125" t="s">
        <v>322</v>
      </c>
      <c r="B125" t="s">
        <v>323</v>
      </c>
      <c r="C125" t="s">
        <v>3159</v>
      </c>
      <c r="D125" t="s">
        <v>202</v>
      </c>
      <c r="E125">
        <v>83903.316371419904</v>
      </c>
      <c r="F125">
        <v>648.70000000000005</v>
      </c>
      <c r="G125">
        <v>-4.6506493494591101</v>
      </c>
      <c r="H125">
        <v>-6.0082952709073902</v>
      </c>
      <c r="I125">
        <v>13.2311540100714</v>
      </c>
      <c r="J125">
        <v>-5.30727745433731</v>
      </c>
      <c r="K125">
        <v>662.68154112267302</v>
      </c>
      <c r="L125">
        <v>619.90888731731104</v>
      </c>
      <c r="M125">
        <v>50.304240069645601</v>
      </c>
      <c r="N125">
        <v>1.1072008512814799</v>
      </c>
      <c r="O125">
        <v>10.9680900262062</v>
      </c>
      <c r="P125">
        <v>33.395023647953899</v>
      </c>
      <c r="Q125">
        <v>-1.1008627053466001E-2</v>
      </c>
    </row>
    <row r="126" spans="1:17" x14ac:dyDescent="0.3">
      <c r="A126" t="s">
        <v>324</v>
      </c>
      <c r="B126" t="s">
        <v>325</v>
      </c>
      <c r="C126" t="s">
        <v>3155</v>
      </c>
      <c r="D126" t="s">
        <v>18</v>
      </c>
      <c r="E126">
        <v>83325.529765719999</v>
      </c>
      <c r="F126">
        <v>391.6</v>
      </c>
      <c r="G126">
        <v>88.396848031961696</v>
      </c>
      <c r="H126">
        <v>-6.1950469574417202</v>
      </c>
      <c r="I126">
        <v>5.2288092221633597</v>
      </c>
      <c r="J126">
        <v>-4.0148217885723501</v>
      </c>
      <c r="K126">
        <v>397.88731284662998</v>
      </c>
      <c r="L126">
        <v>353.62224814056401</v>
      </c>
      <c r="M126">
        <v>52.219925532759802</v>
      </c>
      <c r="N126">
        <v>0.74945867848654801</v>
      </c>
      <c r="O126">
        <v>16.7390194075587</v>
      </c>
      <c r="P126">
        <v>127.278003482298</v>
      </c>
      <c r="Q126">
        <v>5.7800923278575E-2</v>
      </c>
    </row>
    <row r="127" spans="1:17" x14ac:dyDescent="0.3">
      <c r="A127" t="s">
        <v>326</v>
      </c>
      <c r="B127" t="s">
        <v>327</v>
      </c>
      <c r="C127" t="s">
        <v>3155</v>
      </c>
      <c r="D127" t="s">
        <v>189</v>
      </c>
      <c r="E127">
        <v>81638.902461089994</v>
      </c>
      <c r="F127">
        <v>742.3</v>
      </c>
      <c r="G127">
        <v>8.6008692226497097</v>
      </c>
      <c r="H127">
        <v>-3.4934177264007298</v>
      </c>
      <c r="I127">
        <v>-28.160323982742</v>
      </c>
      <c r="J127">
        <v>1.10887167972161</v>
      </c>
      <c r="K127">
        <v>769.80983973775801</v>
      </c>
      <c r="L127">
        <v>871.25902937385399</v>
      </c>
      <c r="M127">
        <v>59.463433576084</v>
      </c>
      <c r="N127">
        <v>0.44213939093992</v>
      </c>
      <c r="O127">
        <v>69.661861780951099</v>
      </c>
      <c r="P127">
        <v>40.853889943073902</v>
      </c>
      <c r="Q127">
        <v>-2.8655376838354001E-2</v>
      </c>
    </row>
    <row r="128" spans="1:17" x14ac:dyDescent="0.3">
      <c r="A128" t="s">
        <v>328</v>
      </c>
      <c r="B128" t="s">
        <v>329</v>
      </c>
      <c r="C128" t="s">
        <v>3161</v>
      </c>
      <c r="D128" t="s">
        <v>51</v>
      </c>
      <c r="E128">
        <v>81013.114384154993</v>
      </c>
      <c r="F128">
        <v>1394.85</v>
      </c>
      <c r="G128">
        <v>33.500300096029697</v>
      </c>
      <c r="H128">
        <v>-2.66058045862377</v>
      </c>
      <c r="I128">
        <v>10.8190592431789</v>
      </c>
      <c r="J128">
        <v>-0.80616856172706697</v>
      </c>
      <c r="K128">
        <v>1452.01145499521</v>
      </c>
      <c r="L128">
        <v>1291.6805743508</v>
      </c>
      <c r="M128">
        <v>27.9039990322003</v>
      </c>
      <c r="N128">
        <v>0.59667601557243999</v>
      </c>
      <c r="O128">
        <v>14.134136287055901</v>
      </c>
      <c r="P128">
        <v>62.883166929409697</v>
      </c>
      <c r="Q128">
        <v>8.6899194670039995E-2</v>
      </c>
    </row>
    <row r="129" spans="1:17" x14ac:dyDescent="0.3">
      <c r="A129" t="s">
        <v>330</v>
      </c>
      <c r="B129" t="s">
        <v>331</v>
      </c>
      <c r="C129" t="s">
        <v>3159</v>
      </c>
      <c r="D129" t="s">
        <v>202</v>
      </c>
      <c r="E129">
        <v>80887.167623429996</v>
      </c>
      <c r="F129">
        <v>2973.95</v>
      </c>
      <c r="G129">
        <v>14.425754897105399</v>
      </c>
      <c r="H129">
        <v>-18.5872174013892</v>
      </c>
      <c r="I129">
        <v>-5.0478992889834098</v>
      </c>
      <c r="J129">
        <v>-4.1649950634652804</v>
      </c>
      <c r="K129">
        <v>3370.3904090347501</v>
      </c>
      <c r="L129">
        <v>3041.0385853556199</v>
      </c>
      <c r="M129">
        <v>10.541981777896</v>
      </c>
      <c r="N129">
        <v>1.16689918447785</v>
      </c>
      <c r="O129">
        <v>30.8024680979841</v>
      </c>
      <c r="P129">
        <v>42.420324210425399</v>
      </c>
      <c r="Q129">
        <v>9.7356570202035003E-2</v>
      </c>
    </row>
    <row r="130" spans="1:17" x14ac:dyDescent="0.3">
      <c r="A130" t="s">
        <v>332</v>
      </c>
      <c r="B130" t="s">
        <v>333</v>
      </c>
      <c r="C130" t="s">
        <v>3170</v>
      </c>
      <c r="D130" t="s">
        <v>136</v>
      </c>
      <c r="E130">
        <v>80067.985150399996</v>
      </c>
      <c r="F130">
        <v>2879.5</v>
      </c>
      <c r="G130">
        <v>31.780561362952302</v>
      </c>
      <c r="H130">
        <v>-1.0488951007635401</v>
      </c>
      <c r="I130">
        <v>-7.8030684255195499</v>
      </c>
      <c r="J130">
        <v>-4.5280289933329501</v>
      </c>
      <c r="K130">
        <v>2976.12583772877</v>
      </c>
      <c r="L130">
        <v>2736.3093058331301</v>
      </c>
      <c r="M130">
        <v>43.969821955098098</v>
      </c>
      <c r="N130">
        <v>0.83760746024245802</v>
      </c>
      <c r="O130">
        <v>18.169821149505101</v>
      </c>
      <c r="P130">
        <v>64.111478399635203</v>
      </c>
      <c r="Q130">
        <v>1.7836029014229999E-2</v>
      </c>
    </row>
    <row r="131" spans="1:17" x14ac:dyDescent="0.3">
      <c r="A131" t="s">
        <v>334</v>
      </c>
      <c r="B131" t="s">
        <v>335</v>
      </c>
      <c r="C131" t="s">
        <v>3163</v>
      </c>
      <c r="D131" t="s">
        <v>336</v>
      </c>
      <c r="E131">
        <v>79240.008991680006</v>
      </c>
      <c r="F131">
        <v>4096.8</v>
      </c>
      <c r="G131">
        <v>4.2935208866259504</v>
      </c>
      <c r="H131">
        <v>4.6264440162159701</v>
      </c>
      <c r="I131">
        <v>-7.01779214476774</v>
      </c>
      <c r="J131">
        <v>-7.7292659138754702</v>
      </c>
      <c r="K131">
        <v>4277.3361750168197</v>
      </c>
      <c r="L131">
        <v>3950.6728775696602</v>
      </c>
      <c r="M131">
        <v>24.749708977852801</v>
      </c>
      <c r="N131">
        <v>0.80632783580077505</v>
      </c>
      <c r="O131">
        <v>17.4282366725248</v>
      </c>
      <c r="P131">
        <v>31.738375458228798</v>
      </c>
      <c r="Q131">
        <v>0.101481294535268</v>
      </c>
    </row>
    <row r="132" spans="1:17" x14ac:dyDescent="0.3">
      <c r="A132" t="s">
        <v>337</v>
      </c>
      <c r="B132" t="s">
        <v>338</v>
      </c>
      <c r="C132" t="s">
        <v>3157</v>
      </c>
      <c r="D132" t="s">
        <v>32</v>
      </c>
      <c r="E132">
        <v>77511.042286644995</v>
      </c>
      <c r="F132">
        <v>575.45000000000005</v>
      </c>
      <c r="G132">
        <v>10.3942678136954</v>
      </c>
      <c r="H132">
        <v>11.994210191121599</v>
      </c>
      <c r="I132">
        <v>-0.88785779340440496</v>
      </c>
      <c r="J132">
        <v>0.34847723460582503</v>
      </c>
      <c r="K132">
        <v>541.00858700238302</v>
      </c>
      <c r="L132">
        <v>517.26148110394195</v>
      </c>
      <c r="M132">
        <v>65.502320306349006</v>
      </c>
      <c r="N132">
        <v>1.5732784829769799</v>
      </c>
      <c r="O132">
        <v>9.94873577200452</v>
      </c>
      <c r="P132">
        <v>47.211563059606</v>
      </c>
      <c r="Q132">
        <v>0.156351575385476</v>
      </c>
    </row>
    <row r="133" spans="1:17" x14ac:dyDescent="0.3">
      <c r="A133" t="s">
        <v>339</v>
      </c>
      <c r="B133" t="s">
        <v>340</v>
      </c>
      <c r="C133" t="s">
        <v>3157</v>
      </c>
      <c r="D133" t="s">
        <v>54</v>
      </c>
      <c r="E133">
        <v>76033.246316489996</v>
      </c>
      <c r="F133">
        <v>1893.9</v>
      </c>
      <c r="G133">
        <v>16.065309913490101</v>
      </c>
      <c r="H133">
        <v>0.49876998625952501</v>
      </c>
      <c r="I133">
        <v>4.0099652174373102</v>
      </c>
      <c r="J133">
        <v>-3.8029403834103701</v>
      </c>
      <c r="K133">
        <v>1933.05941081639</v>
      </c>
      <c r="L133">
        <v>1747.71090361698</v>
      </c>
      <c r="M133">
        <v>34.736216278042399</v>
      </c>
      <c r="N133">
        <v>0.76170435239755196</v>
      </c>
      <c r="O133">
        <v>9.7602830138866707</v>
      </c>
      <c r="P133">
        <v>55.748355263157897</v>
      </c>
      <c r="Q133">
        <v>-1.8997055249856998E-2</v>
      </c>
    </row>
    <row r="134" spans="1:17" x14ac:dyDescent="0.3">
      <c r="A134" t="s">
        <v>341</v>
      </c>
      <c r="B134" t="s">
        <v>342</v>
      </c>
      <c r="C134" t="s">
        <v>3157</v>
      </c>
      <c r="D134" t="s">
        <v>122</v>
      </c>
      <c r="E134">
        <v>75455.573562619902</v>
      </c>
      <c r="F134">
        <v>1663.3</v>
      </c>
      <c r="G134">
        <v>103.401447866011</v>
      </c>
      <c r="H134">
        <v>-1.2909036962879501</v>
      </c>
      <c r="I134">
        <v>20.555739944667302</v>
      </c>
      <c r="J134">
        <v>-3.1952276060696398</v>
      </c>
      <c r="K134">
        <v>1671.1696136436699</v>
      </c>
      <c r="L134">
        <v>1403.08774363161</v>
      </c>
      <c r="M134">
        <v>44.967065952941198</v>
      </c>
      <c r="N134">
        <v>0.56757669703959401</v>
      </c>
      <c r="O134">
        <v>18.228822220886101</v>
      </c>
      <c r="P134">
        <v>137.80112945886</v>
      </c>
      <c r="Q134">
        <v>2.5032976919705002E-2</v>
      </c>
    </row>
    <row r="135" spans="1:17" x14ac:dyDescent="0.3">
      <c r="A135" t="s">
        <v>343</v>
      </c>
      <c r="B135" t="s">
        <v>344</v>
      </c>
      <c r="C135" t="s">
        <v>3170</v>
      </c>
      <c r="D135" t="s">
        <v>136</v>
      </c>
      <c r="E135">
        <v>73536.734422064997</v>
      </c>
      <c r="F135">
        <v>2022.45</v>
      </c>
      <c r="G135">
        <v>36.289641517281801</v>
      </c>
      <c r="H135">
        <v>12.036271521347</v>
      </c>
      <c r="I135">
        <v>25.8511233112676</v>
      </c>
      <c r="J135">
        <v>1.1759002865347199</v>
      </c>
      <c r="K135">
        <v>1892.5828430732599</v>
      </c>
      <c r="L135">
        <v>1684.0434339610999</v>
      </c>
      <c r="M135">
        <v>62.167359409739603</v>
      </c>
      <c r="N135">
        <v>0.96126702223996496</v>
      </c>
      <c r="O135">
        <v>2.1137728992064</v>
      </c>
      <c r="P135">
        <v>68.397169025811806</v>
      </c>
      <c r="Q135">
        <v>9.9496564629554002E-2</v>
      </c>
    </row>
    <row r="136" spans="1:17" hidden="1" x14ac:dyDescent="0.3">
      <c r="A136" t="s">
        <v>345</v>
      </c>
      <c r="B136" t="s">
        <v>346</v>
      </c>
      <c r="C136" t="s">
        <v>3158</v>
      </c>
      <c r="D136" t="s">
        <v>27</v>
      </c>
      <c r="E136">
        <v>73337.5</v>
      </c>
      <c r="F136">
        <v>1466.75</v>
      </c>
      <c r="G136">
        <v>54.215455864836301</v>
      </c>
      <c r="H136">
        <v>2.2305833395418699</v>
      </c>
      <c r="I136">
        <v>52.716734787229903</v>
      </c>
      <c r="J136">
        <v>-0.87712516922213202</v>
      </c>
      <c r="K136">
        <v>1375.01198841461</v>
      </c>
      <c r="M136">
        <v>57.9441973575845</v>
      </c>
      <c r="N136">
        <v>0.79028117486282001</v>
      </c>
      <c r="O136">
        <v>6.9030168740412403</v>
      </c>
      <c r="P136">
        <v>94.271523178807897</v>
      </c>
    </row>
    <row r="137" spans="1:17" x14ac:dyDescent="0.3">
      <c r="A137" t="s">
        <v>347</v>
      </c>
      <c r="B137" t="s">
        <v>348</v>
      </c>
      <c r="C137" t="s">
        <v>3168</v>
      </c>
      <c r="D137" t="s">
        <v>91</v>
      </c>
      <c r="E137">
        <v>72186.26023</v>
      </c>
      <c r="F137">
        <v>700</v>
      </c>
      <c r="G137">
        <v>79.065967325248195</v>
      </c>
      <c r="H137">
        <v>-6.87101631844771</v>
      </c>
      <c r="I137">
        <v>65.882297018477601</v>
      </c>
      <c r="J137">
        <v>-3.80789598860287</v>
      </c>
      <c r="K137">
        <v>672.82450227290099</v>
      </c>
      <c r="L137">
        <v>525.18950877464499</v>
      </c>
      <c r="M137">
        <v>58.5909615265087</v>
      </c>
      <c r="N137">
        <v>0.68891557835700401</v>
      </c>
      <c r="O137">
        <v>12.3214285714285</v>
      </c>
      <c r="P137">
        <v>130.18743834265001</v>
      </c>
      <c r="Q137">
        <v>0.24255223379534699</v>
      </c>
    </row>
    <row r="138" spans="1:17" x14ac:dyDescent="0.3">
      <c r="A138" t="s">
        <v>349</v>
      </c>
      <c r="B138" t="s">
        <v>350</v>
      </c>
      <c r="C138" t="s">
        <v>3170</v>
      </c>
      <c r="D138" t="s">
        <v>136</v>
      </c>
      <c r="E138">
        <v>72106.394487960002</v>
      </c>
      <c r="F138">
        <v>1674.05</v>
      </c>
      <c r="G138">
        <v>82.969375332403999</v>
      </c>
      <c r="H138">
        <v>-5.6533893375793696</v>
      </c>
      <c r="I138">
        <v>-1.61268464813988</v>
      </c>
      <c r="J138">
        <v>1.11231479302491</v>
      </c>
      <c r="K138">
        <v>1749.07351388608</v>
      </c>
      <c r="L138">
        <v>1556.5536213645501</v>
      </c>
      <c r="M138">
        <v>49.674095355609303</v>
      </c>
      <c r="N138">
        <v>0.42396029960375797</v>
      </c>
      <c r="O138">
        <v>23.938950449508599</v>
      </c>
      <c r="P138">
        <v>116.56532988357</v>
      </c>
      <c r="Q138">
        <v>0.144312064418709</v>
      </c>
    </row>
    <row r="139" spans="1:17" x14ac:dyDescent="0.3">
      <c r="A139" t="s">
        <v>351</v>
      </c>
      <c r="B139" t="s">
        <v>352</v>
      </c>
      <c r="C139" t="s">
        <v>3164</v>
      </c>
      <c r="D139" t="s">
        <v>353</v>
      </c>
      <c r="E139">
        <v>70645.184620100001</v>
      </c>
      <c r="F139">
        <v>241.06</v>
      </c>
      <c r="G139">
        <v>24.203595052708799</v>
      </c>
      <c r="H139">
        <v>0.42072265510329898</v>
      </c>
      <c r="I139">
        <v>-19.615504063736701</v>
      </c>
      <c r="J139">
        <v>3.4125747131637398</v>
      </c>
      <c r="K139">
        <v>226.960364965031</v>
      </c>
      <c r="L139">
        <v>222.28468637692299</v>
      </c>
      <c r="M139">
        <v>72.115511217367796</v>
      </c>
      <c r="N139">
        <v>1.04052277191151</v>
      </c>
      <c r="O139">
        <v>18.787853646395099</v>
      </c>
      <c r="P139">
        <v>51.182188773910298</v>
      </c>
      <c r="Q139">
        <v>0.10935177684274899</v>
      </c>
    </row>
    <row r="140" spans="1:17" x14ac:dyDescent="0.3">
      <c r="A140" t="s">
        <v>354</v>
      </c>
      <c r="B140" t="s">
        <v>355</v>
      </c>
      <c r="C140" t="s">
        <v>3171</v>
      </c>
      <c r="D140" t="s">
        <v>158</v>
      </c>
      <c r="E140">
        <v>69997.854194679996</v>
      </c>
      <c r="F140">
        <v>4614.2</v>
      </c>
      <c r="G140">
        <v>6.40668028680515</v>
      </c>
      <c r="H140">
        <v>0.96542710095106399</v>
      </c>
      <c r="I140">
        <v>19.329675143221401</v>
      </c>
      <c r="J140">
        <v>2.28858724356488</v>
      </c>
      <c r="K140">
        <v>4471.2762811192197</v>
      </c>
      <c r="L140">
        <v>4088.5971335890799</v>
      </c>
      <c r="M140">
        <v>68.615230932929606</v>
      </c>
      <c r="N140">
        <v>0.60843574762935404</v>
      </c>
      <c r="O140">
        <v>4.1144727146634299</v>
      </c>
      <c r="P140">
        <v>43.2981366459627</v>
      </c>
      <c r="Q140">
        <v>6.6275961416584997E-2</v>
      </c>
    </row>
    <row r="141" spans="1:17" x14ac:dyDescent="0.3">
      <c r="A141" t="s">
        <v>356</v>
      </c>
      <c r="B141" t="s">
        <v>357</v>
      </c>
      <c r="C141" t="s">
        <v>3161</v>
      </c>
      <c r="D141" t="s">
        <v>51</v>
      </c>
      <c r="E141">
        <v>69990.959700000007</v>
      </c>
      <c r="F141">
        <v>5853.8</v>
      </c>
      <c r="G141">
        <v>26.902471076840499</v>
      </c>
      <c r="H141">
        <v>-6.8906642160930103</v>
      </c>
      <c r="I141">
        <v>4.5933680531253902</v>
      </c>
      <c r="J141">
        <v>-5.0305463551265399</v>
      </c>
      <c r="K141">
        <v>5953.5676356943504</v>
      </c>
      <c r="L141">
        <v>5392.79494731041</v>
      </c>
      <c r="M141">
        <v>46.382388226073303</v>
      </c>
      <c r="N141">
        <v>0.62179743134774901</v>
      </c>
      <c r="O141">
        <v>10.012299702757099</v>
      </c>
      <c r="P141">
        <v>54.717130737006201</v>
      </c>
      <c r="Q141">
        <v>5.6165654129600999E-2</v>
      </c>
    </row>
    <row r="142" spans="1:17" x14ac:dyDescent="0.3">
      <c r="A142" t="s">
        <v>358</v>
      </c>
      <c r="B142" t="s">
        <v>359</v>
      </c>
      <c r="C142" t="s">
        <v>3171</v>
      </c>
      <c r="D142" t="s">
        <v>158</v>
      </c>
      <c r="E142">
        <v>69453.818621625003</v>
      </c>
      <c r="F142">
        <v>2343.0500000000002</v>
      </c>
      <c r="G142">
        <v>-25.879750594843099</v>
      </c>
      <c r="H142">
        <v>-0.74348444721720797</v>
      </c>
      <c r="I142">
        <v>-18.5466731950732</v>
      </c>
      <c r="J142">
        <v>1.1462402305028501</v>
      </c>
      <c r="K142">
        <v>2355.95622618584</v>
      </c>
      <c r="L142">
        <v>2400.6903887631702</v>
      </c>
      <c r="M142">
        <v>65.302573094935198</v>
      </c>
      <c r="N142">
        <v>0.91682195499173202</v>
      </c>
      <c r="O142">
        <v>14.976206226926401</v>
      </c>
      <c r="P142">
        <v>12.155952323967201</v>
      </c>
      <c r="Q142">
        <v>-2.6676887967878E-2</v>
      </c>
    </row>
    <row r="143" spans="1:17" x14ac:dyDescent="0.3">
      <c r="A143" t="s">
        <v>360</v>
      </c>
      <c r="B143" t="s">
        <v>361</v>
      </c>
      <c r="C143" t="s">
        <v>3169</v>
      </c>
      <c r="D143" t="s">
        <v>122</v>
      </c>
      <c r="E143">
        <v>68588</v>
      </c>
      <c r="F143">
        <v>857.35</v>
      </c>
      <c r="G143">
        <v>1.5467927905315599</v>
      </c>
      <c r="H143">
        <v>-3.5183717092078202</v>
      </c>
      <c r="I143">
        <v>-25.2228117368821</v>
      </c>
      <c r="J143">
        <v>-0.213008755431668</v>
      </c>
      <c r="K143">
        <v>881.96891478414102</v>
      </c>
      <c r="L143">
        <v>909.00881293747796</v>
      </c>
      <c r="M143">
        <v>58.865034537702698</v>
      </c>
      <c r="N143">
        <v>1.1011822612553099</v>
      </c>
      <c r="O143">
        <v>32.839563772088397</v>
      </c>
      <c r="P143">
        <v>29.041240216736899</v>
      </c>
      <c r="Q143">
        <v>-3.9176957041687999E-2</v>
      </c>
    </row>
    <row r="144" spans="1:17" x14ac:dyDescent="0.3">
      <c r="A144" t="s">
        <v>362</v>
      </c>
      <c r="B144" t="s">
        <v>363</v>
      </c>
      <c r="C144" t="s">
        <v>3163</v>
      </c>
      <c r="D144" t="s">
        <v>117</v>
      </c>
      <c r="E144">
        <v>68490.415710360001</v>
      </c>
      <c r="F144">
        <v>1471.05</v>
      </c>
      <c r="G144">
        <v>10.622762023816099</v>
      </c>
      <c r="H144">
        <v>0.95388311358164801</v>
      </c>
      <c r="I144">
        <v>8.7389978650275193</v>
      </c>
      <c r="J144">
        <v>5.1786219337709696</v>
      </c>
      <c r="K144">
        <v>1492.6064426328301</v>
      </c>
      <c r="L144">
        <v>1426.5845680306199</v>
      </c>
      <c r="M144">
        <v>63.971595477393898</v>
      </c>
      <c r="N144">
        <v>0.81695747925113604</v>
      </c>
      <c r="O144">
        <v>22.6674824105231</v>
      </c>
      <c r="P144">
        <v>44.931034482758598</v>
      </c>
      <c r="Q144">
        <v>8.5899707466278993E-2</v>
      </c>
    </row>
    <row r="145" spans="1:17" x14ac:dyDescent="0.3">
      <c r="A145" t="s">
        <v>364</v>
      </c>
      <c r="B145" t="s">
        <v>365</v>
      </c>
      <c r="C145" t="s">
        <v>3159</v>
      </c>
      <c r="D145" t="s">
        <v>366</v>
      </c>
      <c r="E145">
        <v>68420.647165529997</v>
      </c>
      <c r="F145">
        <v>1890.1</v>
      </c>
      <c r="G145">
        <v>6.9427840620714196</v>
      </c>
      <c r="H145">
        <v>15.6243096752347</v>
      </c>
      <c r="I145">
        <v>23.0420328191199</v>
      </c>
      <c r="J145">
        <v>4.1551842637306597</v>
      </c>
      <c r="K145">
        <v>1766.6707018985101</v>
      </c>
      <c r="L145">
        <v>1625.86412339256</v>
      </c>
      <c r="M145">
        <v>71.197222695479795</v>
      </c>
      <c r="N145">
        <v>0.76984009298156597</v>
      </c>
      <c r="O145">
        <v>5.4018305909740301</v>
      </c>
      <c r="P145">
        <v>61.553912560365802</v>
      </c>
      <c r="Q145">
        <v>7.0369486688966004E-2</v>
      </c>
    </row>
    <row r="146" spans="1:17" x14ac:dyDescent="0.3">
      <c r="A146" t="s">
        <v>367</v>
      </c>
      <c r="B146" t="s">
        <v>368</v>
      </c>
      <c r="C146" t="s">
        <v>3171</v>
      </c>
      <c r="D146" t="s">
        <v>294</v>
      </c>
      <c r="E146">
        <v>67725.480747644993</v>
      </c>
      <c r="F146">
        <v>7941.15</v>
      </c>
      <c r="G146">
        <v>3.1835796034801298</v>
      </c>
      <c r="H146">
        <v>-0.71459856651537901</v>
      </c>
      <c r="I146">
        <v>-14.4755379593939</v>
      </c>
      <c r="J146">
        <v>3.8583923482533602</v>
      </c>
      <c r="K146">
        <v>7964.1099848266604</v>
      </c>
      <c r="L146">
        <v>7478.3988303768901</v>
      </c>
      <c r="M146">
        <v>55.457755528552497</v>
      </c>
      <c r="N146">
        <v>0.46483788651838898</v>
      </c>
      <c r="O146">
        <v>25.108454065217199</v>
      </c>
      <c r="P146">
        <v>49.129577464788703</v>
      </c>
      <c r="Q146">
        <v>0.13340233451062</v>
      </c>
    </row>
    <row r="147" spans="1:17" x14ac:dyDescent="0.3">
      <c r="A147" t="s">
        <v>369</v>
      </c>
      <c r="B147" t="s">
        <v>370</v>
      </c>
      <c r="C147" t="s">
        <v>3157</v>
      </c>
      <c r="D147" t="s">
        <v>40</v>
      </c>
      <c r="E147">
        <v>67149.66</v>
      </c>
      <c r="F147">
        <v>382.75</v>
      </c>
      <c r="G147">
        <v>39.487275197302097</v>
      </c>
      <c r="H147">
        <v>-1.21497817752931</v>
      </c>
      <c r="I147">
        <v>6.2250490675115797</v>
      </c>
      <c r="J147">
        <v>0.54324958999168804</v>
      </c>
      <c r="K147">
        <v>382.35272850837498</v>
      </c>
      <c r="L147">
        <v>360.904475341016</v>
      </c>
      <c r="M147">
        <v>61.5770555100938</v>
      </c>
      <c r="N147">
        <v>0.285947009808458</v>
      </c>
      <c r="O147">
        <v>22.220770738079601</v>
      </c>
      <c r="P147">
        <v>72.838112440731507</v>
      </c>
      <c r="Q147">
        <v>0.11356276618743499</v>
      </c>
    </row>
    <row r="148" spans="1:17" x14ac:dyDescent="0.3">
      <c r="A148" t="s">
        <v>371</v>
      </c>
      <c r="B148" t="s">
        <v>372</v>
      </c>
      <c r="C148" t="s">
        <v>3157</v>
      </c>
      <c r="D148" t="s">
        <v>373</v>
      </c>
      <c r="E148">
        <v>66596.055701370002</v>
      </c>
      <c r="F148">
        <v>700.05</v>
      </c>
      <c r="G148">
        <v>-33.272907241379897</v>
      </c>
      <c r="H148">
        <v>-5.2190386414333902</v>
      </c>
      <c r="I148">
        <v>-11.5958307155556</v>
      </c>
      <c r="J148">
        <v>2.17693811902287</v>
      </c>
      <c r="K148">
        <v>727.37728968593797</v>
      </c>
      <c r="L148">
        <v>738.29232882613803</v>
      </c>
      <c r="M148">
        <v>48.613691060004101</v>
      </c>
      <c r="N148">
        <v>0.99973684505340799</v>
      </c>
      <c r="O148">
        <v>16.763088350832</v>
      </c>
      <c r="P148">
        <v>8.0407438845589692</v>
      </c>
      <c r="Q148">
        <v>-0.13749850241624401</v>
      </c>
    </row>
    <row r="149" spans="1:17" x14ac:dyDescent="0.3">
      <c r="A149" t="s">
        <v>374</v>
      </c>
      <c r="B149" t="s">
        <v>375</v>
      </c>
      <c r="C149" t="s">
        <v>3166</v>
      </c>
      <c r="D149" t="s">
        <v>83</v>
      </c>
      <c r="E149">
        <v>66058.949712479996</v>
      </c>
      <c r="F149">
        <v>318.89999999999998</v>
      </c>
      <c r="G149">
        <v>43.227358292342799</v>
      </c>
      <c r="H149">
        <v>-4.42827080042166</v>
      </c>
      <c r="I149">
        <v>17.804288663672299</v>
      </c>
      <c r="J149">
        <v>-3.08595515119791</v>
      </c>
      <c r="K149">
        <v>317.37294213472501</v>
      </c>
      <c r="L149">
        <v>283.04483655238101</v>
      </c>
      <c r="M149">
        <v>58.391396909567703</v>
      </c>
      <c r="N149">
        <v>1.4022358276924001</v>
      </c>
      <c r="O149">
        <v>13.185951708999699</v>
      </c>
      <c r="P149">
        <v>79.966139954853205</v>
      </c>
    </row>
    <row r="150" spans="1:17" x14ac:dyDescent="0.3">
      <c r="A150" t="s">
        <v>376</v>
      </c>
      <c r="B150" t="s">
        <v>377</v>
      </c>
      <c r="C150" t="s">
        <v>3157</v>
      </c>
      <c r="D150" t="s">
        <v>24</v>
      </c>
      <c r="E150">
        <v>65330.064885188003</v>
      </c>
      <c r="F150">
        <v>20.84</v>
      </c>
      <c r="G150">
        <v>-1.3396309368461401</v>
      </c>
      <c r="H150">
        <v>-5.0379760570119698</v>
      </c>
      <c r="I150">
        <v>-22.622801669912398</v>
      </c>
      <c r="J150">
        <v>0.39112051061096997</v>
      </c>
      <c r="K150">
        <v>21.805959650412301</v>
      </c>
      <c r="L150">
        <v>22.6148969410863</v>
      </c>
      <c r="M150">
        <v>54.421521775958801</v>
      </c>
      <c r="N150">
        <v>0.88924332188048905</v>
      </c>
      <c r="O150">
        <v>57.629558541266803</v>
      </c>
      <c r="P150">
        <v>26.303030303030202</v>
      </c>
      <c r="Q150">
        <v>4.9135957692658001E-2</v>
      </c>
    </row>
    <row r="151" spans="1:17" x14ac:dyDescent="0.3">
      <c r="A151" t="s">
        <v>378</v>
      </c>
      <c r="B151" t="s">
        <v>379</v>
      </c>
      <c r="C151" t="s">
        <v>3157</v>
      </c>
      <c r="D151" t="s">
        <v>380</v>
      </c>
      <c r="E151">
        <v>63417.732255344898</v>
      </c>
      <c r="F151">
        <v>4684.55</v>
      </c>
      <c r="G151">
        <v>125.288170752141</v>
      </c>
      <c r="H151">
        <v>11.0368777363572</v>
      </c>
      <c r="I151">
        <v>55.551645736011899</v>
      </c>
      <c r="J151">
        <v>6.6315814299537301</v>
      </c>
      <c r="K151">
        <v>3887.3460669874999</v>
      </c>
      <c r="L151">
        <v>2930.5735441707898</v>
      </c>
      <c r="M151">
        <v>69.310379493211897</v>
      </c>
      <c r="N151">
        <v>0.73758550003350298</v>
      </c>
      <c r="O151">
        <v>6.5161007994364502</v>
      </c>
      <c r="P151">
        <v>164.00011271098001</v>
      </c>
      <c r="Q151">
        <v>0.20883002336901199</v>
      </c>
    </row>
    <row r="152" spans="1:17" x14ac:dyDescent="0.3">
      <c r="A152" t="s">
        <v>381</v>
      </c>
      <c r="B152" t="s">
        <v>382</v>
      </c>
      <c r="C152" t="s">
        <v>3167</v>
      </c>
      <c r="D152" t="s">
        <v>196</v>
      </c>
      <c r="E152">
        <v>63312.308497835998</v>
      </c>
      <c r="F152">
        <v>215.61</v>
      </c>
      <c r="G152">
        <v>1.29902791566161</v>
      </c>
      <c r="H152">
        <v>-4.1403776387341704</v>
      </c>
      <c r="I152">
        <v>-1.74706297843834</v>
      </c>
      <c r="J152">
        <v>1.68068539487923</v>
      </c>
      <c r="K152">
        <v>226.02283068938399</v>
      </c>
      <c r="L152">
        <v>215.53945384582099</v>
      </c>
      <c r="M152">
        <v>54.659761922820401</v>
      </c>
      <c r="N152">
        <v>0.85970757760587502</v>
      </c>
      <c r="O152">
        <v>22.744770650711899</v>
      </c>
      <c r="P152">
        <v>36.851793081561397</v>
      </c>
      <c r="Q152">
        <v>4.0316103226464998E-2</v>
      </c>
    </row>
    <row r="153" spans="1:17" x14ac:dyDescent="0.3">
      <c r="A153" t="s">
        <v>383</v>
      </c>
      <c r="B153" t="s">
        <v>384</v>
      </c>
      <c r="C153" t="s">
        <v>3167</v>
      </c>
      <c r="D153" t="s">
        <v>173</v>
      </c>
      <c r="E153">
        <v>62797.987389374997</v>
      </c>
      <c r="F153">
        <v>14817.25</v>
      </c>
      <c r="G153">
        <v>210.25484382522001</v>
      </c>
      <c r="H153">
        <v>1.84182592975681</v>
      </c>
      <c r="I153">
        <v>51.346496238235503</v>
      </c>
      <c r="J153">
        <v>-4.4641898402028897</v>
      </c>
      <c r="K153">
        <v>13675.2820839824</v>
      </c>
      <c r="L153">
        <v>10784.599938117701</v>
      </c>
      <c r="M153">
        <v>64.147566073290704</v>
      </c>
      <c r="N153">
        <v>1.01847027970617</v>
      </c>
      <c r="O153">
        <v>11.6938028311596</v>
      </c>
      <c r="P153">
        <v>244.60724460724401</v>
      </c>
      <c r="Q153">
        <v>0.18949985003790601</v>
      </c>
    </row>
    <row r="154" spans="1:17" x14ac:dyDescent="0.3">
      <c r="A154" t="s">
        <v>385</v>
      </c>
      <c r="B154" t="s">
        <v>386</v>
      </c>
      <c r="C154" t="s">
        <v>3161</v>
      </c>
      <c r="D154" t="s">
        <v>51</v>
      </c>
      <c r="E154">
        <v>61931.196925509998</v>
      </c>
      <c r="F154">
        <v>29145.05</v>
      </c>
      <c r="G154">
        <v>-1.11911246448316</v>
      </c>
      <c r="H154">
        <v>6.6294143739119002</v>
      </c>
      <c r="I154">
        <v>3.9876033366811199</v>
      </c>
      <c r="J154">
        <v>2.6471690457552</v>
      </c>
      <c r="K154">
        <v>28753.2452221321</v>
      </c>
      <c r="L154">
        <v>27399.979960727</v>
      </c>
      <c r="M154">
        <v>56.7936167880843</v>
      </c>
      <c r="N154">
        <v>0.62998653468306198</v>
      </c>
      <c r="O154">
        <v>4.7210418235686697</v>
      </c>
      <c r="P154">
        <v>32.477499999999999</v>
      </c>
      <c r="Q154">
        <v>3.4969754079345002E-2</v>
      </c>
    </row>
    <row r="155" spans="1:17" x14ac:dyDescent="0.3">
      <c r="A155" t="s">
        <v>387</v>
      </c>
      <c r="B155" t="s">
        <v>388</v>
      </c>
      <c r="C155" t="s">
        <v>3168</v>
      </c>
      <c r="D155" t="s">
        <v>99</v>
      </c>
      <c r="E155">
        <v>61221.779513235</v>
      </c>
      <c r="F155">
        <v>525.15</v>
      </c>
      <c r="G155">
        <v>-33.8608767698748</v>
      </c>
      <c r="H155">
        <v>-8.59208211969427</v>
      </c>
      <c r="I155">
        <v>-6.3970920825253996</v>
      </c>
      <c r="J155">
        <v>-5.9959576648395299</v>
      </c>
      <c r="K155">
        <v>561.09774181396097</v>
      </c>
      <c r="L155">
        <v>552.987890590137</v>
      </c>
      <c r="M155">
        <v>35.996922017364099</v>
      </c>
      <c r="N155">
        <v>0.65338765345715299</v>
      </c>
      <c r="O155">
        <v>19.8705131867085</v>
      </c>
      <c r="P155">
        <v>19.624145785876902</v>
      </c>
      <c r="Q155">
        <v>-9.0106517970901995E-2</v>
      </c>
    </row>
    <row r="156" spans="1:17" x14ac:dyDescent="0.3">
      <c r="A156" t="s">
        <v>389</v>
      </c>
      <c r="B156" t="s">
        <v>390</v>
      </c>
      <c r="C156" t="s">
        <v>3167</v>
      </c>
      <c r="D156" t="s">
        <v>391</v>
      </c>
      <c r="E156">
        <v>59498.750773649997</v>
      </c>
      <c r="F156">
        <v>4683.95</v>
      </c>
      <c r="G156">
        <v>-19.688736611418999</v>
      </c>
      <c r="H156">
        <v>-15.9107936207644</v>
      </c>
      <c r="I156">
        <v>-20.2694176607401</v>
      </c>
      <c r="J156">
        <v>-0.30440337289290698</v>
      </c>
      <c r="K156">
        <v>4967.7231394217297</v>
      </c>
      <c r="L156">
        <v>4926.0067800206698</v>
      </c>
      <c r="M156">
        <v>57.912345544032199</v>
      </c>
      <c r="N156">
        <v>1.8633460665900099</v>
      </c>
      <c r="O156">
        <v>37.917783067709898</v>
      </c>
      <c r="P156">
        <v>30.0735906692585</v>
      </c>
      <c r="Q156">
        <v>8.3523425951080005E-2</v>
      </c>
    </row>
    <row r="157" spans="1:17" x14ac:dyDescent="0.3">
      <c r="A157" t="s">
        <v>392</v>
      </c>
      <c r="B157" t="s">
        <v>393</v>
      </c>
      <c r="C157" t="s">
        <v>3164</v>
      </c>
      <c r="D157" t="s">
        <v>117</v>
      </c>
      <c r="E157">
        <v>59003.205403139997</v>
      </c>
      <c r="F157">
        <v>716.55</v>
      </c>
      <c r="G157">
        <v>26.872969697920499</v>
      </c>
      <c r="H157">
        <v>-8.9514799922970205</v>
      </c>
      <c r="I157">
        <v>-9.8644223233661705</v>
      </c>
      <c r="J157">
        <v>1.61152563023754</v>
      </c>
      <c r="K157">
        <v>723.54168985638796</v>
      </c>
      <c r="L157">
        <v>688.37999436141001</v>
      </c>
      <c r="M157">
        <v>64.967405282849001</v>
      </c>
      <c r="N157">
        <v>0.64717145126575104</v>
      </c>
      <c r="O157">
        <v>18.3448468355313</v>
      </c>
      <c r="P157">
        <v>61.530658250676197</v>
      </c>
      <c r="Q157">
        <v>0.163373469463753</v>
      </c>
    </row>
    <row r="158" spans="1:17" x14ac:dyDescent="0.3">
      <c r="A158" t="s">
        <v>394</v>
      </c>
      <c r="B158" t="s">
        <v>395</v>
      </c>
      <c r="C158" t="s">
        <v>3171</v>
      </c>
      <c r="D158" t="s">
        <v>396</v>
      </c>
      <c r="E158">
        <v>57751.173679500003</v>
      </c>
      <c r="F158">
        <v>892.5</v>
      </c>
      <c r="G158">
        <v>-1.93885828053072</v>
      </c>
      <c r="H158">
        <v>-3.8063914207399501</v>
      </c>
      <c r="I158">
        <v>19.9620826674246</v>
      </c>
      <c r="J158">
        <v>2.1463922714774699</v>
      </c>
      <c r="K158">
        <v>907.70432673391997</v>
      </c>
      <c r="L158">
        <v>844.42216317520695</v>
      </c>
      <c r="M158">
        <v>60.616610584554799</v>
      </c>
      <c r="N158">
        <v>0.37840219531355801</v>
      </c>
      <c r="O158">
        <v>32.997198879551803</v>
      </c>
      <c r="P158">
        <v>55.867970660146703</v>
      </c>
      <c r="Q158">
        <v>0.15223216032672801</v>
      </c>
    </row>
    <row r="159" spans="1:17" x14ac:dyDescent="0.3">
      <c r="A159" t="s">
        <v>397</v>
      </c>
      <c r="B159" t="s">
        <v>398</v>
      </c>
      <c r="C159" t="s">
        <v>3168</v>
      </c>
      <c r="D159" t="s">
        <v>291</v>
      </c>
      <c r="E159">
        <v>57502.804540899997</v>
      </c>
      <c r="F159">
        <v>1737.85</v>
      </c>
      <c r="G159">
        <v>83.780567125779598</v>
      </c>
      <c r="H159">
        <v>-4.3293160282016299</v>
      </c>
      <c r="I159">
        <v>10.9877790135764</v>
      </c>
      <c r="J159">
        <v>-4.1094181337371296</v>
      </c>
      <c r="K159">
        <v>1750.75192642873</v>
      </c>
      <c r="L159">
        <v>1481.7449975214599</v>
      </c>
      <c r="M159">
        <v>51.114699424317202</v>
      </c>
      <c r="N159">
        <v>0.867000535562514</v>
      </c>
      <c r="O159">
        <v>11.914146790574501</v>
      </c>
      <c r="P159">
        <v>114.24520742156101</v>
      </c>
      <c r="Q159">
        <v>2.8901682296148999E-2</v>
      </c>
    </row>
    <row r="160" spans="1:17" x14ac:dyDescent="0.3">
      <c r="A160" t="s">
        <v>399</v>
      </c>
      <c r="B160" t="s">
        <v>400</v>
      </c>
      <c r="C160" t="s">
        <v>3167</v>
      </c>
      <c r="D160" t="s">
        <v>264</v>
      </c>
      <c r="E160">
        <v>57285.124831649999</v>
      </c>
      <c r="F160">
        <v>5085.95</v>
      </c>
      <c r="G160">
        <v>49.529196624671201</v>
      </c>
      <c r="H160">
        <v>-0.61101391293254603</v>
      </c>
      <c r="I160">
        <v>0.22654018024749301</v>
      </c>
      <c r="J160">
        <v>-2.9649965275740402</v>
      </c>
      <c r="K160">
        <v>5007.8239679308799</v>
      </c>
      <c r="L160">
        <v>4510.0240251134101</v>
      </c>
      <c r="M160">
        <v>50.862812440789703</v>
      </c>
      <c r="N160">
        <v>0.95061867048974902</v>
      </c>
      <c r="O160">
        <v>14.825155575654399</v>
      </c>
      <c r="P160">
        <v>103.417658234176</v>
      </c>
      <c r="Q160">
        <v>0.140383710086772</v>
      </c>
    </row>
    <row r="161" spans="1:17" x14ac:dyDescent="0.3">
      <c r="A161" t="s">
        <v>401</v>
      </c>
      <c r="B161" t="s">
        <v>402</v>
      </c>
      <c r="C161" t="s">
        <v>3158</v>
      </c>
      <c r="D161" t="s">
        <v>27</v>
      </c>
      <c r="E161">
        <v>56944.750194879998</v>
      </c>
      <c r="F161">
        <v>8.17</v>
      </c>
      <c r="G161">
        <v>-65.834847146493203</v>
      </c>
      <c r="H161">
        <v>-14.5627643323238</v>
      </c>
      <c r="I161">
        <v>-45.2677057155556</v>
      </c>
      <c r="J161">
        <v>1.9305802687875</v>
      </c>
      <c r="K161">
        <v>10.4041577020761</v>
      </c>
      <c r="L161">
        <v>12.794434868782099</v>
      </c>
      <c r="M161">
        <v>45.671408937635398</v>
      </c>
      <c r="N161">
        <v>0.93572426328514702</v>
      </c>
      <c r="O161">
        <v>134.761321909424</v>
      </c>
      <c r="P161">
        <v>7.7836411609498697</v>
      </c>
      <c r="Q161">
        <v>-1.0872278610161001E-2</v>
      </c>
    </row>
    <row r="162" spans="1:17" x14ac:dyDescent="0.3">
      <c r="A162" t="s">
        <v>403</v>
      </c>
      <c r="B162" t="s">
        <v>404</v>
      </c>
      <c r="C162" t="s">
        <v>3157</v>
      </c>
      <c r="D162" t="s">
        <v>405</v>
      </c>
      <c r="E162">
        <v>56574.247696140003</v>
      </c>
      <c r="F162">
        <v>945.15</v>
      </c>
      <c r="G162">
        <v>252.232640053598</v>
      </c>
      <c r="H162">
        <v>29.959764049765202</v>
      </c>
      <c r="I162">
        <v>48.4915476217028</v>
      </c>
      <c r="J162">
        <v>-2.3089004303229301</v>
      </c>
      <c r="K162">
        <v>830.76051781751903</v>
      </c>
      <c r="L162">
        <v>626.311215973814</v>
      </c>
      <c r="M162">
        <v>55.143660083526498</v>
      </c>
      <c r="N162">
        <v>0.992564451986925</v>
      </c>
      <c r="O162">
        <v>12.5747235888483</v>
      </c>
      <c r="P162">
        <v>281.66675079501198</v>
      </c>
      <c r="Q162">
        <v>0.144831037309408</v>
      </c>
    </row>
    <row r="163" spans="1:17" x14ac:dyDescent="0.3">
      <c r="A163" t="s">
        <v>406</v>
      </c>
      <c r="B163" t="s">
        <v>407</v>
      </c>
      <c r="C163" t="s">
        <v>3157</v>
      </c>
      <c r="D163" t="s">
        <v>141</v>
      </c>
      <c r="E163">
        <v>56416.181178940002</v>
      </c>
      <c r="F163">
        <v>209.9</v>
      </c>
      <c r="G163">
        <v>223.70328323480999</v>
      </c>
      <c r="H163">
        <v>-6.4230314953860601</v>
      </c>
      <c r="I163">
        <v>12.7619341610771</v>
      </c>
      <c r="J163">
        <v>-0.60784171524217101</v>
      </c>
      <c r="K163">
        <v>219.32216211573601</v>
      </c>
      <c r="L163">
        <v>188.45188935711101</v>
      </c>
      <c r="M163">
        <v>52.3166228904715</v>
      </c>
      <c r="N163">
        <v>0.53796310344613396</v>
      </c>
      <c r="O163">
        <v>47.689375893282502</v>
      </c>
      <c r="P163">
        <v>348.50427350427299</v>
      </c>
    </row>
    <row r="164" spans="1:17" x14ac:dyDescent="0.3">
      <c r="A164" t="s">
        <v>408</v>
      </c>
      <c r="B164" t="s">
        <v>409</v>
      </c>
      <c r="C164" t="s">
        <v>3163</v>
      </c>
      <c r="D164" t="s">
        <v>199</v>
      </c>
      <c r="E164">
        <v>56021.166356649999</v>
      </c>
      <c r="F164">
        <v>975.7</v>
      </c>
      <c r="G164">
        <v>41.9057718251834</v>
      </c>
      <c r="H164">
        <v>-7.36456149379043</v>
      </c>
      <c r="I164">
        <v>24.07826332662</v>
      </c>
      <c r="J164">
        <v>-2.8265001917428698</v>
      </c>
      <c r="K164">
        <v>1009.90985602737</v>
      </c>
      <c r="L164">
        <v>912.50815066159203</v>
      </c>
      <c r="M164">
        <v>53.7824987926452</v>
      </c>
      <c r="N164">
        <v>0.44070961346726101</v>
      </c>
      <c r="O164">
        <v>28.6256021318028</v>
      </c>
      <c r="P164">
        <v>69.054838430217401</v>
      </c>
      <c r="Q164">
        <v>8.6952494396452001E-2</v>
      </c>
    </row>
    <row r="165" spans="1:17" x14ac:dyDescent="0.3">
      <c r="A165" t="s">
        <v>410</v>
      </c>
      <c r="B165" t="s">
        <v>411</v>
      </c>
      <c r="C165" t="s">
        <v>3157</v>
      </c>
      <c r="D165" t="s">
        <v>32</v>
      </c>
      <c r="E165">
        <v>55798.456807392002</v>
      </c>
      <c r="F165">
        <v>46.67</v>
      </c>
      <c r="G165">
        <v>-1.00940666688739</v>
      </c>
      <c r="H165">
        <v>-0.39809029257651402</v>
      </c>
      <c r="I165">
        <v>-23.147396093087799</v>
      </c>
      <c r="J165">
        <v>2.0872738654109901</v>
      </c>
      <c r="K165">
        <v>47.351027323949701</v>
      </c>
      <c r="L165">
        <v>48.722073987770102</v>
      </c>
      <c r="M165">
        <v>60.155592523850899</v>
      </c>
      <c r="N165">
        <v>1.1749247553889799</v>
      </c>
      <c r="O165">
        <v>51.382044139704298</v>
      </c>
      <c r="P165">
        <v>27.166212534059898</v>
      </c>
      <c r="Q165">
        <v>0.114967073480005</v>
      </c>
    </row>
    <row r="166" spans="1:17" x14ac:dyDescent="0.3">
      <c r="A166" t="s">
        <v>412</v>
      </c>
      <c r="B166" t="s">
        <v>413</v>
      </c>
      <c r="C166" t="s">
        <v>3163</v>
      </c>
      <c r="D166" t="s">
        <v>414</v>
      </c>
      <c r="E166">
        <v>55475.267428350002</v>
      </c>
      <c r="F166">
        <v>2869.65</v>
      </c>
      <c r="G166">
        <v>-14.272481250952101</v>
      </c>
      <c r="H166">
        <v>-0.216819061429571</v>
      </c>
      <c r="I166">
        <v>7.2869409111629802</v>
      </c>
      <c r="J166">
        <v>-3.9851774467505199</v>
      </c>
      <c r="K166">
        <v>2957.5379509138902</v>
      </c>
      <c r="L166">
        <v>2836.6669227866601</v>
      </c>
      <c r="M166">
        <v>46.274356355527203</v>
      </c>
      <c r="N166">
        <v>0.59882254822580006</v>
      </c>
      <c r="O166">
        <v>17.610161517955099</v>
      </c>
      <c r="P166">
        <v>30.807275047862099</v>
      </c>
      <c r="Q166">
        <v>5.9467802868839997E-3</v>
      </c>
    </row>
    <row r="167" spans="1:17" x14ac:dyDescent="0.3">
      <c r="A167" t="s">
        <v>415</v>
      </c>
      <c r="B167" t="s">
        <v>416</v>
      </c>
      <c r="C167" t="s">
        <v>3163</v>
      </c>
      <c r="D167" t="s">
        <v>199</v>
      </c>
      <c r="E167">
        <v>55258.817973450001</v>
      </c>
      <c r="F167">
        <v>3535.35</v>
      </c>
      <c r="G167">
        <v>2.8149667702653698</v>
      </c>
      <c r="H167">
        <v>-9.2870616967816897</v>
      </c>
      <c r="I167">
        <v>-17.272135534848299</v>
      </c>
      <c r="J167">
        <v>-1.36785032376906</v>
      </c>
      <c r="K167">
        <v>3796.5677224577598</v>
      </c>
      <c r="L167">
        <v>3732.24603147175</v>
      </c>
      <c r="M167">
        <v>41.468311534491697</v>
      </c>
      <c r="N167">
        <v>1.21377603517778</v>
      </c>
      <c r="O167">
        <v>40.0427114712829</v>
      </c>
      <c r="P167">
        <v>30.827443289049999</v>
      </c>
      <c r="Q167">
        <v>9.3368909369485997E-2</v>
      </c>
    </row>
    <row r="168" spans="1:17" x14ac:dyDescent="0.3">
      <c r="A168" t="s">
        <v>417</v>
      </c>
      <c r="B168" t="s">
        <v>418</v>
      </c>
      <c r="C168" t="s">
        <v>3156</v>
      </c>
      <c r="D168" t="s">
        <v>257</v>
      </c>
      <c r="E168">
        <v>55023.790972409901</v>
      </c>
      <c r="F168">
        <v>5198.7</v>
      </c>
      <c r="G168">
        <v>-4.1449500809243904</v>
      </c>
      <c r="H168">
        <v>-1.2384029912746799</v>
      </c>
      <c r="I168">
        <v>6.4667887660608798</v>
      </c>
      <c r="J168">
        <v>-5.2757664025920397</v>
      </c>
      <c r="K168">
        <v>5237.9654331161901</v>
      </c>
      <c r="L168">
        <v>5089.0971746384903</v>
      </c>
      <c r="M168">
        <v>57.358205830253503</v>
      </c>
      <c r="N168">
        <v>0.74162475647377302</v>
      </c>
      <c r="O168">
        <v>15.4134687518033</v>
      </c>
      <c r="P168">
        <v>23.7785714285714</v>
      </c>
      <c r="Q168">
        <v>-3.0970330159901999E-2</v>
      </c>
    </row>
    <row r="169" spans="1:17" x14ac:dyDescent="0.3">
      <c r="A169" t="s">
        <v>419</v>
      </c>
      <c r="B169" t="s">
        <v>420</v>
      </c>
      <c r="C169" t="s">
        <v>3156</v>
      </c>
      <c r="D169" t="s">
        <v>21</v>
      </c>
      <c r="E169">
        <v>54828.873143719997</v>
      </c>
      <c r="F169">
        <v>2896.4</v>
      </c>
      <c r="G169">
        <v>6.0230730478932397</v>
      </c>
      <c r="H169">
        <v>-0.75103918524415902</v>
      </c>
      <c r="I169">
        <v>16.881160781301901</v>
      </c>
      <c r="J169">
        <v>-6.1797483438273897</v>
      </c>
      <c r="K169">
        <v>2952.1418587141302</v>
      </c>
      <c r="L169">
        <v>2713.1404643625401</v>
      </c>
      <c r="M169">
        <v>40.9237834429779</v>
      </c>
      <c r="N169">
        <v>0.78181986147459204</v>
      </c>
      <c r="O169">
        <v>10.060765087695</v>
      </c>
      <c r="P169">
        <v>35.086982883261001</v>
      </c>
      <c r="Q169">
        <v>-4.9956407454760002E-2</v>
      </c>
    </row>
    <row r="170" spans="1:17" x14ac:dyDescent="0.3">
      <c r="A170" t="s">
        <v>421</v>
      </c>
      <c r="B170" t="s">
        <v>422</v>
      </c>
      <c r="C170" t="s">
        <v>3170</v>
      </c>
      <c r="D170" t="s">
        <v>136</v>
      </c>
      <c r="E170">
        <v>54057.603729900002</v>
      </c>
      <c r="F170">
        <v>1512.1</v>
      </c>
      <c r="G170">
        <v>21.5323604871562</v>
      </c>
      <c r="H170">
        <v>-8.5513400610340096</v>
      </c>
      <c r="I170">
        <v>-11.7607808282044</v>
      </c>
      <c r="J170">
        <v>-2.2042810006189799</v>
      </c>
      <c r="K170">
        <v>1647.32500583517</v>
      </c>
      <c r="L170">
        <v>1561.59205405531</v>
      </c>
      <c r="M170">
        <v>41.993425300779599</v>
      </c>
      <c r="N170">
        <v>1.2943180099079299</v>
      </c>
      <c r="O170">
        <v>36.796508167449197</v>
      </c>
      <c r="P170">
        <v>51.969849246231099</v>
      </c>
      <c r="Q170">
        <v>0.13935601861088401</v>
      </c>
    </row>
    <row r="171" spans="1:17" x14ac:dyDescent="0.3">
      <c r="A171" t="s">
        <v>423</v>
      </c>
      <c r="B171" t="s">
        <v>424</v>
      </c>
      <c r="C171" t="s">
        <v>3157</v>
      </c>
      <c r="D171" t="s">
        <v>405</v>
      </c>
      <c r="E171">
        <v>53705.929541197998</v>
      </c>
      <c r="F171">
        <v>206.14</v>
      </c>
      <c r="G171">
        <v>-5.5803424961836203</v>
      </c>
      <c r="H171">
        <v>-10.3047919473081</v>
      </c>
      <c r="I171">
        <v>-18.3252450704653</v>
      </c>
      <c r="J171">
        <v>-2.8054775126879901</v>
      </c>
      <c r="K171">
        <v>217.39567024482201</v>
      </c>
      <c r="L171">
        <v>210.418363371239</v>
      </c>
      <c r="M171">
        <v>46.241707635415203</v>
      </c>
      <c r="N171">
        <v>1.56969750034866</v>
      </c>
      <c r="O171">
        <v>19.7729698263316</v>
      </c>
      <c r="P171">
        <v>32.993548387096702</v>
      </c>
      <c r="Q171">
        <v>8.8238692019435003E-2</v>
      </c>
    </row>
    <row r="172" spans="1:17" x14ac:dyDescent="0.3">
      <c r="A172" t="s">
        <v>425</v>
      </c>
      <c r="B172" t="s">
        <v>426</v>
      </c>
      <c r="C172" t="s">
        <v>3157</v>
      </c>
      <c r="D172" t="s">
        <v>54</v>
      </c>
      <c r="E172">
        <v>53149.535256875002</v>
      </c>
      <c r="F172">
        <v>4823.45</v>
      </c>
      <c r="G172">
        <v>24.041963787122999</v>
      </c>
      <c r="H172">
        <v>-6.1763359387306904</v>
      </c>
      <c r="I172">
        <v>-7.3352821923488598</v>
      </c>
      <c r="J172">
        <v>3.6568416693809498</v>
      </c>
      <c r="K172">
        <v>4870.7977693287703</v>
      </c>
      <c r="L172">
        <v>4398.3469393271998</v>
      </c>
      <c r="M172">
        <v>44.706150027279698</v>
      </c>
      <c r="N172">
        <v>0.62075072096825901</v>
      </c>
      <c r="O172">
        <v>14.7695114492738</v>
      </c>
      <c r="P172">
        <v>55.317093590507199</v>
      </c>
      <c r="Q172">
        <v>8.8184427914456007E-2</v>
      </c>
    </row>
    <row r="173" spans="1:17" hidden="1" x14ac:dyDescent="0.3">
      <c r="A173" t="s">
        <v>427</v>
      </c>
      <c r="B173" t="s">
        <v>428</v>
      </c>
      <c r="C173" t="s">
        <v>3172</v>
      </c>
      <c r="D173" t="s">
        <v>102</v>
      </c>
      <c r="E173">
        <v>53132.987181119999</v>
      </c>
      <c r="F173">
        <v>1189.0999999999999</v>
      </c>
      <c r="G173">
        <v>15.446328041731901</v>
      </c>
      <c r="H173">
        <v>13.3733423109475</v>
      </c>
      <c r="I173">
        <v>32.480547424699097</v>
      </c>
      <c r="J173">
        <v>22.064985515191399</v>
      </c>
      <c r="M173">
        <v>78.438945739007096</v>
      </c>
      <c r="O173">
        <v>6.6310655117315802</v>
      </c>
      <c r="P173">
        <v>48.248348086273502</v>
      </c>
    </row>
    <row r="174" spans="1:17" x14ac:dyDescent="0.3">
      <c r="A174" t="s">
        <v>429</v>
      </c>
      <c r="B174" t="s">
        <v>430</v>
      </c>
      <c r="C174" t="s">
        <v>3164</v>
      </c>
      <c r="D174" t="s">
        <v>353</v>
      </c>
      <c r="E174">
        <v>53107.476789114997</v>
      </c>
      <c r="F174">
        <v>1016.05</v>
      </c>
      <c r="G174">
        <v>62.184285922235198</v>
      </c>
      <c r="H174">
        <v>1.3327589685335399</v>
      </c>
      <c r="I174">
        <v>37.330167266862603</v>
      </c>
      <c r="J174">
        <v>1.6867986671019699</v>
      </c>
      <c r="K174">
        <v>912.26231260760198</v>
      </c>
      <c r="L174">
        <v>753.34515826847905</v>
      </c>
      <c r="M174">
        <v>69.3216848827104</v>
      </c>
      <c r="N174">
        <v>0.55457406048747704</v>
      </c>
      <c r="O174">
        <v>2.3571674622312</v>
      </c>
      <c r="P174">
        <v>106.514227642276</v>
      </c>
    </row>
    <row r="175" spans="1:17" x14ac:dyDescent="0.3">
      <c r="A175" t="s">
        <v>431</v>
      </c>
      <c r="B175" t="s">
        <v>432</v>
      </c>
      <c r="C175" t="s">
        <v>3166</v>
      </c>
      <c r="D175" t="s">
        <v>433</v>
      </c>
      <c r="E175">
        <v>52304.873304059998</v>
      </c>
      <c r="F175">
        <v>858.45</v>
      </c>
      <c r="G175">
        <v>-9.2943917113162495</v>
      </c>
      <c r="H175">
        <v>-3.4104491511133701</v>
      </c>
      <c r="I175">
        <v>-25.940892952200102</v>
      </c>
      <c r="J175">
        <v>3.5946951170777801</v>
      </c>
      <c r="K175">
        <v>889.80882848235001</v>
      </c>
      <c r="L175">
        <v>923.54354247376898</v>
      </c>
      <c r="M175">
        <v>59.649946776511101</v>
      </c>
      <c r="N175">
        <v>0.88545377740807496</v>
      </c>
      <c r="O175">
        <v>37.4570446735395</v>
      </c>
      <c r="P175">
        <v>19.561281337047301</v>
      </c>
      <c r="Q175">
        <v>1.217147542844E-2</v>
      </c>
    </row>
    <row r="176" spans="1:17" x14ac:dyDescent="0.3">
      <c r="A176" t="s">
        <v>434</v>
      </c>
      <c r="B176" t="s">
        <v>435</v>
      </c>
      <c r="C176" t="s">
        <v>3156</v>
      </c>
      <c r="D176" t="s">
        <v>21</v>
      </c>
      <c r="E176">
        <v>52241.218348549999</v>
      </c>
      <c r="F176">
        <v>7829.5</v>
      </c>
      <c r="G176">
        <v>26.930376464924102</v>
      </c>
      <c r="H176">
        <v>7.1091707924107297</v>
      </c>
      <c r="I176">
        <v>68.321148471174595</v>
      </c>
      <c r="J176">
        <v>-3.2768994266068701</v>
      </c>
      <c r="K176">
        <v>7092.3481786642697</v>
      </c>
      <c r="L176">
        <v>6195.1317439262903</v>
      </c>
      <c r="M176">
        <v>69.031732725767398</v>
      </c>
      <c r="N176">
        <v>1.6975184844323901</v>
      </c>
      <c r="O176">
        <v>1.0058113544926199</v>
      </c>
      <c r="P176">
        <v>82.6228934631757</v>
      </c>
      <c r="Q176">
        <v>3.6722635449730999E-2</v>
      </c>
    </row>
    <row r="177" spans="1:17" x14ac:dyDescent="0.3">
      <c r="A177" t="s">
        <v>436</v>
      </c>
      <c r="B177" t="s">
        <v>437</v>
      </c>
      <c r="C177" t="s">
        <v>3159</v>
      </c>
      <c r="D177" t="s">
        <v>237</v>
      </c>
      <c r="E177">
        <v>52226.627056224999</v>
      </c>
      <c r="F177">
        <v>1975.25</v>
      </c>
      <c r="G177">
        <v>-1.8379534461190701</v>
      </c>
      <c r="H177">
        <v>-5.19935596602605</v>
      </c>
      <c r="I177">
        <v>-9.5719732056044808</v>
      </c>
      <c r="J177">
        <v>0.59938631465012304</v>
      </c>
      <c r="K177">
        <v>2016.6278689375499</v>
      </c>
      <c r="L177">
        <v>1934.2544204103799</v>
      </c>
      <c r="M177">
        <v>53.851068322304897</v>
      </c>
      <c r="N177">
        <v>0.92688334933848304</v>
      </c>
      <c r="O177">
        <v>11.6263764080496</v>
      </c>
      <c r="P177">
        <v>27.682611506140901</v>
      </c>
      <c r="Q177">
        <v>-1.6876599649449001E-2</v>
      </c>
    </row>
    <row r="178" spans="1:17" x14ac:dyDescent="0.3">
      <c r="A178" t="s">
        <v>438</v>
      </c>
      <c r="B178" t="s">
        <v>439</v>
      </c>
      <c r="C178" t="s">
        <v>3169</v>
      </c>
      <c r="D178" t="s">
        <v>440</v>
      </c>
      <c r="E178">
        <v>51874.314512516998</v>
      </c>
      <c r="F178">
        <v>181.49</v>
      </c>
      <c r="G178">
        <v>-2.9607253615020799</v>
      </c>
      <c r="H178">
        <v>-2.2837509016502602</v>
      </c>
      <c r="I178">
        <v>-1.5780582037072599</v>
      </c>
      <c r="J178">
        <v>1.8069984638771299</v>
      </c>
      <c r="K178">
        <v>189.71400777995001</v>
      </c>
      <c r="L178">
        <v>181.23634682877599</v>
      </c>
      <c r="M178">
        <v>43.328745512464302</v>
      </c>
      <c r="N178">
        <v>0.34693401874841401</v>
      </c>
      <c r="O178">
        <v>26.618546476389799</v>
      </c>
      <c r="P178">
        <v>29.821173104434902</v>
      </c>
      <c r="Q178">
        <v>-7.8239882987235998E-2</v>
      </c>
    </row>
    <row r="179" spans="1:17" x14ac:dyDescent="0.3">
      <c r="A179" t="s">
        <v>441</v>
      </c>
      <c r="B179" t="s">
        <v>442</v>
      </c>
      <c r="C179" t="s">
        <v>3157</v>
      </c>
      <c r="D179" t="s">
        <v>32</v>
      </c>
      <c r="E179">
        <v>51791.1496436159</v>
      </c>
      <c r="F179">
        <v>113.76</v>
      </c>
      <c r="G179">
        <v>-13.384757729840899</v>
      </c>
      <c r="H179">
        <v>3.2572208655765902</v>
      </c>
      <c r="I179">
        <v>-31.231354329518599</v>
      </c>
      <c r="J179">
        <v>7.08973736161788</v>
      </c>
      <c r="K179">
        <v>109.30850070546801</v>
      </c>
      <c r="L179">
        <v>116.106939793892</v>
      </c>
      <c r="M179">
        <v>75.130652563607597</v>
      </c>
      <c r="N179">
        <v>1.34353371868729</v>
      </c>
      <c r="O179">
        <v>38.8449367088607</v>
      </c>
      <c r="P179">
        <v>18.5</v>
      </c>
      <c r="Q179">
        <v>7.0337215897064001E-2</v>
      </c>
    </row>
    <row r="180" spans="1:17" x14ac:dyDescent="0.3">
      <c r="A180" t="s">
        <v>443</v>
      </c>
      <c r="B180" t="s">
        <v>444</v>
      </c>
      <c r="C180" t="s">
        <v>3155</v>
      </c>
      <c r="D180" t="s">
        <v>445</v>
      </c>
      <c r="E180">
        <v>51697.503032920002</v>
      </c>
      <c r="F180">
        <v>344.65</v>
      </c>
      <c r="G180">
        <v>43.815709270313398</v>
      </c>
      <c r="H180">
        <v>-5.1663758539576303</v>
      </c>
      <c r="I180">
        <v>3.83011948103678</v>
      </c>
      <c r="J180">
        <v>-0.378667812999892</v>
      </c>
      <c r="K180">
        <v>343.89621543052999</v>
      </c>
      <c r="L180">
        <v>316.71951249242801</v>
      </c>
      <c r="M180">
        <v>61.286213075826502</v>
      </c>
      <c r="N180">
        <v>0.74365994792554302</v>
      </c>
      <c r="O180">
        <v>11.4754098360655</v>
      </c>
      <c r="P180">
        <v>79.786124152321307</v>
      </c>
      <c r="Q180">
        <v>4.2899975175144003E-2</v>
      </c>
    </row>
    <row r="181" spans="1:17" x14ac:dyDescent="0.3">
      <c r="A181" t="s">
        <v>446</v>
      </c>
      <c r="B181" t="s">
        <v>447</v>
      </c>
      <c r="C181" t="s">
        <v>3163</v>
      </c>
      <c r="D181" t="s">
        <v>414</v>
      </c>
      <c r="E181">
        <v>51578.045628765001</v>
      </c>
      <c r="F181">
        <v>121613.55</v>
      </c>
      <c r="G181">
        <v>-12.887238842361301</v>
      </c>
      <c r="H181">
        <v>-9.3379572386297696</v>
      </c>
      <c r="I181">
        <v>-12.940013976345201</v>
      </c>
      <c r="J181">
        <v>-2.4184505877985898</v>
      </c>
      <c r="K181">
        <v>129743.488132955</v>
      </c>
      <c r="L181">
        <v>129285.67896501</v>
      </c>
      <c r="M181">
        <v>35.6672347105334</v>
      </c>
      <c r="N181">
        <v>0.85819219064652796</v>
      </c>
      <c r="O181">
        <v>24.5297090661361</v>
      </c>
      <c r="P181">
        <v>13.6489731380022</v>
      </c>
      <c r="Q181">
        <v>4.8477422466179997E-2</v>
      </c>
    </row>
    <row r="182" spans="1:17" x14ac:dyDescent="0.3">
      <c r="A182" t="s">
        <v>448</v>
      </c>
      <c r="B182" t="s">
        <v>449</v>
      </c>
      <c r="C182" t="s">
        <v>3158</v>
      </c>
      <c r="D182" t="s">
        <v>27</v>
      </c>
      <c r="E182">
        <v>51557.925000000003</v>
      </c>
      <c r="F182">
        <v>1809.05</v>
      </c>
      <c r="G182">
        <v>-22.030038589718501</v>
      </c>
      <c r="H182">
        <v>-13.4190429701254</v>
      </c>
      <c r="I182">
        <v>-4.1929603183390203</v>
      </c>
      <c r="J182">
        <v>-1.87836200908915</v>
      </c>
      <c r="K182">
        <v>1892.9009461795799</v>
      </c>
      <c r="L182">
        <v>1853.6816524094299</v>
      </c>
      <c r="M182">
        <v>49.944810262957198</v>
      </c>
      <c r="N182">
        <v>0.76637631710100496</v>
      </c>
      <c r="O182">
        <v>20.2288493960918</v>
      </c>
      <c r="P182">
        <v>14.0960549966888</v>
      </c>
      <c r="Q182">
        <v>4.1242664473125003E-2</v>
      </c>
    </row>
    <row r="183" spans="1:17" x14ac:dyDescent="0.3">
      <c r="A183" t="s">
        <v>450</v>
      </c>
      <c r="B183" t="s">
        <v>451</v>
      </c>
      <c r="C183" t="s">
        <v>3159</v>
      </c>
      <c r="D183" t="s">
        <v>202</v>
      </c>
      <c r="E183">
        <v>51532.716829440003</v>
      </c>
      <c r="F183">
        <v>15875.4</v>
      </c>
      <c r="G183">
        <v>-36.216025563232002</v>
      </c>
      <c r="H183">
        <v>-2.3994381866179899</v>
      </c>
      <c r="I183">
        <v>-9.2304490035129305</v>
      </c>
      <c r="J183">
        <v>-2.7090581468869002</v>
      </c>
      <c r="K183">
        <v>16412.0116605695</v>
      </c>
      <c r="L183">
        <v>16451.573599867101</v>
      </c>
      <c r="M183">
        <v>37.5182351513631</v>
      </c>
      <c r="N183">
        <v>0.93245941923006903</v>
      </c>
      <c r="O183">
        <v>21.256787230557901</v>
      </c>
      <c r="P183">
        <v>3.4538037457479001</v>
      </c>
      <c r="Q183">
        <v>-4.7628054181392002E-2</v>
      </c>
    </row>
    <row r="184" spans="1:17" x14ac:dyDescent="0.3">
      <c r="A184" t="s">
        <v>452</v>
      </c>
      <c r="B184" t="s">
        <v>453</v>
      </c>
      <c r="C184" t="s">
        <v>3164</v>
      </c>
      <c r="D184" t="s">
        <v>117</v>
      </c>
      <c r="E184">
        <v>51173.077805421002</v>
      </c>
      <c r="F184">
        <v>123.89</v>
      </c>
      <c r="G184">
        <v>16.5181940004985</v>
      </c>
      <c r="H184">
        <v>-13.0754327174153</v>
      </c>
      <c r="I184">
        <v>-33.0430375909392</v>
      </c>
      <c r="J184">
        <v>2.8771215420239198</v>
      </c>
      <c r="K184">
        <v>127.78358021591301</v>
      </c>
      <c r="L184">
        <v>131.328063597734</v>
      </c>
      <c r="M184">
        <v>60.181269275006002</v>
      </c>
      <c r="N184">
        <v>0.98516239279367002</v>
      </c>
      <c r="O184">
        <v>41.536847203164001</v>
      </c>
      <c r="P184">
        <v>46.789099526066302</v>
      </c>
      <c r="Q184">
        <v>-6.3642199867490002E-3</v>
      </c>
    </row>
    <row r="185" spans="1:17" x14ac:dyDescent="0.3">
      <c r="A185" t="s">
        <v>454</v>
      </c>
      <c r="B185" t="s">
        <v>455</v>
      </c>
      <c r="C185" t="s">
        <v>3157</v>
      </c>
      <c r="D185" t="s">
        <v>32</v>
      </c>
      <c r="E185">
        <v>50852.943192655999</v>
      </c>
      <c r="F185">
        <v>58.58</v>
      </c>
      <c r="G185">
        <v>6.7044170216585997</v>
      </c>
      <c r="H185">
        <v>0.33524707285230998</v>
      </c>
      <c r="I185">
        <v>-16.9164444055634</v>
      </c>
      <c r="J185">
        <v>5.6918818178450499</v>
      </c>
      <c r="K185">
        <v>57.623039050075803</v>
      </c>
      <c r="L185">
        <v>57.580039656351197</v>
      </c>
      <c r="M185">
        <v>62.8267440923549</v>
      </c>
      <c r="N185">
        <v>1.2409634095355699</v>
      </c>
      <c r="O185">
        <v>31.273472174803601</v>
      </c>
      <c r="P185">
        <v>34.512055109069998</v>
      </c>
      <c r="Q185">
        <v>0.110118329298586</v>
      </c>
    </row>
    <row r="186" spans="1:17" x14ac:dyDescent="0.3">
      <c r="A186" t="s">
        <v>456</v>
      </c>
      <c r="B186" t="s">
        <v>457</v>
      </c>
      <c r="C186" t="s">
        <v>3171</v>
      </c>
      <c r="D186" t="s">
        <v>396</v>
      </c>
      <c r="E186">
        <v>50839.085494589999</v>
      </c>
      <c r="F186">
        <v>1726.1</v>
      </c>
      <c r="G186">
        <v>30.916624453383299</v>
      </c>
      <c r="H186">
        <v>4.3440681963043</v>
      </c>
      <c r="I186">
        <v>32.109993891774202</v>
      </c>
      <c r="J186">
        <v>3.1500353803842698</v>
      </c>
      <c r="K186">
        <v>1643.73594044627</v>
      </c>
      <c r="L186">
        <v>1467.48050576269</v>
      </c>
      <c r="M186">
        <v>67.531025856284401</v>
      </c>
      <c r="N186">
        <v>0.84255126310480599</v>
      </c>
      <c r="O186">
        <v>3.6440530676090601</v>
      </c>
      <c r="P186">
        <v>68.465742728869799</v>
      </c>
      <c r="Q186">
        <v>0.12845678537759</v>
      </c>
    </row>
    <row r="187" spans="1:17" x14ac:dyDescent="0.3">
      <c r="A187" t="s">
        <v>458</v>
      </c>
      <c r="B187" t="s">
        <v>459</v>
      </c>
      <c r="C187" t="s">
        <v>3157</v>
      </c>
      <c r="D187" t="s">
        <v>460</v>
      </c>
      <c r="E187">
        <v>50792.162613029999</v>
      </c>
      <c r="F187">
        <v>797.7</v>
      </c>
      <c r="G187">
        <v>-35.549229114022701</v>
      </c>
      <c r="H187">
        <v>11.9005262325523</v>
      </c>
      <c r="I187">
        <v>117.910429956043</v>
      </c>
      <c r="J187">
        <v>2.4928644171602801</v>
      </c>
      <c r="K187">
        <v>686.21483085371096</v>
      </c>
      <c r="L187">
        <v>588.59648174025904</v>
      </c>
      <c r="M187">
        <v>70.896027238222104</v>
      </c>
      <c r="N187">
        <v>1.0157298477680201</v>
      </c>
      <c r="O187">
        <v>16.202833145292701</v>
      </c>
      <c r="P187">
        <v>157.322580645161</v>
      </c>
      <c r="Q187">
        <v>-3.8562330771903998E-2</v>
      </c>
    </row>
    <row r="188" spans="1:17" x14ac:dyDescent="0.3">
      <c r="A188" t="s">
        <v>461</v>
      </c>
      <c r="B188" t="s">
        <v>462</v>
      </c>
      <c r="C188" t="s">
        <v>3157</v>
      </c>
      <c r="D188" t="s">
        <v>24</v>
      </c>
      <c r="E188">
        <v>50220.2745175659</v>
      </c>
      <c r="F188">
        <v>204.74</v>
      </c>
      <c r="G188">
        <v>15.951837479548001</v>
      </c>
      <c r="H188">
        <v>7.5179996950817403</v>
      </c>
      <c r="I188">
        <v>15.974419742599499</v>
      </c>
      <c r="J188">
        <v>1.1904628711151299</v>
      </c>
      <c r="K188">
        <v>193.575772305257</v>
      </c>
      <c r="L188">
        <v>177.28755959089401</v>
      </c>
      <c r="M188">
        <v>73.356815392566403</v>
      </c>
      <c r="N188">
        <v>1.5315261682405701</v>
      </c>
      <c r="O188">
        <v>1.39689362117807</v>
      </c>
      <c r="P188">
        <v>46.872309899569501</v>
      </c>
      <c r="Q188">
        <v>0.10373795656851501</v>
      </c>
    </row>
    <row r="189" spans="1:17" x14ac:dyDescent="0.3">
      <c r="A189" t="s">
        <v>463</v>
      </c>
      <c r="B189" t="s">
        <v>464</v>
      </c>
      <c r="C189" t="s">
        <v>3161</v>
      </c>
      <c r="D189" t="s">
        <v>51</v>
      </c>
      <c r="E189">
        <v>49917.67385562</v>
      </c>
      <c r="F189">
        <v>1768.95</v>
      </c>
      <c r="G189">
        <v>108.028398508267</v>
      </c>
      <c r="H189">
        <v>5.5348206080570597</v>
      </c>
      <c r="I189">
        <v>60.889274747376199</v>
      </c>
      <c r="J189">
        <v>2.0777998079578199</v>
      </c>
      <c r="K189">
        <v>1673.12446966116</v>
      </c>
      <c r="L189">
        <v>1348.7663763047699</v>
      </c>
      <c r="M189">
        <v>68.966175173026301</v>
      </c>
      <c r="N189">
        <v>0.53387682642921996</v>
      </c>
      <c r="O189">
        <v>3.5049040391192499</v>
      </c>
      <c r="P189">
        <v>144.972995429995</v>
      </c>
      <c r="Q189">
        <v>0.17253880099774099</v>
      </c>
    </row>
    <row r="190" spans="1:17" x14ac:dyDescent="0.3">
      <c r="A190" t="s">
        <v>465</v>
      </c>
      <c r="B190" t="s">
        <v>466</v>
      </c>
      <c r="C190" t="s">
        <v>590</v>
      </c>
      <c r="D190" t="s">
        <v>467</v>
      </c>
      <c r="E190">
        <v>49248.090257789998</v>
      </c>
      <c r="F190">
        <v>44153.35</v>
      </c>
      <c r="G190">
        <v>-8.3913940839739105</v>
      </c>
      <c r="H190">
        <v>6.5431452226149398</v>
      </c>
      <c r="I190">
        <v>19.132430217143401</v>
      </c>
      <c r="J190">
        <v>-0.30370096064940499</v>
      </c>
      <c r="K190">
        <v>42938.183644983401</v>
      </c>
      <c r="L190">
        <v>40256.374121770503</v>
      </c>
      <c r="M190">
        <v>59.472083950818401</v>
      </c>
      <c r="N190">
        <v>0.59677735728985704</v>
      </c>
      <c r="O190">
        <v>6.01777668059162</v>
      </c>
      <c r="P190">
        <v>33.514615188062798</v>
      </c>
      <c r="Q190">
        <v>-2.5564669234753E-2</v>
      </c>
    </row>
    <row r="191" spans="1:17" x14ac:dyDescent="0.3">
      <c r="A191" t="s">
        <v>468</v>
      </c>
      <c r="B191" t="s">
        <v>469</v>
      </c>
      <c r="C191" t="s">
        <v>3157</v>
      </c>
      <c r="D191" t="s">
        <v>24</v>
      </c>
      <c r="E191">
        <v>48938.526812591001</v>
      </c>
      <c r="F191">
        <v>66.89</v>
      </c>
      <c r="G191">
        <v>-45.2962132405167</v>
      </c>
      <c r="H191">
        <v>-6.6183725252759498</v>
      </c>
      <c r="I191">
        <v>-25.535555887323198</v>
      </c>
      <c r="J191">
        <v>-2.2055221013625101</v>
      </c>
      <c r="K191">
        <v>70.987543710241397</v>
      </c>
      <c r="L191">
        <v>75.790342127583202</v>
      </c>
      <c r="M191">
        <v>43.835238720516401</v>
      </c>
      <c r="N191">
        <v>1.86527786809749</v>
      </c>
      <c r="O191">
        <v>38.211989834055899</v>
      </c>
      <c r="P191">
        <v>12.7993254637436</v>
      </c>
      <c r="Q191">
        <v>1.7796729535329001E-2</v>
      </c>
    </row>
    <row r="192" spans="1:17" x14ac:dyDescent="0.3">
      <c r="A192" t="s">
        <v>470</v>
      </c>
      <c r="B192" t="s">
        <v>471</v>
      </c>
      <c r="C192" t="s">
        <v>3167</v>
      </c>
      <c r="D192" t="s">
        <v>472</v>
      </c>
      <c r="E192">
        <v>48504.635880084999</v>
      </c>
      <c r="F192">
        <v>1805.65</v>
      </c>
      <c r="G192">
        <v>-28.811412607954701</v>
      </c>
      <c r="H192">
        <v>-4.6582532638885601</v>
      </c>
      <c r="I192">
        <v>-23.499717892611699</v>
      </c>
      <c r="J192">
        <v>-0.39298786115039802</v>
      </c>
      <c r="K192">
        <v>1890.0508933466101</v>
      </c>
      <c r="L192">
        <v>1981.24499048134</v>
      </c>
      <c r="M192">
        <v>52.623048115507999</v>
      </c>
      <c r="N192">
        <v>1.12195067324353</v>
      </c>
      <c r="O192">
        <v>35.906737186054798</v>
      </c>
      <c r="P192">
        <v>4.43319838056681</v>
      </c>
      <c r="Q192">
        <v>-1.5943724016829999E-2</v>
      </c>
    </row>
    <row r="193" spans="1:17" x14ac:dyDescent="0.3">
      <c r="A193" t="s">
        <v>473</v>
      </c>
      <c r="B193" t="s">
        <v>474</v>
      </c>
      <c r="C193" t="s">
        <v>3171</v>
      </c>
      <c r="D193" t="s">
        <v>475</v>
      </c>
      <c r="E193">
        <v>47493.647499999999</v>
      </c>
      <c r="F193">
        <v>4323.5</v>
      </c>
      <c r="G193">
        <v>32.983023781318899</v>
      </c>
      <c r="H193">
        <v>7.05704352807816</v>
      </c>
      <c r="I193">
        <v>9.7436734212190803</v>
      </c>
      <c r="J193">
        <v>1.4572465585666701</v>
      </c>
      <c r="K193">
        <v>4153.5397144338103</v>
      </c>
      <c r="L193">
        <v>3635.6245134329902</v>
      </c>
      <c r="M193">
        <v>50.303873191912103</v>
      </c>
      <c r="N193">
        <v>0.49137751683206199</v>
      </c>
      <c r="O193">
        <v>12.8934890713542</v>
      </c>
      <c r="P193">
        <v>74.616316639741498</v>
      </c>
      <c r="Q193">
        <v>7.7143799250203995E-2</v>
      </c>
    </row>
    <row r="194" spans="1:17" x14ac:dyDescent="0.3">
      <c r="A194" t="s">
        <v>476</v>
      </c>
      <c r="B194" t="s">
        <v>477</v>
      </c>
      <c r="C194" t="s">
        <v>3161</v>
      </c>
      <c r="D194" t="s">
        <v>243</v>
      </c>
      <c r="E194">
        <v>46931.97327042</v>
      </c>
      <c r="F194">
        <v>621.65</v>
      </c>
      <c r="G194">
        <v>60.215873162868</v>
      </c>
      <c r="H194">
        <v>7.9916510137390002</v>
      </c>
      <c r="I194">
        <v>25.635421993590398</v>
      </c>
      <c r="J194">
        <v>0.99150661256099903</v>
      </c>
      <c r="K194">
        <v>587.53872601400701</v>
      </c>
      <c r="L194">
        <v>501.10961792014598</v>
      </c>
      <c r="M194">
        <v>56.665850813616601</v>
      </c>
      <c r="N194">
        <v>0.70435108686355197</v>
      </c>
      <c r="O194">
        <v>3.5791844285369501</v>
      </c>
      <c r="P194">
        <v>87.582981291490597</v>
      </c>
      <c r="Q194">
        <v>0.12312507673841</v>
      </c>
    </row>
    <row r="195" spans="1:17" x14ac:dyDescent="0.3">
      <c r="A195" t="s">
        <v>478</v>
      </c>
      <c r="B195" t="s">
        <v>479</v>
      </c>
      <c r="C195" t="s">
        <v>3157</v>
      </c>
      <c r="D195" t="s">
        <v>220</v>
      </c>
      <c r="E195">
        <v>46656.236534880001</v>
      </c>
      <c r="F195">
        <v>736.8</v>
      </c>
      <c r="G195">
        <v>56.359113988164403</v>
      </c>
      <c r="H195">
        <v>10.1820783237931</v>
      </c>
      <c r="I195">
        <v>16.723841415591899</v>
      </c>
      <c r="J195">
        <v>6.2982281880389399</v>
      </c>
      <c r="K195">
        <v>681.75431573538299</v>
      </c>
      <c r="L195">
        <v>601.56894292517404</v>
      </c>
      <c r="M195">
        <v>70.603774042370205</v>
      </c>
      <c r="N195">
        <v>1.18699257329435</v>
      </c>
      <c r="O195">
        <v>1.60152008686211</v>
      </c>
      <c r="P195">
        <v>90.240123934934104</v>
      </c>
      <c r="Q195">
        <v>6.8028151935222006E-2</v>
      </c>
    </row>
    <row r="196" spans="1:17" x14ac:dyDescent="0.3">
      <c r="A196" t="s">
        <v>480</v>
      </c>
      <c r="B196" t="s">
        <v>481</v>
      </c>
      <c r="C196" t="s">
        <v>3157</v>
      </c>
      <c r="D196" t="s">
        <v>141</v>
      </c>
      <c r="E196">
        <v>46007.665800000002</v>
      </c>
      <c r="F196">
        <v>229.82</v>
      </c>
      <c r="G196">
        <v>164.59733763076201</v>
      </c>
      <c r="H196">
        <v>1.33254265032605</v>
      </c>
      <c r="I196">
        <v>-1.60284661826843</v>
      </c>
      <c r="J196">
        <v>1.13346424791851</v>
      </c>
      <c r="K196">
        <v>234.02884617412499</v>
      </c>
      <c r="L196">
        <v>224.440332083774</v>
      </c>
      <c r="M196">
        <v>70.615442517117799</v>
      </c>
      <c r="N196">
        <v>0.71528204938353201</v>
      </c>
      <c r="O196">
        <v>53.903054564441703</v>
      </c>
      <c r="P196">
        <v>200.81151832460699</v>
      </c>
      <c r="Q196">
        <v>0.167808182569359</v>
      </c>
    </row>
    <row r="197" spans="1:17" x14ac:dyDescent="0.3">
      <c r="A197" t="s">
        <v>482</v>
      </c>
      <c r="B197" t="s">
        <v>483</v>
      </c>
      <c r="C197" t="s">
        <v>3157</v>
      </c>
      <c r="D197" t="s">
        <v>54</v>
      </c>
      <c r="E197">
        <v>45354.59901554</v>
      </c>
      <c r="F197">
        <v>609.79999999999995</v>
      </c>
      <c r="G197">
        <v>-35.648560373765697</v>
      </c>
      <c r="H197">
        <v>-14.5219394358925</v>
      </c>
      <c r="I197">
        <v>-12.8976922079045</v>
      </c>
      <c r="J197">
        <v>-2.0887527251364801</v>
      </c>
      <c r="K197">
        <v>665.72042539511301</v>
      </c>
      <c r="L197">
        <v>664.49740254756398</v>
      </c>
      <c r="M197">
        <v>31.618684358148801</v>
      </c>
      <c r="N197">
        <v>1.2027777103544901</v>
      </c>
      <c r="O197">
        <v>33.3879960642833</v>
      </c>
      <c r="P197">
        <v>10.1318403467581</v>
      </c>
      <c r="Q197">
        <v>-2.3719958368936998E-2</v>
      </c>
    </row>
    <row r="198" spans="1:17" x14ac:dyDescent="0.3">
      <c r="A198" t="s">
        <v>484</v>
      </c>
      <c r="B198" t="s">
        <v>485</v>
      </c>
      <c r="C198" t="s">
        <v>3162</v>
      </c>
      <c r="D198" t="s">
        <v>102</v>
      </c>
      <c r="E198">
        <v>45349.836319499998</v>
      </c>
      <c r="F198">
        <v>115.4</v>
      </c>
      <c r="G198">
        <v>30.983632678876699</v>
      </c>
      <c r="H198">
        <v>-8.4264982712088994</v>
      </c>
      <c r="I198">
        <v>-21.968612897511001</v>
      </c>
      <c r="J198">
        <v>2.4700423337392001</v>
      </c>
      <c r="K198">
        <v>122.300199963121</v>
      </c>
      <c r="L198">
        <v>120.821628725688</v>
      </c>
      <c r="M198">
        <v>53.554081552410999</v>
      </c>
      <c r="N198">
        <v>0.58383153798726595</v>
      </c>
      <c r="O198">
        <v>47.746967071057099</v>
      </c>
      <c r="P198">
        <v>59.062715368711203</v>
      </c>
      <c r="Q198">
        <v>0.160132206957011</v>
      </c>
    </row>
    <row r="199" spans="1:17" x14ac:dyDescent="0.3">
      <c r="A199" t="s">
        <v>486</v>
      </c>
      <c r="B199" t="s">
        <v>487</v>
      </c>
      <c r="C199" t="s">
        <v>3156</v>
      </c>
      <c r="D199" t="s">
        <v>257</v>
      </c>
      <c r="E199">
        <v>45044.504912359997</v>
      </c>
      <c r="F199">
        <v>7232.35</v>
      </c>
      <c r="G199">
        <v>-33.781743239132602</v>
      </c>
      <c r="H199">
        <v>-5.3932766295694998</v>
      </c>
      <c r="I199">
        <v>-7.0528116186885601</v>
      </c>
      <c r="J199">
        <v>-0.42306925362775699</v>
      </c>
      <c r="K199">
        <v>7353.32025482269</v>
      </c>
      <c r="L199">
        <v>7415.4168702144298</v>
      </c>
      <c r="M199">
        <v>55.795159409034298</v>
      </c>
      <c r="N199">
        <v>0.277028725361956</v>
      </c>
      <c r="O199">
        <v>27.2062331054221</v>
      </c>
      <c r="P199">
        <v>12.8080546543548</v>
      </c>
      <c r="Q199">
        <v>-9.8643815983910001E-3</v>
      </c>
    </row>
    <row r="200" spans="1:17" x14ac:dyDescent="0.3">
      <c r="A200" t="s">
        <v>488</v>
      </c>
      <c r="B200" t="s">
        <v>489</v>
      </c>
      <c r="C200" t="s">
        <v>3164</v>
      </c>
      <c r="D200" t="s">
        <v>176</v>
      </c>
      <c r="E200">
        <v>44993.805517925997</v>
      </c>
      <c r="F200">
        <v>244.98</v>
      </c>
      <c r="G200">
        <v>131.879428574462</v>
      </c>
      <c r="H200">
        <v>8.1862170108974706</v>
      </c>
      <c r="I200">
        <v>24.7364555450289</v>
      </c>
      <c r="J200">
        <v>3.35667111175675</v>
      </c>
      <c r="K200">
        <v>211.32395500159399</v>
      </c>
      <c r="L200">
        <v>179.31293453251399</v>
      </c>
      <c r="M200">
        <v>78.646927680337697</v>
      </c>
      <c r="N200">
        <v>0.81671520623377103</v>
      </c>
      <c r="O200">
        <v>0.53473752959425302</v>
      </c>
      <c r="P200">
        <v>174.48739495798301</v>
      </c>
      <c r="Q200">
        <v>0.107423701836334</v>
      </c>
    </row>
    <row r="201" spans="1:17" x14ac:dyDescent="0.3">
      <c r="A201" t="s">
        <v>490</v>
      </c>
      <c r="B201" t="s">
        <v>491</v>
      </c>
      <c r="C201" t="s">
        <v>3167</v>
      </c>
      <c r="D201" t="s">
        <v>173</v>
      </c>
      <c r="E201">
        <v>44705.725011000002</v>
      </c>
      <c r="F201">
        <v>1746</v>
      </c>
      <c r="G201">
        <v>319.54181703786298</v>
      </c>
      <c r="H201">
        <v>5.3210797718288703</v>
      </c>
      <c r="I201">
        <v>49.624227463617999</v>
      </c>
      <c r="J201">
        <v>1.64336013538226</v>
      </c>
      <c r="K201">
        <v>1708.8451833126501</v>
      </c>
      <c r="L201">
        <v>1355.60947669386</v>
      </c>
      <c r="M201">
        <v>49.455029116764102</v>
      </c>
      <c r="N201">
        <v>0.80237070298456703</v>
      </c>
      <c r="O201">
        <v>12.772050400916299</v>
      </c>
      <c r="P201">
        <v>370.42974538596201</v>
      </c>
      <c r="Q201">
        <v>0.24252414576342701</v>
      </c>
    </row>
    <row r="202" spans="1:17" x14ac:dyDescent="0.3">
      <c r="A202" t="s">
        <v>492</v>
      </c>
      <c r="B202" t="s">
        <v>493</v>
      </c>
      <c r="C202" t="s">
        <v>3159</v>
      </c>
      <c r="D202" t="s">
        <v>128</v>
      </c>
      <c r="E202">
        <v>44656.9568678</v>
      </c>
      <c r="F202">
        <v>343.6</v>
      </c>
      <c r="G202">
        <v>-16.001844970317599</v>
      </c>
      <c r="H202">
        <v>1.05175170678217</v>
      </c>
      <c r="I202">
        <v>-7.3788384124176503</v>
      </c>
      <c r="J202">
        <v>1.28640960478726</v>
      </c>
      <c r="K202">
        <v>341.97517651434401</v>
      </c>
      <c r="L202">
        <v>352.08119306764098</v>
      </c>
      <c r="M202">
        <v>57.981641019964499</v>
      </c>
      <c r="N202">
        <v>0.76201465874742103</v>
      </c>
      <c r="O202">
        <v>19.4703143189755</v>
      </c>
      <c r="P202">
        <v>20.223932820153902</v>
      </c>
      <c r="Q202">
        <v>-7.3939920732660003E-3</v>
      </c>
    </row>
    <row r="203" spans="1:17" x14ac:dyDescent="0.3">
      <c r="A203" t="s">
        <v>494</v>
      </c>
      <c r="B203" t="s">
        <v>495</v>
      </c>
      <c r="C203" t="s">
        <v>3161</v>
      </c>
      <c r="D203" t="s">
        <v>51</v>
      </c>
      <c r="E203">
        <v>44547.010700639999</v>
      </c>
      <c r="F203">
        <v>2629.6</v>
      </c>
      <c r="G203">
        <v>57.597460818507699</v>
      </c>
      <c r="H203">
        <v>-3.8467805769172698</v>
      </c>
      <c r="I203">
        <v>17.172446156548201</v>
      </c>
      <c r="J203">
        <v>-3.55066484409108</v>
      </c>
      <c r="K203">
        <v>2697.3993862893099</v>
      </c>
      <c r="L203">
        <v>2443.6498709567099</v>
      </c>
      <c r="M203">
        <v>45.572156319061698</v>
      </c>
      <c r="N203">
        <v>1.0120692645670299</v>
      </c>
      <c r="O203">
        <v>17.432309096440498</v>
      </c>
      <c r="P203">
        <v>86.741469303696306</v>
      </c>
      <c r="Q203">
        <v>5.6603606773212002E-2</v>
      </c>
    </row>
    <row r="204" spans="1:17" x14ac:dyDescent="0.3">
      <c r="A204" t="s">
        <v>496</v>
      </c>
      <c r="B204" t="s">
        <v>497</v>
      </c>
      <c r="C204" t="s">
        <v>3165</v>
      </c>
      <c r="D204" t="s">
        <v>75</v>
      </c>
      <c r="E204">
        <v>44309.343641164996</v>
      </c>
      <c r="F204">
        <v>2359.5500000000002</v>
      </c>
      <c r="G204">
        <v>0.43488043840796498</v>
      </c>
      <c r="H204">
        <v>-2.93839189562906</v>
      </c>
      <c r="I204">
        <v>-14.3157543950093</v>
      </c>
      <c r="J204">
        <v>-0.51280390047845303</v>
      </c>
      <c r="K204">
        <v>2367.0322154768101</v>
      </c>
      <c r="L204">
        <v>2395.9134387583399</v>
      </c>
      <c r="M204">
        <v>62.210389152899701</v>
      </c>
      <c r="N204">
        <v>0.90789088199774304</v>
      </c>
      <c r="O204">
        <v>20.531457269394501</v>
      </c>
      <c r="P204">
        <v>30.867997781475299</v>
      </c>
      <c r="Q204">
        <v>-4.4907032332764003E-2</v>
      </c>
    </row>
    <row r="205" spans="1:17" x14ac:dyDescent="0.3">
      <c r="A205" t="s">
        <v>498</v>
      </c>
      <c r="B205" t="s">
        <v>499</v>
      </c>
      <c r="C205" t="s">
        <v>3163</v>
      </c>
      <c r="D205" t="s">
        <v>199</v>
      </c>
      <c r="E205">
        <v>44066.601759149999</v>
      </c>
      <c r="F205">
        <v>709.35</v>
      </c>
      <c r="G205">
        <v>1.41647511949393</v>
      </c>
      <c r="H205">
        <v>1.55802833316244</v>
      </c>
      <c r="I205">
        <v>7.8332057964364799</v>
      </c>
      <c r="J205">
        <v>0.23861869455853599</v>
      </c>
      <c r="K205">
        <v>689.51510210482002</v>
      </c>
      <c r="L205">
        <v>660.70433110216402</v>
      </c>
      <c r="M205">
        <v>64.804766567691203</v>
      </c>
      <c r="N205">
        <v>1.78695204717804</v>
      </c>
      <c r="O205">
        <v>8.35976598294212</v>
      </c>
      <c r="P205">
        <v>33.4367945823927</v>
      </c>
      <c r="Q205">
        <v>-1.7468252113992999E-2</v>
      </c>
    </row>
    <row r="206" spans="1:17" x14ac:dyDescent="0.3">
      <c r="A206" t="s">
        <v>500</v>
      </c>
      <c r="B206" t="s">
        <v>501</v>
      </c>
      <c r="C206" t="s">
        <v>3157</v>
      </c>
      <c r="D206" t="s">
        <v>32</v>
      </c>
      <c r="E206">
        <v>43003.483725450002</v>
      </c>
      <c r="F206">
        <v>55.91</v>
      </c>
      <c r="G206">
        <v>3.1416262020552201</v>
      </c>
      <c r="H206">
        <v>-2.7995922037091598</v>
      </c>
      <c r="I206">
        <v>-25.398225925136401</v>
      </c>
      <c r="J206">
        <v>6.1230979771032201</v>
      </c>
      <c r="K206">
        <v>56.655688094848301</v>
      </c>
      <c r="L206">
        <v>57.760005151549599</v>
      </c>
      <c r="M206">
        <v>63.106741514236099</v>
      </c>
      <c r="N206">
        <v>1.47903995166133</v>
      </c>
      <c r="O206">
        <v>31.461277052405599</v>
      </c>
      <c r="P206">
        <v>30.7836257309941</v>
      </c>
      <c r="Q206">
        <v>0.122466927681878</v>
      </c>
    </row>
    <row r="207" spans="1:17" x14ac:dyDescent="0.3">
      <c r="A207" t="s">
        <v>502</v>
      </c>
      <c r="B207" t="s">
        <v>503</v>
      </c>
      <c r="C207" t="s">
        <v>3167</v>
      </c>
      <c r="D207" t="s">
        <v>472</v>
      </c>
      <c r="E207">
        <v>42783.186786240003</v>
      </c>
      <c r="F207">
        <v>1541.6</v>
      </c>
      <c r="G207">
        <v>-29.399172267061399</v>
      </c>
      <c r="H207">
        <v>-3.63966503964369</v>
      </c>
      <c r="I207">
        <v>-10.1611625086502</v>
      </c>
      <c r="J207">
        <v>2.4207906053115602</v>
      </c>
      <c r="K207">
        <v>1510.2034324009701</v>
      </c>
      <c r="L207">
        <v>1508.4884036354699</v>
      </c>
      <c r="M207">
        <v>57.246283333219999</v>
      </c>
      <c r="N207">
        <v>1.0272859897000499</v>
      </c>
      <c r="O207">
        <v>15.0752464971458</v>
      </c>
      <c r="P207">
        <v>18.130268199233701</v>
      </c>
      <c r="Q207">
        <v>5.7541303436270001E-2</v>
      </c>
    </row>
    <row r="208" spans="1:17" x14ac:dyDescent="0.3">
      <c r="A208" t="s">
        <v>504</v>
      </c>
      <c r="B208" t="s">
        <v>505</v>
      </c>
      <c r="C208" t="s">
        <v>3171</v>
      </c>
      <c r="D208" t="s">
        <v>396</v>
      </c>
      <c r="E208">
        <v>42578.218435725001</v>
      </c>
      <c r="F208">
        <v>567.25</v>
      </c>
      <c r="G208">
        <v>-23.867565872815199</v>
      </c>
      <c r="H208">
        <v>-5.2827653495079403</v>
      </c>
      <c r="I208">
        <v>8.2500526108821202</v>
      </c>
      <c r="J208">
        <v>4.4567844097659002</v>
      </c>
      <c r="K208">
        <v>567.23625773865899</v>
      </c>
      <c r="L208">
        <v>561.59631812097405</v>
      </c>
      <c r="M208">
        <v>64.289269133163103</v>
      </c>
      <c r="N208">
        <v>0.58054317837966096</v>
      </c>
      <c r="O208">
        <v>10.1806963420008</v>
      </c>
      <c r="P208">
        <v>26.674854845913298</v>
      </c>
      <c r="Q208">
        <v>-0.100360312473361</v>
      </c>
    </row>
    <row r="209" spans="1:17" x14ac:dyDescent="0.3">
      <c r="A209" t="s">
        <v>506</v>
      </c>
      <c r="B209" t="s">
        <v>507</v>
      </c>
      <c r="C209" t="s">
        <v>3157</v>
      </c>
      <c r="D209" t="s">
        <v>40</v>
      </c>
      <c r="E209">
        <v>42395.624043495001</v>
      </c>
      <c r="F209">
        <v>1228.45</v>
      </c>
      <c r="G209">
        <v>9.5727944195661294</v>
      </c>
      <c r="H209">
        <v>8.5528143447840392</v>
      </c>
      <c r="I209">
        <v>15.2600937669063</v>
      </c>
      <c r="J209">
        <v>-2.5398750210331098</v>
      </c>
      <c r="K209">
        <v>1184.7870724290101</v>
      </c>
      <c r="L209">
        <v>1059.7158001898399</v>
      </c>
      <c r="M209">
        <v>43.356913315975703</v>
      </c>
      <c r="N209">
        <v>1.0835782830629399</v>
      </c>
      <c r="O209">
        <v>6.3494647726810101</v>
      </c>
      <c r="P209">
        <v>43.804506877377797</v>
      </c>
      <c r="Q209">
        <v>9.6591976206259998E-3</v>
      </c>
    </row>
    <row r="210" spans="1:17" x14ac:dyDescent="0.3">
      <c r="A210" t="s">
        <v>508</v>
      </c>
      <c r="B210" t="s">
        <v>509</v>
      </c>
      <c r="C210" t="s">
        <v>3156</v>
      </c>
      <c r="D210" t="s">
        <v>21</v>
      </c>
      <c r="E210">
        <v>41942.069316699999</v>
      </c>
      <c r="F210">
        <v>1033.9000000000001</v>
      </c>
      <c r="G210">
        <v>-47.386714226473998</v>
      </c>
      <c r="H210">
        <v>-2.7613280075346101</v>
      </c>
      <c r="I210">
        <v>-10.176963513106299</v>
      </c>
      <c r="J210">
        <v>0.13820131998358201</v>
      </c>
      <c r="K210">
        <v>1042.81543769072</v>
      </c>
      <c r="L210">
        <v>1072.2276742203401</v>
      </c>
      <c r="M210">
        <v>55.811806725265697</v>
      </c>
      <c r="N210">
        <v>0.31682997284979802</v>
      </c>
      <c r="O210">
        <v>35.409614082599802</v>
      </c>
      <c r="P210">
        <v>6.5766415833419201</v>
      </c>
    </row>
    <row r="211" spans="1:17" x14ac:dyDescent="0.3">
      <c r="A211" t="s">
        <v>510</v>
      </c>
      <c r="B211" t="s">
        <v>511</v>
      </c>
      <c r="C211" t="s">
        <v>3167</v>
      </c>
      <c r="D211" t="s">
        <v>512</v>
      </c>
      <c r="E211">
        <v>41258.148543800002</v>
      </c>
      <c r="F211">
        <v>3751.4</v>
      </c>
      <c r="G211">
        <v>-4.3234392796384604</v>
      </c>
      <c r="H211">
        <v>-5.5888739109414498</v>
      </c>
      <c r="I211">
        <v>-1.1139073397172501</v>
      </c>
      <c r="J211">
        <v>3.9620800050668801</v>
      </c>
      <c r="K211">
        <v>3829.8991300039202</v>
      </c>
      <c r="L211">
        <v>3612.66995742062</v>
      </c>
      <c r="M211">
        <v>53.765315136798101</v>
      </c>
      <c r="N211">
        <v>1.47266583247323</v>
      </c>
      <c r="O211">
        <v>17.822679532974298</v>
      </c>
      <c r="P211">
        <v>41.647787343301601</v>
      </c>
      <c r="Q211">
        <v>0.110238576850636</v>
      </c>
    </row>
    <row r="212" spans="1:17" x14ac:dyDescent="0.3">
      <c r="A212" t="s">
        <v>513</v>
      </c>
      <c r="B212" t="s">
        <v>514</v>
      </c>
      <c r="C212" t="s">
        <v>3157</v>
      </c>
      <c r="D212" t="s">
        <v>515</v>
      </c>
      <c r="E212">
        <v>40958.285270100001</v>
      </c>
      <c r="F212">
        <v>1056.2</v>
      </c>
      <c r="G212">
        <v>73.491949523476805</v>
      </c>
      <c r="H212">
        <v>4.6889969844943504</v>
      </c>
      <c r="I212">
        <v>28.636450695411298</v>
      </c>
      <c r="J212">
        <v>-0.390128897601563</v>
      </c>
      <c r="K212">
        <v>1045.2982234936701</v>
      </c>
      <c r="L212">
        <v>900.35463362984103</v>
      </c>
      <c r="M212">
        <v>52.157059466215401</v>
      </c>
      <c r="N212">
        <v>0.79657704104194005</v>
      </c>
      <c r="O212">
        <v>15.0350312440825</v>
      </c>
      <c r="P212">
        <v>103.860258637328</v>
      </c>
      <c r="Q212">
        <v>0.14348128257212001</v>
      </c>
    </row>
    <row r="213" spans="1:17" x14ac:dyDescent="0.3">
      <c r="A213" t="s">
        <v>516</v>
      </c>
      <c r="B213" t="s">
        <v>517</v>
      </c>
      <c r="C213" t="s">
        <v>3167</v>
      </c>
      <c r="D213" t="s">
        <v>311</v>
      </c>
      <c r="E213">
        <v>40432.885078200001</v>
      </c>
      <c r="F213">
        <v>1536.9</v>
      </c>
      <c r="G213">
        <v>179.933875023452</v>
      </c>
      <c r="H213">
        <v>-6.6354031647420504</v>
      </c>
      <c r="I213">
        <v>10.265772266737001</v>
      </c>
      <c r="J213">
        <v>5.3854846151244002</v>
      </c>
      <c r="K213">
        <v>1682.52474447443</v>
      </c>
      <c r="L213">
        <v>1581.18530033651</v>
      </c>
      <c r="M213">
        <v>57.638289685318</v>
      </c>
      <c r="N213">
        <v>0.352118608665618</v>
      </c>
      <c r="O213">
        <v>93.861018934218194</v>
      </c>
      <c r="P213">
        <v>225.925140494115</v>
      </c>
      <c r="Q213">
        <v>0.19574889566289799</v>
      </c>
    </row>
    <row r="214" spans="1:17" x14ac:dyDescent="0.3">
      <c r="A214" t="s">
        <v>518</v>
      </c>
      <c r="B214" t="s">
        <v>519</v>
      </c>
      <c r="C214" t="s">
        <v>3156</v>
      </c>
      <c r="D214" t="s">
        <v>21</v>
      </c>
      <c r="E214">
        <v>40399.404112445001</v>
      </c>
      <c r="F214">
        <v>1488.05</v>
      </c>
      <c r="G214">
        <v>-7.4042352822304496</v>
      </c>
      <c r="H214">
        <v>-16.2535761950184</v>
      </c>
      <c r="I214">
        <v>-10.783859256781801</v>
      </c>
      <c r="J214">
        <v>0.90487977531794705</v>
      </c>
      <c r="K214">
        <v>1623.69986554047</v>
      </c>
      <c r="L214">
        <v>1578.911693218</v>
      </c>
      <c r="M214">
        <v>50.313032953131703</v>
      </c>
      <c r="N214">
        <v>2.4774856351836099</v>
      </c>
      <c r="O214">
        <v>29.612580222438702</v>
      </c>
      <c r="P214">
        <v>19.282565130260501</v>
      </c>
      <c r="Q214">
        <v>0.14548909841621299</v>
      </c>
    </row>
    <row r="215" spans="1:17" x14ac:dyDescent="0.3">
      <c r="A215" t="s">
        <v>520</v>
      </c>
      <c r="B215" t="s">
        <v>521</v>
      </c>
      <c r="C215" t="s">
        <v>3157</v>
      </c>
      <c r="D215" t="s">
        <v>380</v>
      </c>
      <c r="E215">
        <v>40254.215842500002</v>
      </c>
      <c r="F215">
        <v>5504.5</v>
      </c>
      <c r="G215">
        <v>-0.55831029858895598</v>
      </c>
      <c r="H215">
        <v>23.5826571985302</v>
      </c>
      <c r="I215">
        <v>19.057361764509501</v>
      </c>
      <c r="J215">
        <v>2.0925249251995601</v>
      </c>
      <c r="K215">
        <v>4841.3076505996596</v>
      </c>
      <c r="L215">
        <v>4498.6548200684401</v>
      </c>
      <c r="M215">
        <v>74.126603542497904</v>
      </c>
      <c r="N215">
        <v>1.2814521677759101</v>
      </c>
      <c r="O215">
        <v>2.3698791897538398</v>
      </c>
      <c r="P215">
        <v>50.367416067965102</v>
      </c>
      <c r="Q215">
        <v>6.3909312510241997E-2</v>
      </c>
    </row>
    <row r="216" spans="1:17" x14ac:dyDescent="0.3">
      <c r="A216" t="s">
        <v>522</v>
      </c>
      <c r="B216" t="s">
        <v>523</v>
      </c>
      <c r="C216" t="s">
        <v>3161</v>
      </c>
      <c r="D216" t="s">
        <v>51</v>
      </c>
      <c r="E216">
        <v>40176.599962479901</v>
      </c>
      <c r="F216">
        <v>1583.6</v>
      </c>
      <c r="G216">
        <v>34.6986707667592</v>
      </c>
      <c r="H216">
        <v>8.43254591249468</v>
      </c>
      <c r="I216">
        <v>9.41049271481182</v>
      </c>
      <c r="J216">
        <v>0.79581556525705299</v>
      </c>
      <c r="K216">
        <v>1520.7943622411001</v>
      </c>
      <c r="L216">
        <v>1320.8671048978899</v>
      </c>
      <c r="M216">
        <v>47.534642843442803</v>
      </c>
      <c r="N216">
        <v>0.47122634072067798</v>
      </c>
      <c r="O216">
        <v>7.8965647890881501</v>
      </c>
      <c r="P216">
        <v>63.089598352214097</v>
      </c>
      <c r="Q216">
        <v>2.7841609680638001E-2</v>
      </c>
    </row>
    <row r="217" spans="1:17" x14ac:dyDescent="0.3">
      <c r="A217" t="s">
        <v>524</v>
      </c>
      <c r="B217" t="s">
        <v>525</v>
      </c>
      <c r="C217" t="s">
        <v>3167</v>
      </c>
      <c r="D217" t="s">
        <v>125</v>
      </c>
      <c r="E217">
        <v>39924.648635954902</v>
      </c>
      <c r="F217">
        <v>45155.85</v>
      </c>
      <c r="G217">
        <v>-4.9581760419107903</v>
      </c>
      <c r="H217">
        <v>-5.1974175145263901</v>
      </c>
      <c r="I217">
        <v>-7.0634692943826298</v>
      </c>
      <c r="J217">
        <v>-3.7848008397125299</v>
      </c>
      <c r="K217">
        <v>49281.517619922299</v>
      </c>
      <c r="L217">
        <v>47827.142881748303</v>
      </c>
      <c r="M217">
        <v>26.4225149924672</v>
      </c>
      <c r="N217">
        <v>1.8382354224119899</v>
      </c>
      <c r="O217">
        <v>32.859862011234398</v>
      </c>
      <c r="P217">
        <v>29.098968771531499</v>
      </c>
      <c r="Q217">
        <v>-3.2181517791788003E-2</v>
      </c>
    </row>
    <row r="218" spans="1:17" x14ac:dyDescent="0.3">
      <c r="A218" t="s">
        <v>526</v>
      </c>
      <c r="B218" t="s">
        <v>527</v>
      </c>
      <c r="C218" t="s">
        <v>3173</v>
      </c>
      <c r="D218" t="s">
        <v>528</v>
      </c>
      <c r="E218">
        <v>39914.846626799997</v>
      </c>
      <c r="F218">
        <v>35432.400000000001</v>
      </c>
      <c r="G218">
        <v>-13.470097633160201</v>
      </c>
      <c r="H218">
        <v>5.8154004017843599</v>
      </c>
      <c r="I218">
        <v>10.627233419628</v>
      </c>
      <c r="J218">
        <v>4.4579045855969204</v>
      </c>
      <c r="K218">
        <v>34941.024555276301</v>
      </c>
      <c r="L218">
        <v>33936.690477157397</v>
      </c>
      <c r="M218">
        <v>60.613255314116898</v>
      </c>
      <c r="N218">
        <v>0.82947858128357799</v>
      </c>
      <c r="O218">
        <v>15.3083053928043</v>
      </c>
      <c r="P218">
        <v>24.328791060723201</v>
      </c>
      <c r="Q218">
        <v>2.5587256340760998E-2</v>
      </c>
    </row>
    <row r="219" spans="1:17" x14ac:dyDescent="0.3">
      <c r="A219" t="s">
        <v>529</v>
      </c>
      <c r="B219" t="s">
        <v>530</v>
      </c>
      <c r="C219" t="s">
        <v>3167</v>
      </c>
      <c r="D219" t="s">
        <v>88</v>
      </c>
      <c r="E219">
        <v>39612.576562499999</v>
      </c>
      <c r="F219">
        <v>1080.6500000000001</v>
      </c>
      <c r="G219">
        <v>81.567432123272297</v>
      </c>
      <c r="H219">
        <v>-4.8751644185304404</v>
      </c>
      <c r="I219">
        <v>4.3225152122361701</v>
      </c>
      <c r="J219">
        <v>-1.80368057528889</v>
      </c>
      <c r="K219">
        <v>1164.62014008049</v>
      </c>
      <c r="L219">
        <v>1131.98183820945</v>
      </c>
      <c r="M219">
        <v>49.718693211795397</v>
      </c>
      <c r="N219">
        <v>0.60078034225829702</v>
      </c>
      <c r="O219">
        <v>66.075972794151596</v>
      </c>
      <c r="P219">
        <v>110.355735072266</v>
      </c>
      <c r="Q219">
        <v>0.16588866672456201</v>
      </c>
    </row>
    <row r="220" spans="1:17" x14ac:dyDescent="0.3">
      <c r="A220" t="s">
        <v>531</v>
      </c>
      <c r="B220" t="s">
        <v>532</v>
      </c>
      <c r="C220" t="s">
        <v>3169</v>
      </c>
      <c r="D220" t="s">
        <v>533</v>
      </c>
      <c r="E220">
        <v>39480.645853169997</v>
      </c>
      <c r="F220">
        <v>600.45000000000005</v>
      </c>
      <c r="G220">
        <v>-7.9195963137014402</v>
      </c>
      <c r="H220">
        <v>-3.649493910456</v>
      </c>
      <c r="I220">
        <v>17.943204511356399</v>
      </c>
      <c r="J220">
        <v>2.3684674314648801</v>
      </c>
      <c r="K220">
        <v>617.46162166411</v>
      </c>
      <c r="L220">
        <v>573.09033288833302</v>
      </c>
      <c r="M220">
        <v>55.239398969860801</v>
      </c>
      <c r="N220">
        <v>0.752276824572363</v>
      </c>
      <c r="O220">
        <v>19.152302439836699</v>
      </c>
      <c r="P220">
        <v>42.607766298539303</v>
      </c>
      <c r="Q220">
        <v>-8.2050059703349998E-2</v>
      </c>
    </row>
    <row r="221" spans="1:17" x14ac:dyDescent="0.3">
      <c r="A221" t="s">
        <v>534</v>
      </c>
      <c r="B221" t="s">
        <v>535</v>
      </c>
      <c r="C221" t="s">
        <v>3161</v>
      </c>
      <c r="D221" t="s">
        <v>51</v>
      </c>
      <c r="E221">
        <v>38921.3609274099</v>
      </c>
      <c r="F221">
        <v>3115.9</v>
      </c>
      <c r="G221">
        <v>45.322889621399</v>
      </c>
      <c r="H221">
        <v>-4.9883121909953196</v>
      </c>
      <c r="I221">
        <v>19.9509896029302</v>
      </c>
      <c r="J221">
        <v>5.3256762255760304</v>
      </c>
      <c r="K221">
        <v>3088.2915948966101</v>
      </c>
      <c r="L221">
        <v>2630.6120421320502</v>
      </c>
      <c r="M221">
        <v>55.855073390934997</v>
      </c>
      <c r="N221">
        <v>0.58039679329138405</v>
      </c>
      <c r="O221">
        <v>11.8456946628582</v>
      </c>
      <c r="P221">
        <v>74.707036725539595</v>
      </c>
      <c r="Q221">
        <v>9.3685811545688003E-2</v>
      </c>
    </row>
    <row r="222" spans="1:17" x14ac:dyDescent="0.3">
      <c r="A222" t="s">
        <v>536</v>
      </c>
      <c r="B222" t="s">
        <v>537</v>
      </c>
      <c r="C222" t="s">
        <v>3171</v>
      </c>
      <c r="D222" t="s">
        <v>294</v>
      </c>
      <c r="E222">
        <v>38818.823399009998</v>
      </c>
      <c r="F222">
        <v>2846.1</v>
      </c>
      <c r="G222">
        <v>6.9678992549506704</v>
      </c>
      <c r="H222">
        <v>-2.5852121793727201</v>
      </c>
      <c r="I222">
        <v>1.9043447880422</v>
      </c>
      <c r="J222">
        <v>-1.13812691702491</v>
      </c>
      <c r="K222">
        <v>2795.1270215038098</v>
      </c>
      <c r="L222">
        <v>2611.6341878943599</v>
      </c>
      <c r="M222">
        <v>66.608611595681296</v>
      </c>
      <c r="N222">
        <v>0.58015557035357901</v>
      </c>
      <c r="O222">
        <v>11.3453497768876</v>
      </c>
      <c r="P222">
        <v>41.014715354506201</v>
      </c>
      <c r="Q222">
        <v>5.564222100111E-3</v>
      </c>
    </row>
    <row r="223" spans="1:17" x14ac:dyDescent="0.3">
      <c r="A223" t="s">
        <v>538</v>
      </c>
      <c r="B223" t="s">
        <v>539</v>
      </c>
      <c r="C223" t="s">
        <v>3161</v>
      </c>
      <c r="D223" t="s">
        <v>51</v>
      </c>
      <c r="E223">
        <v>38743.519383375002</v>
      </c>
      <c r="F223">
        <v>293.55</v>
      </c>
      <c r="G223">
        <v>144.42294529318201</v>
      </c>
      <c r="H223">
        <v>21.825093011227601</v>
      </c>
      <c r="I223">
        <v>79.077246207521299</v>
      </c>
      <c r="J223">
        <v>8.5802512283180299</v>
      </c>
      <c r="K223">
        <v>229.54088903993301</v>
      </c>
      <c r="L223">
        <v>179.138998453428</v>
      </c>
      <c r="M223">
        <v>78.128275703470194</v>
      </c>
      <c r="N223">
        <v>2.1998142403464702</v>
      </c>
      <c r="O223">
        <v>4.8884346789303201</v>
      </c>
      <c r="P223">
        <v>208.02728226652599</v>
      </c>
      <c r="Q223">
        <v>7.0336304575156994E-2</v>
      </c>
    </row>
    <row r="224" spans="1:17" x14ac:dyDescent="0.3">
      <c r="A224" t="s">
        <v>540</v>
      </c>
      <c r="B224" t="s">
        <v>541</v>
      </c>
      <c r="C224" t="s">
        <v>3168</v>
      </c>
      <c r="D224" t="s">
        <v>291</v>
      </c>
      <c r="E224">
        <v>38677.169696739998</v>
      </c>
      <c r="F224">
        <v>1881.05</v>
      </c>
      <c r="G224">
        <v>68.394251866316907</v>
      </c>
      <c r="H224">
        <v>-7.5096776019667599</v>
      </c>
      <c r="I224">
        <v>20.914191055878799</v>
      </c>
      <c r="J224">
        <v>-0.63406322875769605</v>
      </c>
      <c r="K224">
        <v>1885.9989333936401</v>
      </c>
      <c r="L224">
        <v>1594.4196501249801</v>
      </c>
      <c r="M224">
        <v>47.9271864680113</v>
      </c>
      <c r="N224">
        <v>0.58729333228848901</v>
      </c>
      <c r="O224">
        <v>16.932032641343898</v>
      </c>
      <c r="P224">
        <v>108.646220398203</v>
      </c>
      <c r="Q224">
        <v>0.16755283790953099</v>
      </c>
    </row>
    <row r="225" spans="1:17" x14ac:dyDescent="0.3">
      <c r="A225" t="s">
        <v>542</v>
      </c>
      <c r="B225" t="s">
        <v>543</v>
      </c>
      <c r="C225" t="s">
        <v>3161</v>
      </c>
      <c r="D225" t="s">
        <v>544</v>
      </c>
      <c r="E225">
        <v>38666.274111959901</v>
      </c>
      <c r="F225">
        <v>322.85000000000002</v>
      </c>
      <c r="G225">
        <v>17.454561865008401</v>
      </c>
      <c r="H225">
        <v>-6.91231914856494</v>
      </c>
      <c r="I225">
        <v>-1.69396777477051</v>
      </c>
      <c r="J225">
        <v>-3.3001758256495899</v>
      </c>
      <c r="K225">
        <v>341.18022535420101</v>
      </c>
      <c r="L225">
        <v>322.67089084138797</v>
      </c>
      <c r="M225">
        <v>48.135525086052297</v>
      </c>
      <c r="N225">
        <v>0.81919331100645898</v>
      </c>
      <c r="O225">
        <v>22.595632646739901</v>
      </c>
      <c r="P225">
        <v>45.068523927207302</v>
      </c>
      <c r="Q225">
        <v>-3.2921672818271998E-2</v>
      </c>
    </row>
    <row r="226" spans="1:17" x14ac:dyDescent="0.3">
      <c r="A226" t="s">
        <v>545</v>
      </c>
      <c r="B226" t="s">
        <v>546</v>
      </c>
      <c r="C226" t="s">
        <v>3163</v>
      </c>
      <c r="D226" t="s">
        <v>547</v>
      </c>
      <c r="E226">
        <v>38437</v>
      </c>
      <c r="F226">
        <v>452.2</v>
      </c>
      <c r="G226">
        <v>42.758838790365999</v>
      </c>
      <c r="H226">
        <v>-10.038658405766499</v>
      </c>
      <c r="I226">
        <v>-10.8982194234817</v>
      </c>
      <c r="J226">
        <v>-4.9028405958734798</v>
      </c>
      <c r="K226">
        <v>483.125329543497</v>
      </c>
      <c r="L226">
        <v>447.09395324760101</v>
      </c>
      <c r="M226">
        <v>39.264538345391799</v>
      </c>
      <c r="N226">
        <v>1.01998961260069</v>
      </c>
      <c r="O226">
        <v>37.184873949579803</v>
      </c>
      <c r="P226">
        <v>75.441319107662395</v>
      </c>
      <c r="Q226">
        <v>0.129037252898693</v>
      </c>
    </row>
    <row r="227" spans="1:17" x14ac:dyDescent="0.3">
      <c r="A227" t="s">
        <v>548</v>
      </c>
      <c r="B227" t="s">
        <v>549</v>
      </c>
      <c r="C227" t="s">
        <v>3167</v>
      </c>
      <c r="D227" t="s">
        <v>240</v>
      </c>
      <c r="E227">
        <v>37724.273873824997</v>
      </c>
      <c r="F227">
        <v>9391.5499999999993</v>
      </c>
      <c r="G227">
        <v>57.264632528724</v>
      </c>
      <c r="H227">
        <v>1.33731749343113</v>
      </c>
      <c r="I227">
        <v>13.1151859799562</v>
      </c>
      <c r="J227">
        <v>-2.2787603304416302</v>
      </c>
      <c r="K227">
        <v>9580.1707107940492</v>
      </c>
      <c r="L227">
        <v>8120.7225672054301</v>
      </c>
      <c r="M227">
        <v>38.969538642849201</v>
      </c>
      <c r="N227">
        <v>0.73506827183433698</v>
      </c>
      <c r="O227">
        <v>17.126565902327101</v>
      </c>
      <c r="P227">
        <v>85.919745021182194</v>
      </c>
      <c r="Q227">
        <v>0.27074381684530302</v>
      </c>
    </row>
    <row r="228" spans="1:17" x14ac:dyDescent="0.3">
      <c r="A228" t="s">
        <v>550</v>
      </c>
      <c r="B228" t="s">
        <v>551</v>
      </c>
      <c r="C228" t="s">
        <v>3167</v>
      </c>
      <c r="D228" t="s">
        <v>240</v>
      </c>
      <c r="E228">
        <v>37593.205167150001</v>
      </c>
      <c r="F228">
        <v>5872.95</v>
      </c>
      <c r="G228">
        <v>113.05988209037</v>
      </c>
      <c r="H228">
        <v>6.7882519067614302</v>
      </c>
      <c r="I228">
        <v>125.779891654417</v>
      </c>
      <c r="J228">
        <v>-4.5186911657053699</v>
      </c>
      <c r="K228">
        <v>5247.0064405169296</v>
      </c>
      <c r="L228">
        <v>4069.6276080972798</v>
      </c>
      <c r="M228">
        <v>69.083420949306898</v>
      </c>
      <c r="N228">
        <v>0.93219222308264305</v>
      </c>
      <c r="O228">
        <v>1.0897419525110801</v>
      </c>
      <c r="P228">
        <v>158.05523211107899</v>
      </c>
    </row>
    <row r="229" spans="1:17" x14ac:dyDescent="0.3">
      <c r="A229" t="s">
        <v>552</v>
      </c>
      <c r="B229" t="s">
        <v>553</v>
      </c>
      <c r="C229" t="s">
        <v>3157</v>
      </c>
      <c r="D229" t="s">
        <v>54</v>
      </c>
      <c r="E229">
        <v>36805.436344711998</v>
      </c>
      <c r="F229">
        <v>147.56</v>
      </c>
      <c r="G229">
        <v>-22.5428265112992</v>
      </c>
      <c r="H229">
        <v>-15.3648502191859</v>
      </c>
      <c r="I229">
        <v>-18.512650850607699</v>
      </c>
      <c r="J229">
        <v>0.41905276064930802</v>
      </c>
      <c r="K229">
        <v>162.17544662389901</v>
      </c>
      <c r="L229">
        <v>162.690481143879</v>
      </c>
      <c r="M229">
        <v>44.790485586987103</v>
      </c>
      <c r="N229">
        <v>1.3885118204708899</v>
      </c>
      <c r="O229">
        <v>31.6413662239089</v>
      </c>
      <c r="P229">
        <v>7.1916315560075397</v>
      </c>
      <c r="Q229">
        <v>6.8779648617025999E-2</v>
      </c>
    </row>
    <row r="230" spans="1:17" x14ac:dyDescent="0.3">
      <c r="A230" t="s">
        <v>554</v>
      </c>
      <c r="B230" t="s">
        <v>555</v>
      </c>
      <c r="C230" t="s">
        <v>3159</v>
      </c>
      <c r="D230" t="s">
        <v>37</v>
      </c>
      <c r="E230">
        <v>36800.989157700002</v>
      </c>
      <c r="F230">
        <v>7106.85</v>
      </c>
      <c r="G230">
        <v>209.58170502087</v>
      </c>
      <c r="H230">
        <v>5.6454703097604604</v>
      </c>
      <c r="I230">
        <v>107.375133783918</v>
      </c>
      <c r="J230">
        <v>7.2567878562640198</v>
      </c>
      <c r="K230">
        <v>6489.0229898694797</v>
      </c>
      <c r="L230">
        <v>4789.0595111098901</v>
      </c>
      <c r="M230">
        <v>68.550522521730002</v>
      </c>
      <c r="N230">
        <v>0.250208794027865</v>
      </c>
      <c r="O230">
        <v>19.321499679886301</v>
      </c>
      <c r="P230">
        <v>253.57462686567101</v>
      </c>
      <c r="Q230">
        <v>0.181367411075815</v>
      </c>
    </row>
    <row r="231" spans="1:17" hidden="1" x14ac:dyDescent="0.3">
      <c r="A231" t="s">
        <v>556</v>
      </c>
      <c r="B231" t="s">
        <v>557</v>
      </c>
      <c r="C231" t="s">
        <v>3172</v>
      </c>
      <c r="D231" t="s">
        <v>32</v>
      </c>
      <c r="E231">
        <v>36796.602620762998</v>
      </c>
      <c r="F231">
        <v>54.29</v>
      </c>
      <c r="G231">
        <v>11.661828074065999</v>
      </c>
      <c r="H231">
        <v>1.2962190905253399</v>
      </c>
      <c r="I231">
        <v>-18.0815809251113</v>
      </c>
      <c r="J231">
        <v>5.4437527093865796</v>
      </c>
      <c r="K231">
        <v>54.006609178888397</v>
      </c>
      <c r="L231">
        <v>55.025961490160299</v>
      </c>
      <c r="M231">
        <v>65.354845348642002</v>
      </c>
      <c r="N231">
        <v>0.96352595008181796</v>
      </c>
      <c r="O231">
        <v>42.751888008841398</v>
      </c>
      <c r="P231">
        <v>39.205128205128197</v>
      </c>
      <c r="Q231">
        <v>0.112657768276731</v>
      </c>
    </row>
    <row r="232" spans="1:17" x14ac:dyDescent="0.3">
      <c r="A232" t="s">
        <v>558</v>
      </c>
      <c r="B232" t="s">
        <v>559</v>
      </c>
      <c r="C232" t="s">
        <v>3155</v>
      </c>
      <c r="D232" t="s">
        <v>189</v>
      </c>
      <c r="E232">
        <v>36336.672748124998</v>
      </c>
      <c r="F232">
        <v>527.85</v>
      </c>
      <c r="G232">
        <v>-3.2605786853620602</v>
      </c>
      <c r="H232">
        <v>-15.0895054480882</v>
      </c>
      <c r="I232">
        <v>-12.807979566339901</v>
      </c>
      <c r="J232">
        <v>-3.7620150176231202</v>
      </c>
      <c r="K232">
        <v>576.97598761148095</v>
      </c>
      <c r="L232">
        <v>574.06895319820296</v>
      </c>
      <c r="M232">
        <v>42.1396743861849</v>
      </c>
      <c r="N232">
        <v>0.29871226415150498</v>
      </c>
      <c r="O232">
        <v>30.709481860377</v>
      </c>
      <c r="P232">
        <v>28.118932038834899</v>
      </c>
      <c r="Q232">
        <v>-6.2013398112097003E-2</v>
      </c>
    </row>
    <row r="233" spans="1:17" x14ac:dyDescent="0.3">
      <c r="A233" t="s">
        <v>560</v>
      </c>
      <c r="B233" t="s">
        <v>561</v>
      </c>
      <c r="C233" t="s">
        <v>3161</v>
      </c>
      <c r="D233" t="s">
        <v>163</v>
      </c>
      <c r="E233">
        <v>36261.227792824997</v>
      </c>
      <c r="F233">
        <v>903.85</v>
      </c>
      <c r="G233">
        <v>0.49505497292579997</v>
      </c>
      <c r="H233">
        <v>2.02885382301884</v>
      </c>
      <c r="I233">
        <v>25.1160632632104</v>
      </c>
      <c r="J233">
        <v>1.3799612015766001</v>
      </c>
      <c r="K233">
        <v>864.73435686251196</v>
      </c>
      <c r="L233">
        <v>792.45459323854004</v>
      </c>
      <c r="M233">
        <v>71.354383379537197</v>
      </c>
      <c r="N233">
        <v>1.43005870015814</v>
      </c>
      <c r="O233">
        <v>4.5804060408253404</v>
      </c>
      <c r="P233">
        <v>48.745165802682401</v>
      </c>
      <c r="Q233">
        <v>5.7221267110601999E-2</v>
      </c>
    </row>
    <row r="234" spans="1:17" x14ac:dyDescent="0.3">
      <c r="A234" t="s">
        <v>562</v>
      </c>
      <c r="B234" t="s">
        <v>563</v>
      </c>
      <c r="C234" t="s">
        <v>3162</v>
      </c>
      <c r="D234" t="s">
        <v>149</v>
      </c>
      <c r="E234">
        <v>36225.881410125003</v>
      </c>
      <c r="F234">
        <v>261.25</v>
      </c>
      <c r="G234">
        <v>57.784064649805202</v>
      </c>
      <c r="H234">
        <v>-5.17711904708354</v>
      </c>
      <c r="I234">
        <v>5.3870790127528903</v>
      </c>
      <c r="J234">
        <v>1.79168858113006</v>
      </c>
      <c r="K234">
        <v>262.74708242570699</v>
      </c>
      <c r="L234">
        <v>241.88506022595499</v>
      </c>
      <c r="M234">
        <v>59.708738127157901</v>
      </c>
      <c r="N234">
        <v>0.46810024743253598</v>
      </c>
      <c r="O234">
        <v>19.349282296650699</v>
      </c>
      <c r="P234">
        <v>88.832670762558706</v>
      </c>
      <c r="Q234">
        <v>0.153426348045128</v>
      </c>
    </row>
    <row r="235" spans="1:17" x14ac:dyDescent="0.3">
      <c r="A235" t="s">
        <v>564</v>
      </c>
      <c r="B235" t="s">
        <v>565</v>
      </c>
      <c r="C235" t="s">
        <v>3171</v>
      </c>
      <c r="D235" t="s">
        <v>158</v>
      </c>
      <c r="E235">
        <v>35811.075684800002</v>
      </c>
      <c r="F235">
        <v>8273.2000000000007</v>
      </c>
      <c r="G235">
        <v>194.17658198169701</v>
      </c>
      <c r="H235">
        <v>2.79228462607563</v>
      </c>
      <c r="I235">
        <v>84.599223425503794</v>
      </c>
      <c r="J235">
        <v>13.195686288459701</v>
      </c>
      <c r="K235">
        <v>7412.7299278954097</v>
      </c>
      <c r="L235">
        <v>5620.1873115704502</v>
      </c>
      <c r="M235">
        <v>65.310787406755907</v>
      </c>
      <c r="N235">
        <v>0.50204642886268902</v>
      </c>
      <c r="O235">
        <v>5.7631871585359802</v>
      </c>
      <c r="P235">
        <v>226.539311651405</v>
      </c>
      <c r="Q235">
        <v>0.119395157713028</v>
      </c>
    </row>
    <row r="236" spans="1:17" x14ac:dyDescent="0.3">
      <c r="A236" t="s">
        <v>566</v>
      </c>
      <c r="B236" t="s">
        <v>567</v>
      </c>
      <c r="C236" t="s">
        <v>3167</v>
      </c>
      <c r="D236" t="s">
        <v>568</v>
      </c>
      <c r="E236">
        <v>35803.373744520002</v>
      </c>
      <c r="F236">
        <v>3965.4</v>
      </c>
      <c r="G236">
        <v>26.791163892453199</v>
      </c>
      <c r="H236">
        <v>-5.1176539237323997</v>
      </c>
      <c r="I236">
        <v>-4.6923711365500402</v>
      </c>
      <c r="J236">
        <v>4.3481351315570604</v>
      </c>
      <c r="K236">
        <v>4198.2156579860903</v>
      </c>
      <c r="L236">
        <v>3936.0098823836602</v>
      </c>
      <c r="M236">
        <v>42.5445702414641</v>
      </c>
      <c r="N236">
        <v>0.92441428015008198</v>
      </c>
      <c r="O236">
        <v>27.091844454531699</v>
      </c>
      <c r="P236">
        <v>59.573440643863101</v>
      </c>
      <c r="Q236">
        <v>0.18419898557932901</v>
      </c>
    </row>
    <row r="237" spans="1:17" x14ac:dyDescent="0.3">
      <c r="A237" t="s">
        <v>569</v>
      </c>
      <c r="B237" t="s">
        <v>570</v>
      </c>
      <c r="C237" t="s">
        <v>3167</v>
      </c>
      <c r="D237" t="s">
        <v>264</v>
      </c>
      <c r="E237">
        <v>35089.392323699998</v>
      </c>
      <c r="F237">
        <v>3760.1</v>
      </c>
      <c r="G237">
        <v>-22.7567614857774</v>
      </c>
      <c r="H237">
        <v>-9.57555634652471</v>
      </c>
      <c r="I237">
        <v>-9.1861721530473002</v>
      </c>
      <c r="J237">
        <v>-3.72410116378102</v>
      </c>
      <c r="K237">
        <v>4108.1463644792902</v>
      </c>
      <c r="L237">
        <v>4019.81557225694</v>
      </c>
      <c r="M237">
        <v>20.611232476053001</v>
      </c>
      <c r="N237">
        <v>0.92733700799318897</v>
      </c>
      <c r="O237">
        <v>31.644105209967801</v>
      </c>
      <c r="P237">
        <v>10.4417552722786</v>
      </c>
      <c r="Q237">
        <v>8.4058231226947999E-2</v>
      </c>
    </row>
    <row r="238" spans="1:17" x14ac:dyDescent="0.3">
      <c r="A238" t="s">
        <v>571</v>
      </c>
      <c r="B238" t="s">
        <v>572</v>
      </c>
      <c r="C238" t="s">
        <v>3157</v>
      </c>
      <c r="D238" t="s">
        <v>573</v>
      </c>
      <c r="E238">
        <v>34898.747035</v>
      </c>
      <c r="F238">
        <v>634.45000000000005</v>
      </c>
      <c r="G238">
        <v>10.3548374996271</v>
      </c>
      <c r="H238">
        <v>1.2428054858991899</v>
      </c>
      <c r="I238">
        <v>-9.0327442081823595</v>
      </c>
      <c r="J238">
        <v>-2.214643999992</v>
      </c>
      <c r="K238">
        <v>645.35942611145799</v>
      </c>
      <c r="L238">
        <v>639.43893998147098</v>
      </c>
      <c r="M238">
        <v>59.033705321005499</v>
      </c>
      <c r="N238">
        <v>0.82977107958957497</v>
      </c>
      <c r="O238">
        <v>30.309717077783802</v>
      </c>
      <c r="P238">
        <v>42.8941441441441</v>
      </c>
      <c r="Q238">
        <v>4.1907105735882001E-2</v>
      </c>
    </row>
    <row r="239" spans="1:17" x14ac:dyDescent="0.3">
      <c r="A239" t="s">
        <v>574</v>
      </c>
      <c r="B239" t="s">
        <v>575</v>
      </c>
      <c r="C239" t="s">
        <v>3173</v>
      </c>
      <c r="D239" t="s">
        <v>158</v>
      </c>
      <c r="E239">
        <v>34683.781406554997</v>
      </c>
      <c r="F239">
        <v>1029.95</v>
      </c>
      <c r="G239">
        <v>26.704198306285001</v>
      </c>
      <c r="H239">
        <v>-7.3380762367596297</v>
      </c>
      <c r="I239">
        <v>7.2432633768424504</v>
      </c>
      <c r="J239">
        <v>-2.0157730619073999</v>
      </c>
      <c r="K239">
        <v>1059.96481191516</v>
      </c>
      <c r="L239">
        <v>922.86714420660803</v>
      </c>
      <c r="M239">
        <v>45.895849090621198</v>
      </c>
      <c r="N239">
        <v>0.27494275974503202</v>
      </c>
      <c r="O239">
        <v>27.579008689742199</v>
      </c>
      <c r="P239">
        <v>60.291027935569197</v>
      </c>
      <c r="Q239">
        <v>5.2313388105978E-2</v>
      </c>
    </row>
    <row r="240" spans="1:17" x14ac:dyDescent="0.3">
      <c r="A240" t="s">
        <v>576</v>
      </c>
      <c r="B240" t="s">
        <v>577</v>
      </c>
      <c r="C240" t="s">
        <v>3157</v>
      </c>
      <c r="D240" t="s">
        <v>54</v>
      </c>
      <c r="E240">
        <v>34229.820092499998</v>
      </c>
      <c r="F240">
        <v>277.25</v>
      </c>
      <c r="G240">
        <v>-20.591412869744701</v>
      </c>
      <c r="H240">
        <v>-6.4929000275720199</v>
      </c>
      <c r="I240">
        <v>-2.4201862369099598</v>
      </c>
      <c r="J240">
        <v>-1.25198854891477</v>
      </c>
      <c r="K240">
        <v>293.80841520254899</v>
      </c>
      <c r="L240">
        <v>292.05999638967398</v>
      </c>
      <c r="M240">
        <v>48.256327198060099</v>
      </c>
      <c r="N240">
        <v>0.962248865305249</v>
      </c>
      <c r="O240">
        <v>23.715058611361499</v>
      </c>
      <c r="P240">
        <v>12.6116978066612</v>
      </c>
      <c r="Q240">
        <v>3.4547468499850999E-2</v>
      </c>
    </row>
    <row r="241" spans="1:17" x14ac:dyDescent="0.3">
      <c r="A241" t="s">
        <v>578</v>
      </c>
      <c r="B241" t="s">
        <v>579</v>
      </c>
      <c r="C241" t="s">
        <v>3157</v>
      </c>
      <c r="D241" t="s">
        <v>220</v>
      </c>
      <c r="E241">
        <v>34178.387330400001</v>
      </c>
      <c r="F241">
        <v>6755.25</v>
      </c>
      <c r="G241">
        <v>84.0160045592053</v>
      </c>
      <c r="H241">
        <v>2.1015296609835898</v>
      </c>
      <c r="I241">
        <v>-2.6267536760902201</v>
      </c>
      <c r="J241">
        <v>-0.306452348405157</v>
      </c>
      <c r="K241">
        <v>6751.38886021291</v>
      </c>
      <c r="L241">
        <v>6178.0575971483204</v>
      </c>
      <c r="M241">
        <v>49.873534066600499</v>
      </c>
      <c r="N241">
        <v>0.32771047647671903</v>
      </c>
      <c r="O241">
        <v>44.433588690277901</v>
      </c>
      <c r="P241">
        <v>113.324806972668</v>
      </c>
      <c r="Q241">
        <v>0.13768556849042701</v>
      </c>
    </row>
    <row r="242" spans="1:17" x14ac:dyDescent="0.3">
      <c r="A242" t="s">
        <v>580</v>
      </c>
      <c r="B242" t="s">
        <v>581</v>
      </c>
      <c r="C242" t="s">
        <v>3165</v>
      </c>
      <c r="D242" t="s">
        <v>75</v>
      </c>
      <c r="E242">
        <v>34087.719308895001</v>
      </c>
      <c r="F242">
        <v>1817.55</v>
      </c>
      <c r="G242">
        <v>-39.575928473683497</v>
      </c>
      <c r="H242">
        <v>-5.3300190335902702</v>
      </c>
      <c r="I242">
        <v>-7.8085281994643303</v>
      </c>
      <c r="J242">
        <v>-0.56042674986094798</v>
      </c>
      <c r="K242">
        <v>1841.6828647331599</v>
      </c>
      <c r="L242">
        <v>1899.7327855040901</v>
      </c>
      <c r="M242">
        <v>49.5637915954702</v>
      </c>
      <c r="N242">
        <v>0.60767852641022302</v>
      </c>
      <c r="O242">
        <v>33.734972903083801</v>
      </c>
      <c r="P242">
        <v>10.0611602276855</v>
      </c>
      <c r="Q242">
        <v>-4.8898815266424998E-2</v>
      </c>
    </row>
    <row r="243" spans="1:17" x14ac:dyDescent="0.3">
      <c r="A243" t="s">
        <v>582</v>
      </c>
      <c r="B243" t="s">
        <v>583</v>
      </c>
      <c r="C243" t="s">
        <v>3161</v>
      </c>
      <c r="D243" t="s">
        <v>51</v>
      </c>
      <c r="E243">
        <v>33703.127349620001</v>
      </c>
      <c r="F243">
        <v>1323.95</v>
      </c>
      <c r="G243">
        <v>105.81634093161</v>
      </c>
      <c r="H243">
        <v>14.6167455069645</v>
      </c>
      <c r="I243">
        <v>88.981667788334207</v>
      </c>
      <c r="J243">
        <v>3.6908710423438702</v>
      </c>
      <c r="K243">
        <v>1192.74932749763</v>
      </c>
      <c r="L243">
        <v>922.36844688516101</v>
      </c>
      <c r="M243">
        <v>69.632933741675103</v>
      </c>
      <c r="N243">
        <v>0.59232117005212703</v>
      </c>
      <c r="O243">
        <v>2.26594659919181</v>
      </c>
      <c r="P243">
        <v>144.22615753551</v>
      </c>
      <c r="Q243">
        <v>0.123192839090565</v>
      </c>
    </row>
    <row r="244" spans="1:17" x14ac:dyDescent="0.3">
      <c r="A244" t="s">
        <v>584</v>
      </c>
      <c r="B244" t="s">
        <v>585</v>
      </c>
      <c r="C244" t="s">
        <v>3163</v>
      </c>
      <c r="D244" t="s">
        <v>199</v>
      </c>
      <c r="E244">
        <v>33483.384337919997</v>
      </c>
      <c r="F244">
        <v>2380.4</v>
      </c>
      <c r="G244">
        <v>12.3055416432626</v>
      </c>
      <c r="H244">
        <v>6.7717175435477799</v>
      </c>
      <c r="I244">
        <v>11.7397234863276</v>
      </c>
      <c r="J244">
        <v>1.5947405859955099</v>
      </c>
      <c r="K244">
        <v>2400.36436518049</v>
      </c>
      <c r="L244">
        <v>2251.6467735634101</v>
      </c>
      <c r="M244">
        <v>51.937713041101603</v>
      </c>
      <c r="N244">
        <v>0.95586324392442301</v>
      </c>
      <c r="O244">
        <v>28.604436229205099</v>
      </c>
      <c r="P244">
        <v>51.391229688046501</v>
      </c>
      <c r="Q244">
        <v>1.6596472361306E-2</v>
      </c>
    </row>
    <row r="245" spans="1:17" x14ac:dyDescent="0.3">
      <c r="A245" t="s">
        <v>586</v>
      </c>
      <c r="B245" t="s">
        <v>587</v>
      </c>
      <c r="C245" t="s">
        <v>3159</v>
      </c>
      <c r="D245" t="s">
        <v>202</v>
      </c>
      <c r="E245">
        <v>33282.866495970004</v>
      </c>
      <c r="F245">
        <v>10214.1</v>
      </c>
      <c r="G245">
        <v>36.582219312379799</v>
      </c>
      <c r="H245">
        <v>24.244266611407699</v>
      </c>
      <c r="I245">
        <v>45.230678312169701</v>
      </c>
      <c r="J245">
        <v>11.357997305962201</v>
      </c>
      <c r="K245">
        <v>8927.9165713418206</v>
      </c>
      <c r="L245">
        <v>7760.4558890564704</v>
      </c>
      <c r="M245">
        <v>72.022145596744295</v>
      </c>
      <c r="N245">
        <v>2.6375504057432702</v>
      </c>
      <c r="O245">
        <v>4.1011934482724799</v>
      </c>
      <c r="P245">
        <v>71.491172841060703</v>
      </c>
      <c r="Q245">
        <v>6.9524320580475002E-2</v>
      </c>
    </row>
    <row r="246" spans="1:17" x14ac:dyDescent="0.3">
      <c r="A246" t="s">
        <v>588</v>
      </c>
      <c r="B246" t="s">
        <v>589</v>
      </c>
      <c r="C246" t="s">
        <v>3169</v>
      </c>
      <c r="D246" t="s">
        <v>590</v>
      </c>
      <c r="E246">
        <v>33064.05290468</v>
      </c>
      <c r="F246">
        <v>1361.15</v>
      </c>
      <c r="G246">
        <v>-21.7953881331694</v>
      </c>
      <c r="H246">
        <v>9.5819124844919408</v>
      </c>
      <c r="I246">
        <v>37.896609889196</v>
      </c>
      <c r="J246">
        <v>2.4057450447258999</v>
      </c>
      <c r="K246">
        <v>1291.0053115619401</v>
      </c>
      <c r="L246">
        <v>1183.5039674770301</v>
      </c>
      <c r="M246">
        <v>54.632737887076999</v>
      </c>
      <c r="N246">
        <v>0.78489747735219495</v>
      </c>
      <c r="O246">
        <v>9.3119788414208493</v>
      </c>
      <c r="P246">
        <v>53.619998871395502</v>
      </c>
      <c r="Q246">
        <v>3.4335854011441999E-2</v>
      </c>
    </row>
    <row r="247" spans="1:17" x14ac:dyDescent="0.3">
      <c r="A247" t="s">
        <v>591</v>
      </c>
      <c r="B247" t="s">
        <v>592</v>
      </c>
      <c r="C247" t="s">
        <v>3157</v>
      </c>
      <c r="D247" t="s">
        <v>380</v>
      </c>
      <c r="E247">
        <v>32866.677012150001</v>
      </c>
      <c r="F247">
        <v>6456.75</v>
      </c>
      <c r="G247">
        <v>125.482287449944</v>
      </c>
      <c r="H247">
        <v>13.800821989314899</v>
      </c>
      <c r="I247">
        <v>50.436450064223401</v>
      </c>
      <c r="J247">
        <v>-5.2559354721142197</v>
      </c>
      <c r="K247">
        <v>5931.8822422420599</v>
      </c>
      <c r="L247">
        <v>4523.7902573566698</v>
      </c>
      <c r="M247">
        <v>48.889982015952299</v>
      </c>
      <c r="N247">
        <v>1.1232463713065499</v>
      </c>
      <c r="O247">
        <v>6.4002787780229999</v>
      </c>
      <c r="P247">
        <v>165.704409374292</v>
      </c>
      <c r="Q247">
        <v>0.14757387582735401</v>
      </c>
    </row>
    <row r="248" spans="1:17" x14ac:dyDescent="0.3">
      <c r="A248" t="s">
        <v>593</v>
      </c>
      <c r="B248" t="s">
        <v>594</v>
      </c>
      <c r="C248" t="s">
        <v>3157</v>
      </c>
      <c r="D248" t="s">
        <v>380</v>
      </c>
      <c r="E248">
        <v>32863.160000000003</v>
      </c>
      <c r="F248">
        <v>1572.4</v>
      </c>
      <c r="G248">
        <v>69.966476683294204</v>
      </c>
      <c r="H248">
        <v>11.7773847473843</v>
      </c>
      <c r="I248">
        <v>37.422677449468701</v>
      </c>
      <c r="J248">
        <v>4.7699908741280401</v>
      </c>
      <c r="K248">
        <v>1456.79224100294</v>
      </c>
      <c r="L248">
        <v>1200.82579161478</v>
      </c>
      <c r="M248">
        <v>62.638990260512102</v>
      </c>
      <c r="N248">
        <v>0.83100141101950298</v>
      </c>
      <c r="O248">
        <v>5.8509285169168201</v>
      </c>
      <c r="P248">
        <v>100.772496568455</v>
      </c>
      <c r="Q248">
        <v>9.2139382183219001E-2</v>
      </c>
    </row>
    <row r="249" spans="1:17" hidden="1" x14ac:dyDescent="0.3">
      <c r="A249" t="s">
        <v>595</v>
      </c>
      <c r="B249" t="s">
        <v>596</v>
      </c>
      <c r="C249" t="s">
        <v>3172</v>
      </c>
      <c r="D249" t="s">
        <v>114</v>
      </c>
      <c r="E249">
        <v>32500.9289794</v>
      </c>
      <c r="F249">
        <v>626</v>
      </c>
      <c r="G249">
        <v>-33.949222532626699</v>
      </c>
      <c r="H249">
        <v>-2.78847987457406</v>
      </c>
      <c r="I249">
        <v>-16.915003149659501</v>
      </c>
      <c r="J249">
        <v>-9.6805601662910892</v>
      </c>
      <c r="K249">
        <v>643.27697830145803</v>
      </c>
      <c r="M249">
        <v>44.180879586384599</v>
      </c>
      <c r="O249">
        <v>17.252396166134101</v>
      </c>
      <c r="P249">
        <v>6.5350578624914801</v>
      </c>
    </row>
    <row r="250" spans="1:17" x14ac:dyDescent="0.3">
      <c r="A250" t="s">
        <v>597</v>
      </c>
      <c r="B250" t="s">
        <v>598</v>
      </c>
      <c r="C250" t="s">
        <v>3168</v>
      </c>
      <c r="D250" t="s">
        <v>599</v>
      </c>
      <c r="E250">
        <v>32465.281647920001</v>
      </c>
      <c r="F250">
        <v>1193.8</v>
      </c>
      <c r="G250">
        <v>-31.470414052057201</v>
      </c>
      <c r="H250">
        <v>-2.65080634636448</v>
      </c>
      <c r="I250">
        <v>3.2353854688715802</v>
      </c>
      <c r="J250">
        <v>0.69960588328225404</v>
      </c>
      <c r="K250">
        <v>1227.7650933474599</v>
      </c>
      <c r="L250">
        <v>1204.49623065777</v>
      </c>
      <c r="M250">
        <v>48.695981845828904</v>
      </c>
      <c r="N250">
        <v>0.73329870893528204</v>
      </c>
      <c r="O250">
        <v>20.723739319819</v>
      </c>
      <c r="P250">
        <v>20.579768698550499</v>
      </c>
      <c r="Q250">
        <v>0.10541134250966901</v>
      </c>
    </row>
    <row r="251" spans="1:17" x14ac:dyDescent="0.3">
      <c r="A251" t="s">
        <v>600</v>
      </c>
      <c r="B251" t="s">
        <v>601</v>
      </c>
      <c r="C251" t="s">
        <v>3159</v>
      </c>
      <c r="D251" t="s">
        <v>237</v>
      </c>
      <c r="E251">
        <v>32297.82408454</v>
      </c>
      <c r="F251">
        <v>2414.3000000000002</v>
      </c>
      <c r="G251">
        <v>59.1861918419132</v>
      </c>
      <c r="H251">
        <v>19.986282052891301</v>
      </c>
      <c r="I251">
        <v>28.789317346924701</v>
      </c>
      <c r="J251">
        <v>5.86975783191399</v>
      </c>
      <c r="K251">
        <v>2140.8817830050298</v>
      </c>
      <c r="L251">
        <v>1830.62841345436</v>
      </c>
      <c r="M251">
        <v>69.559420347606505</v>
      </c>
      <c r="N251">
        <v>1.3885036136069</v>
      </c>
      <c r="O251">
        <v>4.5437600960940898</v>
      </c>
      <c r="P251">
        <v>86.655842900769201</v>
      </c>
      <c r="Q251">
        <v>0.109366883317264</v>
      </c>
    </row>
    <row r="252" spans="1:17" hidden="1" x14ac:dyDescent="0.3">
      <c r="A252" t="s">
        <v>602</v>
      </c>
      <c r="B252" t="s">
        <v>603</v>
      </c>
      <c r="C252" t="s">
        <v>3172</v>
      </c>
      <c r="D252" t="s">
        <v>136</v>
      </c>
      <c r="E252">
        <v>32216.064643341</v>
      </c>
      <c r="F252">
        <v>389.11</v>
      </c>
      <c r="G252">
        <v>-2.42634639481909</v>
      </c>
      <c r="H252">
        <v>1.85075933836457</v>
      </c>
      <c r="I252">
        <v>3.8107647636539799</v>
      </c>
      <c r="J252">
        <v>-0.77029044073267705</v>
      </c>
      <c r="K252">
        <v>388.51466172118302</v>
      </c>
      <c r="L252">
        <v>368.19117357114499</v>
      </c>
      <c r="M252">
        <v>56.330526885428</v>
      </c>
      <c r="N252">
        <v>0.67756540047553604</v>
      </c>
      <c r="O252">
        <v>4.0836781372876496</v>
      </c>
      <c r="P252">
        <v>37.010563380281702</v>
      </c>
      <c r="Q252">
        <v>-0.123824141917355</v>
      </c>
    </row>
    <row r="253" spans="1:17" x14ac:dyDescent="0.3">
      <c r="A253" t="s">
        <v>604</v>
      </c>
      <c r="B253" t="s">
        <v>605</v>
      </c>
      <c r="C253" t="s">
        <v>3165</v>
      </c>
      <c r="D253" t="s">
        <v>75</v>
      </c>
      <c r="E253">
        <v>32070.960260059899</v>
      </c>
      <c r="F253">
        <v>4150.6000000000004</v>
      </c>
      <c r="G253">
        <v>-4.9719372846407204</v>
      </c>
      <c r="H253">
        <v>-7.2647529271476898</v>
      </c>
      <c r="I253">
        <v>-5.0133792385507396</v>
      </c>
      <c r="J253">
        <v>-5.1529677386736301</v>
      </c>
      <c r="K253">
        <v>4369.3193512361704</v>
      </c>
      <c r="L253">
        <v>4199.9907676475304</v>
      </c>
      <c r="M253">
        <v>36.147825862977797</v>
      </c>
      <c r="N253">
        <v>0.86701140917063402</v>
      </c>
      <c r="O253">
        <v>17.946802871873899</v>
      </c>
      <c r="P253">
        <v>28.4538252042585</v>
      </c>
      <c r="Q253">
        <v>-6.1468323033469999E-3</v>
      </c>
    </row>
    <row r="254" spans="1:17" x14ac:dyDescent="0.3">
      <c r="A254" t="s">
        <v>606</v>
      </c>
      <c r="B254" t="s">
        <v>607</v>
      </c>
      <c r="C254" t="s">
        <v>3157</v>
      </c>
      <c r="D254" t="s">
        <v>405</v>
      </c>
      <c r="E254">
        <v>32060.184974569998</v>
      </c>
      <c r="F254">
        <v>1707.35</v>
      </c>
      <c r="G254">
        <v>24.889365230299401</v>
      </c>
      <c r="H254">
        <v>-10.1485634503076</v>
      </c>
      <c r="I254">
        <v>42.898293739175898</v>
      </c>
      <c r="J254">
        <v>2.7731815314141102</v>
      </c>
      <c r="K254">
        <v>1810.47080012376</v>
      </c>
      <c r="L254">
        <v>1480.6844141138199</v>
      </c>
      <c r="M254">
        <v>30.0313668888849</v>
      </c>
      <c r="N254">
        <v>0.49388354768271597</v>
      </c>
      <c r="O254">
        <v>26.216065833016</v>
      </c>
      <c r="P254">
        <v>77.645406305275102</v>
      </c>
      <c r="Q254">
        <v>0.111658220838202</v>
      </c>
    </row>
    <row r="255" spans="1:17" x14ac:dyDescent="0.3">
      <c r="A255" t="s">
        <v>608</v>
      </c>
      <c r="B255" t="s">
        <v>609</v>
      </c>
      <c r="C255" t="s">
        <v>3169</v>
      </c>
      <c r="D255" t="s">
        <v>114</v>
      </c>
      <c r="E255">
        <v>32022.4380193</v>
      </c>
      <c r="F255">
        <v>300.2</v>
      </c>
      <c r="G255">
        <v>11.924675125666599</v>
      </c>
      <c r="H255">
        <v>-7.3971469922265802</v>
      </c>
      <c r="I255">
        <v>10.7444886457218</v>
      </c>
      <c r="J255">
        <v>-1.01650641228231</v>
      </c>
      <c r="K255">
        <v>321.03477868903599</v>
      </c>
      <c r="L255">
        <v>294.89712349656799</v>
      </c>
      <c r="M255">
        <v>34.437595468853502</v>
      </c>
      <c r="N255">
        <v>0.64848966488520399</v>
      </c>
      <c r="O255">
        <v>21.385742838107902</v>
      </c>
      <c r="P255">
        <v>51.044025157232603</v>
      </c>
      <c r="Q255">
        <v>-2.2687431106743001E-2</v>
      </c>
    </row>
    <row r="256" spans="1:17" x14ac:dyDescent="0.3">
      <c r="A256" t="s">
        <v>610</v>
      </c>
      <c r="B256" t="s">
        <v>611</v>
      </c>
      <c r="C256" t="s">
        <v>3160</v>
      </c>
      <c r="D256" t="s">
        <v>46</v>
      </c>
      <c r="E256">
        <v>32000.661</v>
      </c>
      <c r="F256">
        <v>52.99</v>
      </c>
      <c r="G256">
        <v>26.140064844005899</v>
      </c>
      <c r="H256">
        <v>-11.855022630759599</v>
      </c>
      <c r="I256">
        <v>-30.766192873722598</v>
      </c>
      <c r="J256">
        <v>-2.0403557444335498</v>
      </c>
      <c r="K256">
        <v>57.862978123276498</v>
      </c>
      <c r="L256">
        <v>58.312603608763901</v>
      </c>
      <c r="M256">
        <v>47.045061722085002</v>
      </c>
      <c r="N256">
        <v>0.889639017558433</v>
      </c>
      <c r="O256">
        <v>47.480656727684398</v>
      </c>
      <c r="P256">
        <v>54.040697674418603</v>
      </c>
      <c r="Q256">
        <v>9.6490208372052994E-2</v>
      </c>
    </row>
    <row r="257" spans="1:17" x14ac:dyDescent="0.3">
      <c r="A257" t="s">
        <v>612</v>
      </c>
      <c r="B257" t="s">
        <v>613</v>
      </c>
      <c r="C257" t="s">
        <v>3157</v>
      </c>
      <c r="D257" t="s">
        <v>40</v>
      </c>
      <c r="E257">
        <v>31920.112000000001</v>
      </c>
      <c r="F257">
        <v>193.69</v>
      </c>
      <c r="G257">
        <v>11.092762512175</v>
      </c>
      <c r="H257">
        <v>-11.867525110768399</v>
      </c>
      <c r="I257">
        <v>-24.0694918217891</v>
      </c>
      <c r="J257">
        <v>-4.11670635506393</v>
      </c>
      <c r="K257">
        <v>218.912341432132</v>
      </c>
      <c r="L257">
        <v>226.571174750936</v>
      </c>
      <c r="M257">
        <v>41.700953416720203</v>
      </c>
      <c r="N257">
        <v>0.749617491905888</v>
      </c>
      <c r="O257">
        <v>67.639010790438306</v>
      </c>
      <c r="P257">
        <v>45.631578947368403</v>
      </c>
      <c r="Q257">
        <v>2.1159705426811001E-2</v>
      </c>
    </row>
    <row r="258" spans="1:17" x14ac:dyDescent="0.3">
      <c r="A258" t="s">
        <v>614</v>
      </c>
      <c r="B258" t="s">
        <v>615</v>
      </c>
      <c r="C258" t="s">
        <v>3174</v>
      </c>
      <c r="D258" t="s">
        <v>590</v>
      </c>
      <c r="E258">
        <v>31914.665475000002</v>
      </c>
      <c r="F258">
        <v>2887.5</v>
      </c>
      <c r="G258">
        <v>137.43619516641201</v>
      </c>
      <c r="H258">
        <v>2.04171492015367</v>
      </c>
      <c r="I258">
        <v>40.360691023574802</v>
      </c>
      <c r="J258">
        <v>0.28259767203915598</v>
      </c>
      <c r="K258">
        <v>2680.7217132976998</v>
      </c>
      <c r="L258">
        <v>2168.4074268008098</v>
      </c>
      <c r="M258">
        <v>62.239426400849702</v>
      </c>
      <c r="N258">
        <v>0.54258000872072498</v>
      </c>
      <c r="O258">
        <v>8.7445887445887394</v>
      </c>
      <c r="P258">
        <v>168.24283524548201</v>
      </c>
      <c r="Q258">
        <v>0.14845460354732701</v>
      </c>
    </row>
    <row r="259" spans="1:17" x14ac:dyDescent="0.3">
      <c r="A259" t="s">
        <v>616</v>
      </c>
      <c r="B259" t="s">
        <v>617</v>
      </c>
      <c r="C259" t="s">
        <v>3163</v>
      </c>
      <c r="D259" t="s">
        <v>414</v>
      </c>
      <c r="E259">
        <v>31145.350391839998</v>
      </c>
      <c r="F259">
        <v>490.4</v>
      </c>
      <c r="G259">
        <v>-1.3463350858001499</v>
      </c>
      <c r="H259">
        <v>-3.6505230164334002</v>
      </c>
      <c r="I259">
        <v>-7.5006370134632103</v>
      </c>
      <c r="J259">
        <v>-3.7496923903673101</v>
      </c>
      <c r="K259">
        <v>506.68751201804798</v>
      </c>
      <c r="L259">
        <v>492.07824652210201</v>
      </c>
      <c r="M259">
        <v>44.276784384819301</v>
      </c>
      <c r="N259">
        <v>0.60032280590630605</v>
      </c>
      <c r="O259">
        <v>19.269983686786201</v>
      </c>
      <c r="P259">
        <v>28.376963350785299</v>
      </c>
      <c r="Q259">
        <v>0.107536680295492</v>
      </c>
    </row>
    <row r="260" spans="1:17" hidden="1" x14ac:dyDescent="0.3">
      <c r="A260" t="s">
        <v>618</v>
      </c>
      <c r="B260" t="s">
        <v>619</v>
      </c>
      <c r="C260" t="s">
        <v>3157</v>
      </c>
      <c r="D260" t="s">
        <v>40</v>
      </c>
      <c r="E260">
        <v>31110.754901100001</v>
      </c>
      <c r="F260">
        <v>337.8</v>
      </c>
      <c r="G260">
        <v>-15.7378932357776</v>
      </c>
      <c r="H260">
        <v>-8.1630089174418892</v>
      </c>
      <c r="I260">
        <v>1.29632614718949</v>
      </c>
      <c r="J260">
        <v>2.1624484595495201</v>
      </c>
      <c r="K260">
        <v>354.549925166001</v>
      </c>
      <c r="M260">
        <v>44.604693438723203</v>
      </c>
      <c r="N260">
        <v>0.61062113920679395</v>
      </c>
      <c r="O260">
        <v>20.6039076376554</v>
      </c>
      <c r="P260">
        <v>21.2708669897684</v>
      </c>
    </row>
    <row r="261" spans="1:17" x14ac:dyDescent="0.3">
      <c r="A261" t="s">
        <v>620</v>
      </c>
      <c r="B261" t="s">
        <v>621</v>
      </c>
      <c r="C261" t="s">
        <v>590</v>
      </c>
      <c r="D261" t="s">
        <v>590</v>
      </c>
      <c r="E261">
        <v>31079.43795</v>
      </c>
      <c r="F261">
        <v>909.25</v>
      </c>
      <c r="G261">
        <v>-11.8595964099467</v>
      </c>
      <c r="H261">
        <v>-2.3957840371130299</v>
      </c>
      <c r="I261">
        <v>-0.79376413226693598</v>
      </c>
      <c r="J261">
        <v>0.73525940624975705</v>
      </c>
      <c r="K261">
        <v>910.665133734763</v>
      </c>
      <c r="L261">
        <v>853.15174145799006</v>
      </c>
      <c r="M261">
        <v>46.2552339566817</v>
      </c>
      <c r="N261">
        <v>0.427447871009137</v>
      </c>
      <c r="O261">
        <v>15.809733296673</v>
      </c>
      <c r="P261">
        <v>28.063380281690101</v>
      </c>
      <c r="Q261">
        <v>5.7511926794358001E-2</v>
      </c>
    </row>
    <row r="262" spans="1:17" hidden="1" x14ac:dyDescent="0.3">
      <c r="A262" t="s">
        <v>622</v>
      </c>
      <c r="B262" t="s">
        <v>623</v>
      </c>
      <c r="C262" t="s">
        <v>3172</v>
      </c>
      <c r="D262" t="s">
        <v>94</v>
      </c>
      <c r="E262">
        <v>31016.615486639999</v>
      </c>
      <c r="F262">
        <v>74.400000000000006</v>
      </c>
      <c r="G262">
        <v>-44.551102730101697</v>
      </c>
      <c r="H262">
        <v>-23.468365554864999</v>
      </c>
      <c r="I262">
        <v>-27.516883347134499</v>
      </c>
      <c r="J262">
        <v>-3.7854926794728101</v>
      </c>
      <c r="K262">
        <v>97.500298002409096</v>
      </c>
      <c r="M262">
        <v>28.2929961269645</v>
      </c>
      <c r="O262">
        <v>111.559139784946</v>
      </c>
      <c r="P262">
        <v>1.22448979591838</v>
      </c>
    </row>
    <row r="263" spans="1:17" x14ac:dyDescent="0.3">
      <c r="A263" t="s">
        <v>624</v>
      </c>
      <c r="B263" t="s">
        <v>625</v>
      </c>
      <c r="C263" t="s">
        <v>3161</v>
      </c>
      <c r="D263" t="s">
        <v>51</v>
      </c>
      <c r="E263">
        <v>30583.6860991049</v>
      </c>
      <c r="F263">
        <v>1856.35</v>
      </c>
      <c r="G263">
        <v>-8.2553318713900499</v>
      </c>
      <c r="H263">
        <v>6.7954330890063304</v>
      </c>
      <c r="I263">
        <v>-0.110331977811231</v>
      </c>
      <c r="J263">
        <v>11.4440846691496</v>
      </c>
      <c r="K263">
        <v>1754.7045814452699</v>
      </c>
      <c r="L263">
        <v>1803.01774312921</v>
      </c>
      <c r="M263">
        <v>78.089125696711903</v>
      </c>
      <c r="N263">
        <v>1.67940436878077</v>
      </c>
      <c r="O263">
        <v>19.640692757292499</v>
      </c>
      <c r="P263">
        <v>22.994103226661299</v>
      </c>
      <c r="Q263">
        <v>-8.5902125703593998E-2</v>
      </c>
    </row>
    <row r="264" spans="1:17" x14ac:dyDescent="0.3">
      <c r="A264" t="s">
        <v>626</v>
      </c>
      <c r="B264" t="s">
        <v>627</v>
      </c>
      <c r="C264" t="s">
        <v>3155</v>
      </c>
      <c r="D264" t="s">
        <v>189</v>
      </c>
      <c r="E264">
        <v>30229.534548</v>
      </c>
      <c r="F264">
        <v>431.85</v>
      </c>
      <c r="G264">
        <v>-18.477052466714198</v>
      </c>
      <c r="H264">
        <v>-21.720038279245799</v>
      </c>
      <c r="I264">
        <v>-11.6017568923249</v>
      </c>
      <c r="J264">
        <v>0.250916491452575</v>
      </c>
      <c r="K264">
        <v>487.05613582800902</v>
      </c>
      <c r="L264">
        <v>485.20499052106402</v>
      </c>
      <c r="M264">
        <v>45.064595902807902</v>
      </c>
      <c r="N264">
        <v>0.86433908072983301</v>
      </c>
      <c r="O264">
        <v>32.071321060553402</v>
      </c>
      <c r="P264">
        <v>12.857702861622901</v>
      </c>
      <c r="Q264">
        <v>-4.4225537930544997E-2</v>
      </c>
    </row>
    <row r="265" spans="1:17" x14ac:dyDescent="0.3">
      <c r="A265" t="s">
        <v>628</v>
      </c>
      <c r="B265" t="s">
        <v>629</v>
      </c>
      <c r="C265" t="s">
        <v>3171</v>
      </c>
      <c r="D265" t="s">
        <v>396</v>
      </c>
      <c r="E265">
        <v>30145.582340379999</v>
      </c>
      <c r="F265">
        <v>6707.65</v>
      </c>
      <c r="G265">
        <v>1.80773242641569</v>
      </c>
      <c r="H265">
        <v>2.90989395288091</v>
      </c>
      <c r="I265">
        <v>14.374514975273801</v>
      </c>
      <c r="J265">
        <v>4.17798148163806</v>
      </c>
      <c r="K265">
        <v>6507.6657328871097</v>
      </c>
      <c r="L265">
        <v>6083.4155159673901</v>
      </c>
      <c r="M265">
        <v>61.0107330463103</v>
      </c>
      <c r="N265">
        <v>0.59425286062337901</v>
      </c>
      <c r="O265">
        <v>7.2931652665240598</v>
      </c>
      <c r="P265">
        <v>36.857300252999202</v>
      </c>
      <c r="Q265">
        <v>2.7871729852464999E-2</v>
      </c>
    </row>
    <row r="266" spans="1:17" x14ac:dyDescent="0.3">
      <c r="A266" t="s">
        <v>630</v>
      </c>
      <c r="B266" t="s">
        <v>631</v>
      </c>
      <c r="C266" t="s">
        <v>3175</v>
      </c>
      <c r="D266" t="s">
        <v>632</v>
      </c>
      <c r="E266">
        <v>29940.579004499999</v>
      </c>
      <c r="F266">
        <v>759.75</v>
      </c>
      <c r="G266">
        <v>-9.5055969555340791</v>
      </c>
      <c r="H266">
        <v>-6.3899382422930797</v>
      </c>
      <c r="I266">
        <v>7.2250756612337996</v>
      </c>
      <c r="J266">
        <v>-0.156899217993615</v>
      </c>
      <c r="K266">
        <v>779.80691998942405</v>
      </c>
      <c r="L266">
        <v>735.19984142064902</v>
      </c>
      <c r="M266">
        <v>56.473933387185497</v>
      </c>
      <c r="N266">
        <v>0.43438680175588601</v>
      </c>
      <c r="O266">
        <v>21.224086870681099</v>
      </c>
      <c r="P266">
        <v>33.853065539112002</v>
      </c>
      <c r="Q266">
        <v>2.2703345743158E-2</v>
      </c>
    </row>
    <row r="267" spans="1:17" x14ac:dyDescent="0.3">
      <c r="A267" t="s">
        <v>633</v>
      </c>
      <c r="B267" t="s">
        <v>634</v>
      </c>
      <c r="C267" t="s">
        <v>3159</v>
      </c>
      <c r="D267" t="s">
        <v>202</v>
      </c>
      <c r="E267">
        <v>29924.2575</v>
      </c>
      <c r="F267">
        <v>685.55</v>
      </c>
      <c r="G267">
        <v>6.0114302407216096</v>
      </c>
      <c r="H267">
        <v>-4.8233900778493997</v>
      </c>
      <c r="I267">
        <v>26.804654961914899</v>
      </c>
      <c r="J267">
        <v>5.6583435241685098</v>
      </c>
      <c r="K267">
        <v>723.38449443238596</v>
      </c>
      <c r="L267">
        <v>660.18360562378996</v>
      </c>
      <c r="M267">
        <v>48.822982920557401</v>
      </c>
      <c r="N267">
        <v>0.78867368764550905</v>
      </c>
      <c r="O267">
        <v>25.446721610385801</v>
      </c>
      <c r="P267">
        <v>64.361064492927298</v>
      </c>
      <c r="Q267">
        <v>8.1372720796579999E-3</v>
      </c>
    </row>
    <row r="268" spans="1:17" x14ac:dyDescent="0.3">
      <c r="A268" t="s">
        <v>635</v>
      </c>
      <c r="B268" t="s">
        <v>636</v>
      </c>
      <c r="C268" t="s">
        <v>3157</v>
      </c>
      <c r="D268" t="s">
        <v>24</v>
      </c>
      <c r="E268">
        <v>29517.827587975</v>
      </c>
      <c r="F268">
        <v>183.23</v>
      </c>
      <c r="G268">
        <v>-42.021718677820402</v>
      </c>
      <c r="H268">
        <v>-2.5239623657889898</v>
      </c>
      <c r="I268">
        <v>-11.033213643037501</v>
      </c>
      <c r="J268">
        <v>1.0204329757488999</v>
      </c>
      <c r="K268">
        <v>190.88280912670101</v>
      </c>
      <c r="L268">
        <v>200.50976464329401</v>
      </c>
      <c r="M268">
        <v>50.478576707212703</v>
      </c>
      <c r="N268">
        <v>0.82948064414515998</v>
      </c>
      <c r="O268">
        <v>43.590023467772703</v>
      </c>
      <c r="P268">
        <v>9.5218170950388306</v>
      </c>
      <c r="Q268">
        <v>-8.9081797500682E-2</v>
      </c>
    </row>
    <row r="269" spans="1:17" hidden="1" x14ac:dyDescent="0.3">
      <c r="A269" t="s">
        <v>637</v>
      </c>
      <c r="B269" t="s">
        <v>638</v>
      </c>
      <c r="C269" t="s">
        <v>3172</v>
      </c>
      <c r="D269" t="s">
        <v>141</v>
      </c>
      <c r="E269">
        <v>29450.2911145</v>
      </c>
      <c r="F269">
        <v>1733.95</v>
      </c>
      <c r="G269">
        <v>114.763253596948</v>
      </c>
      <c r="H269">
        <v>-5.5440160568790402</v>
      </c>
      <c r="I269">
        <v>103.86781458044</v>
      </c>
      <c r="J269">
        <v>1.7468534162949001</v>
      </c>
      <c r="K269">
        <v>1646.9426464889</v>
      </c>
      <c r="L269">
        <v>1236.82948571067</v>
      </c>
      <c r="M269">
        <v>60.0545445234998</v>
      </c>
      <c r="N269">
        <v>0.58568847611899699</v>
      </c>
      <c r="O269">
        <v>9.5764007035958407</v>
      </c>
      <c r="P269">
        <v>200.954612514102</v>
      </c>
    </row>
    <row r="270" spans="1:17" x14ac:dyDescent="0.3">
      <c r="A270" t="s">
        <v>639</v>
      </c>
      <c r="B270" t="s">
        <v>640</v>
      </c>
      <c r="C270" t="s">
        <v>3155</v>
      </c>
      <c r="D270" t="s">
        <v>18</v>
      </c>
      <c r="E270">
        <v>29447.164651153998</v>
      </c>
      <c r="F270">
        <v>168.02</v>
      </c>
      <c r="G270">
        <v>27.875449443181999</v>
      </c>
      <c r="H270">
        <v>-7.1993840033993104</v>
      </c>
      <c r="I270">
        <v>-35.740668087308499</v>
      </c>
      <c r="J270">
        <v>11.939161108602599</v>
      </c>
      <c r="K270">
        <v>173.84413925379499</v>
      </c>
      <c r="L270">
        <v>184.39087740546501</v>
      </c>
      <c r="M270">
        <v>66.534597096719096</v>
      </c>
      <c r="N270">
        <v>2.1368038224853501</v>
      </c>
      <c r="O270">
        <v>72.152124747053904</v>
      </c>
      <c r="P270">
        <v>56.516068933395402</v>
      </c>
      <c r="Q270">
        <v>0.11289118341656799</v>
      </c>
    </row>
    <row r="271" spans="1:17" x14ac:dyDescent="0.3">
      <c r="A271" t="s">
        <v>641</v>
      </c>
      <c r="B271" t="s">
        <v>642</v>
      </c>
      <c r="C271" t="s">
        <v>3170</v>
      </c>
      <c r="D271" t="s">
        <v>136</v>
      </c>
      <c r="E271">
        <v>29444.915991649999</v>
      </c>
      <c r="F271">
        <v>1205.6500000000001</v>
      </c>
      <c r="G271">
        <v>50.625557583635199</v>
      </c>
      <c r="H271">
        <v>-9.0083826227629498</v>
      </c>
      <c r="I271">
        <v>-0.48360604099138599</v>
      </c>
      <c r="J271">
        <v>1.9875545687558001</v>
      </c>
      <c r="K271">
        <v>1259.3639167741701</v>
      </c>
      <c r="L271">
        <v>1142.9813115158299</v>
      </c>
      <c r="M271">
        <v>46.026695944967898</v>
      </c>
      <c r="N271">
        <v>0.70500042667888496</v>
      </c>
      <c r="O271">
        <v>20.5241985650893</v>
      </c>
      <c r="P271">
        <v>81.300751879699206</v>
      </c>
      <c r="Q271">
        <v>0.117300879633903</v>
      </c>
    </row>
    <row r="272" spans="1:17" x14ac:dyDescent="0.3">
      <c r="A272" t="s">
        <v>643</v>
      </c>
      <c r="B272" t="s">
        <v>644</v>
      </c>
      <c r="C272" t="s">
        <v>3167</v>
      </c>
      <c r="D272" t="s">
        <v>173</v>
      </c>
      <c r="E272">
        <v>29347.098785856</v>
      </c>
      <c r="F272">
        <v>225.09</v>
      </c>
      <c r="G272">
        <v>251.379383863741</v>
      </c>
      <c r="H272">
        <v>-0.69418894559396804</v>
      </c>
      <c r="I272">
        <v>39.547106615224202</v>
      </c>
      <c r="J272">
        <v>2.2351406153309501</v>
      </c>
      <c r="K272">
        <v>217.23463984128901</v>
      </c>
      <c r="L272">
        <v>171.93487436526999</v>
      </c>
      <c r="M272">
        <v>60.393929511175301</v>
      </c>
      <c r="N272">
        <v>0.51999348962709901</v>
      </c>
      <c r="O272">
        <v>16.353458616553301</v>
      </c>
      <c r="P272">
        <v>317.50985392997899</v>
      </c>
      <c r="Q272">
        <v>0.18908428671569</v>
      </c>
    </row>
    <row r="273" spans="1:17" x14ac:dyDescent="0.3">
      <c r="A273" t="s">
        <v>645</v>
      </c>
      <c r="B273" t="s">
        <v>646</v>
      </c>
      <c r="C273" t="s">
        <v>3157</v>
      </c>
      <c r="D273" t="s">
        <v>54</v>
      </c>
      <c r="E273">
        <v>29316.846178200001</v>
      </c>
      <c r="F273">
        <v>379.4</v>
      </c>
      <c r="G273">
        <v>-17.5904992474285</v>
      </c>
      <c r="H273">
        <v>-5.1731857776660002</v>
      </c>
      <c r="I273">
        <v>-29.7483456167372</v>
      </c>
      <c r="J273">
        <v>9.48609334303484</v>
      </c>
      <c r="K273">
        <v>378.53355147387902</v>
      </c>
      <c r="L273">
        <v>404.04179911377599</v>
      </c>
      <c r="M273">
        <v>58.3593212873986</v>
      </c>
      <c r="N273">
        <v>2.76172147053189</v>
      </c>
      <c r="O273">
        <v>36.979441222983603</v>
      </c>
      <c r="P273">
        <v>40.492501388631702</v>
      </c>
      <c r="Q273">
        <v>8.1218501928023004E-2</v>
      </c>
    </row>
    <row r="274" spans="1:17" x14ac:dyDescent="0.3">
      <c r="A274" t="s">
        <v>647</v>
      </c>
      <c r="B274" t="s">
        <v>648</v>
      </c>
      <c r="C274" t="s">
        <v>3171</v>
      </c>
      <c r="D274" t="s">
        <v>158</v>
      </c>
      <c r="E274">
        <v>29310.98356529</v>
      </c>
      <c r="F274">
        <v>1150.55</v>
      </c>
      <c r="G274">
        <v>-7.9248823787919704</v>
      </c>
      <c r="H274">
        <v>1.4003989684084099</v>
      </c>
      <c r="I274">
        <v>-2.8045470534926999</v>
      </c>
      <c r="J274">
        <v>2.85428151282755</v>
      </c>
      <c r="K274">
        <v>1100.0884151053399</v>
      </c>
      <c r="L274">
        <v>1072.7448797442</v>
      </c>
      <c r="M274">
        <v>58.824894151861301</v>
      </c>
      <c r="N274">
        <v>0.79058089954449495</v>
      </c>
      <c r="O274">
        <v>17.248272565294801</v>
      </c>
      <c r="P274">
        <v>23.317256162915299</v>
      </c>
      <c r="Q274">
        <v>1.4023714075465999E-2</v>
      </c>
    </row>
    <row r="275" spans="1:17" x14ac:dyDescent="0.3">
      <c r="A275" t="s">
        <v>649</v>
      </c>
      <c r="B275" t="s">
        <v>650</v>
      </c>
      <c r="C275" t="s">
        <v>3161</v>
      </c>
      <c r="D275" t="s">
        <v>51</v>
      </c>
      <c r="E275">
        <v>29209.980712559998</v>
      </c>
      <c r="F275">
        <v>1880.7</v>
      </c>
      <c r="G275">
        <v>6.9132436196435902</v>
      </c>
      <c r="H275">
        <v>9.6601372146316002</v>
      </c>
      <c r="I275">
        <v>-7.6146490077450002</v>
      </c>
      <c r="J275">
        <v>-0.65572775519654602</v>
      </c>
      <c r="K275">
        <v>1875.1645079304401</v>
      </c>
      <c r="L275">
        <v>1767.5762450777599</v>
      </c>
      <c r="M275">
        <v>49.1766458278423</v>
      </c>
      <c r="N275">
        <v>0.68388885087274598</v>
      </c>
      <c r="O275">
        <v>7.9385335247514197</v>
      </c>
      <c r="P275">
        <v>37.177242888402603</v>
      </c>
      <c r="Q275">
        <v>0.103873989195371</v>
      </c>
    </row>
    <row r="276" spans="1:17" x14ac:dyDescent="0.3">
      <c r="A276" t="s">
        <v>651</v>
      </c>
      <c r="B276" t="s">
        <v>652</v>
      </c>
      <c r="C276" t="s">
        <v>3171</v>
      </c>
      <c r="D276" t="s">
        <v>294</v>
      </c>
      <c r="E276">
        <v>29017.11284672</v>
      </c>
      <c r="F276">
        <v>587.79999999999995</v>
      </c>
      <c r="G276">
        <v>110.456788299545</v>
      </c>
      <c r="H276">
        <v>-5.5804231599985403</v>
      </c>
      <c r="I276">
        <v>55.507921734738403</v>
      </c>
      <c r="J276">
        <v>2.8772970467385299</v>
      </c>
      <c r="K276">
        <v>577.19453510036203</v>
      </c>
      <c r="L276">
        <v>450.89178860903701</v>
      </c>
      <c r="M276">
        <v>52.299078395868598</v>
      </c>
      <c r="N276">
        <v>0.54802606608223003</v>
      </c>
      <c r="O276">
        <v>17.165702619938699</v>
      </c>
      <c r="P276">
        <v>140.16343207354399</v>
      </c>
      <c r="Q276">
        <v>0.242375318532213</v>
      </c>
    </row>
    <row r="277" spans="1:17" x14ac:dyDescent="0.3">
      <c r="A277" t="s">
        <v>653</v>
      </c>
      <c r="B277" t="s">
        <v>654</v>
      </c>
      <c r="C277" t="s">
        <v>3164</v>
      </c>
      <c r="D277" t="s">
        <v>655</v>
      </c>
      <c r="E277">
        <v>28855.996756799999</v>
      </c>
      <c r="F277">
        <v>298.39999999999998</v>
      </c>
      <c r="G277">
        <v>75.797579255552293</v>
      </c>
      <c r="H277">
        <v>-7.3682003816183403</v>
      </c>
      <c r="I277">
        <v>-30.0913297888942</v>
      </c>
      <c r="J277">
        <v>2.7877273622934999</v>
      </c>
      <c r="K277">
        <v>311.18523869678103</v>
      </c>
      <c r="L277">
        <v>297.83102957749702</v>
      </c>
      <c r="M277">
        <v>50.239475198594199</v>
      </c>
      <c r="N277">
        <v>0.82835991584116397</v>
      </c>
      <c r="O277">
        <v>39.343163538874002</v>
      </c>
      <c r="P277">
        <v>109.18331580792101</v>
      </c>
      <c r="Q277">
        <v>9.6212825859386994E-2</v>
      </c>
    </row>
    <row r="278" spans="1:17" x14ac:dyDescent="0.3">
      <c r="A278" t="s">
        <v>656</v>
      </c>
      <c r="B278" t="s">
        <v>657</v>
      </c>
      <c r="C278" t="s">
        <v>3161</v>
      </c>
      <c r="D278" t="s">
        <v>243</v>
      </c>
      <c r="E278">
        <v>28846.01703753</v>
      </c>
      <c r="F278">
        <v>1074.1500000000001</v>
      </c>
      <c r="G278">
        <v>2.17262548676148</v>
      </c>
      <c r="H278">
        <v>11.003012640617801</v>
      </c>
      <c r="I278">
        <v>-32.395484398300397</v>
      </c>
      <c r="J278">
        <v>-0.62597620229743101</v>
      </c>
      <c r="K278">
        <v>1082.71267153184</v>
      </c>
      <c r="L278">
        <v>1112.3422190645799</v>
      </c>
      <c r="M278">
        <v>51.432997929862502</v>
      </c>
      <c r="N278">
        <v>0.402432654092856</v>
      </c>
      <c r="O278">
        <v>40.9393473909603</v>
      </c>
      <c r="P278">
        <v>31.797546012269901</v>
      </c>
    </row>
    <row r="279" spans="1:17" x14ac:dyDescent="0.3">
      <c r="A279" t="s">
        <v>658</v>
      </c>
      <c r="B279" t="s">
        <v>659</v>
      </c>
      <c r="C279" t="s">
        <v>3161</v>
      </c>
      <c r="D279" t="s">
        <v>660</v>
      </c>
      <c r="E279">
        <v>28768.903631375</v>
      </c>
      <c r="F279">
        <v>2839.25</v>
      </c>
      <c r="G279">
        <v>80.752054244234401</v>
      </c>
      <c r="H279">
        <v>21.0404510941414</v>
      </c>
      <c r="I279">
        <v>64.452457793001798</v>
      </c>
      <c r="J279">
        <v>8.9649612093501592</v>
      </c>
      <c r="K279">
        <v>2477.3109183178599</v>
      </c>
      <c r="L279">
        <v>2023.2977918143399</v>
      </c>
      <c r="M279">
        <v>59.333734435602601</v>
      </c>
      <c r="N279">
        <v>1.9055701025662299</v>
      </c>
      <c r="O279">
        <v>18.263625957559199</v>
      </c>
      <c r="P279">
        <v>108.614988978692</v>
      </c>
      <c r="Q279">
        <v>0.121869490910852</v>
      </c>
    </row>
    <row r="280" spans="1:17" x14ac:dyDescent="0.3">
      <c r="A280" t="s">
        <v>661</v>
      </c>
      <c r="B280" t="s">
        <v>662</v>
      </c>
      <c r="C280" t="s">
        <v>3163</v>
      </c>
      <c r="D280" t="s">
        <v>568</v>
      </c>
      <c r="E280">
        <v>28648.779399359999</v>
      </c>
      <c r="F280">
        <v>64.8</v>
      </c>
      <c r="G280">
        <v>-15.925968465869699</v>
      </c>
      <c r="H280">
        <v>-2.5660751291225101</v>
      </c>
      <c r="I280">
        <v>-14.703988035293399</v>
      </c>
      <c r="J280">
        <v>3.66217527808011</v>
      </c>
      <c r="K280">
        <v>66.648341803740706</v>
      </c>
      <c r="L280">
        <v>67.654315534343397</v>
      </c>
      <c r="M280">
        <v>56.255705778748897</v>
      </c>
      <c r="N280">
        <v>0.79531002667058304</v>
      </c>
      <c r="O280">
        <v>23.456790123456798</v>
      </c>
      <c r="P280">
        <v>12.013828867761401</v>
      </c>
      <c r="Q280">
        <v>2.5382125318595E-2</v>
      </c>
    </row>
    <row r="281" spans="1:17" x14ac:dyDescent="0.3">
      <c r="A281" t="s">
        <v>663</v>
      </c>
      <c r="B281" t="s">
        <v>664</v>
      </c>
      <c r="C281" t="s">
        <v>3157</v>
      </c>
      <c r="D281" t="s">
        <v>40</v>
      </c>
      <c r="E281">
        <v>28285.50816334</v>
      </c>
      <c r="F281">
        <v>481.4</v>
      </c>
      <c r="G281">
        <v>-37.4989168940673</v>
      </c>
      <c r="H281">
        <v>-15.2905202502336</v>
      </c>
      <c r="I281">
        <v>-21.7194807745446</v>
      </c>
      <c r="J281">
        <v>-7.97965766537662</v>
      </c>
      <c r="K281">
        <v>559.03911403584198</v>
      </c>
      <c r="L281">
        <v>570.13154442716302</v>
      </c>
      <c r="M281">
        <v>15.7408661623966</v>
      </c>
      <c r="N281">
        <v>1.1417568180692099</v>
      </c>
      <c r="O281">
        <v>34.399667636061501</v>
      </c>
      <c r="P281">
        <v>5.8487247141600696</v>
      </c>
      <c r="Q281">
        <v>-0.109998982502751</v>
      </c>
    </row>
    <row r="282" spans="1:17" x14ac:dyDescent="0.3">
      <c r="A282" t="s">
        <v>665</v>
      </c>
      <c r="B282" t="s">
        <v>666</v>
      </c>
      <c r="C282" t="s">
        <v>3155</v>
      </c>
      <c r="D282" t="s">
        <v>445</v>
      </c>
      <c r="E282">
        <v>28271.294999999998</v>
      </c>
      <c r="F282">
        <v>805.45</v>
      </c>
      <c r="G282">
        <v>147.599771481766</v>
      </c>
      <c r="H282">
        <v>13.4959613585665</v>
      </c>
      <c r="I282">
        <v>24.0584096547535</v>
      </c>
      <c r="J282">
        <v>3.2511188174524999</v>
      </c>
      <c r="K282">
        <v>764.27456431528003</v>
      </c>
      <c r="L282">
        <v>670.04520110269198</v>
      </c>
      <c r="M282">
        <v>65.2729745435594</v>
      </c>
      <c r="N282">
        <v>0.91400173161271003</v>
      </c>
      <c r="O282">
        <v>20.4295735303246</v>
      </c>
      <c r="P282">
        <v>181.67511802762701</v>
      </c>
      <c r="Q282">
        <v>0.13821132940016401</v>
      </c>
    </row>
    <row r="283" spans="1:17" x14ac:dyDescent="0.3">
      <c r="A283" t="s">
        <v>667</v>
      </c>
      <c r="B283" t="s">
        <v>668</v>
      </c>
      <c r="C283" t="s">
        <v>3163</v>
      </c>
      <c r="D283" t="s">
        <v>199</v>
      </c>
      <c r="E283">
        <v>28217.088165450001</v>
      </c>
      <c r="F283">
        <v>1342.85</v>
      </c>
      <c r="G283">
        <v>-21.256763363390601</v>
      </c>
      <c r="H283">
        <v>-3.16471785296579</v>
      </c>
      <c r="I283">
        <v>7.6483553309560097</v>
      </c>
      <c r="J283">
        <v>1.6647083849848101</v>
      </c>
      <c r="K283">
        <v>1376.43918445278</v>
      </c>
      <c r="L283">
        <v>1297.94861266097</v>
      </c>
      <c r="M283">
        <v>41.174239177817903</v>
      </c>
      <c r="N283">
        <v>0.81976134314299898</v>
      </c>
      <c r="O283">
        <v>12.145809286219601</v>
      </c>
      <c r="P283">
        <v>33.876676137779697</v>
      </c>
      <c r="Q283">
        <v>6.0659282982327999E-2</v>
      </c>
    </row>
    <row r="284" spans="1:17" x14ac:dyDescent="0.3">
      <c r="A284" t="s">
        <v>669</v>
      </c>
      <c r="B284" t="s">
        <v>670</v>
      </c>
      <c r="C284" t="s">
        <v>3157</v>
      </c>
      <c r="D284" t="s">
        <v>515</v>
      </c>
      <c r="E284">
        <v>28195.69935925</v>
      </c>
      <c r="F284">
        <v>867.5</v>
      </c>
      <c r="G284">
        <v>6.5862353753546596</v>
      </c>
      <c r="H284">
        <v>0.74224282309749201</v>
      </c>
      <c r="I284">
        <v>6.3476452309478102</v>
      </c>
      <c r="J284">
        <v>-3.3302014047655399</v>
      </c>
      <c r="K284">
        <v>847.15828039375106</v>
      </c>
      <c r="L284">
        <v>781.14900891495802</v>
      </c>
      <c r="M284">
        <v>56.164278760897702</v>
      </c>
      <c r="N284">
        <v>0.53013815991063395</v>
      </c>
      <c r="O284">
        <v>6.3342939481268097</v>
      </c>
      <c r="P284">
        <v>35.5256991095141</v>
      </c>
      <c r="Q284">
        <v>-2.4280507178746E-2</v>
      </c>
    </row>
    <row r="285" spans="1:17" x14ac:dyDescent="0.3">
      <c r="A285" t="s">
        <v>671</v>
      </c>
      <c r="B285" t="s">
        <v>672</v>
      </c>
      <c r="C285" t="s">
        <v>3171</v>
      </c>
      <c r="D285" t="s">
        <v>294</v>
      </c>
      <c r="E285">
        <v>28161.80242512</v>
      </c>
      <c r="F285">
        <v>564.20000000000005</v>
      </c>
      <c r="G285">
        <v>23.743771126075401</v>
      </c>
      <c r="H285">
        <v>4.63475103213562</v>
      </c>
      <c r="I285">
        <v>32.467335762928897</v>
      </c>
      <c r="J285">
        <v>0.88859513322459405</v>
      </c>
      <c r="K285">
        <v>543.65784021834395</v>
      </c>
      <c r="L285">
        <v>488.54621099101502</v>
      </c>
      <c r="M285">
        <v>58.329788456058097</v>
      </c>
      <c r="N285">
        <v>0.86252813344859602</v>
      </c>
      <c r="O285">
        <v>11.3612194257355</v>
      </c>
      <c r="P285">
        <v>67.866706337399506</v>
      </c>
      <c r="Q285">
        <v>3.9012260122222003E-2</v>
      </c>
    </row>
    <row r="286" spans="1:17" hidden="1" x14ac:dyDescent="0.3">
      <c r="A286" t="s">
        <v>673</v>
      </c>
      <c r="B286" t="s">
        <v>674</v>
      </c>
      <c r="C286" t="s">
        <v>3172</v>
      </c>
      <c r="D286" t="s">
        <v>199</v>
      </c>
      <c r="E286">
        <v>28113.01189722</v>
      </c>
      <c r="F286">
        <v>12625.05</v>
      </c>
      <c r="G286">
        <v>105.541372312501</v>
      </c>
      <c r="H286">
        <v>-1.6984184863946501</v>
      </c>
      <c r="I286">
        <v>22.451419306585901</v>
      </c>
      <c r="J286">
        <v>1.1192055907210099</v>
      </c>
      <c r="K286">
        <v>13243.2176327048</v>
      </c>
      <c r="L286">
        <v>11404.0046729357</v>
      </c>
      <c r="M286">
        <v>48.164687566816902</v>
      </c>
      <c r="N286">
        <v>0.60663562737196197</v>
      </c>
      <c r="O286">
        <v>19.900119207448601</v>
      </c>
      <c r="P286">
        <v>135.423387472728</v>
      </c>
      <c r="Q286">
        <v>0.17360521879344801</v>
      </c>
    </row>
    <row r="287" spans="1:17" x14ac:dyDescent="0.3">
      <c r="A287" t="s">
        <v>675</v>
      </c>
      <c r="B287" t="s">
        <v>676</v>
      </c>
      <c r="C287" t="s">
        <v>3167</v>
      </c>
      <c r="D287" t="s">
        <v>264</v>
      </c>
      <c r="E287">
        <v>27702.981290719999</v>
      </c>
      <c r="F287">
        <v>1455.4</v>
      </c>
      <c r="G287">
        <v>8.6479283244063208</v>
      </c>
      <c r="H287">
        <v>-3.2217737421182</v>
      </c>
      <c r="I287">
        <v>-13.109021152488801</v>
      </c>
      <c r="J287">
        <v>0.91670530353808599</v>
      </c>
      <c r="K287">
        <v>1471.0086252702199</v>
      </c>
      <c r="L287">
        <v>1439.0524005017301</v>
      </c>
      <c r="M287">
        <v>60.828041601526003</v>
      </c>
      <c r="N287">
        <v>0.59478027738011596</v>
      </c>
      <c r="O287">
        <v>26.504740964683201</v>
      </c>
      <c r="P287">
        <v>41.907176287051499</v>
      </c>
      <c r="Q287">
        <v>4.8460557507586002E-2</v>
      </c>
    </row>
    <row r="288" spans="1:17" x14ac:dyDescent="0.3">
      <c r="A288" t="s">
        <v>677</v>
      </c>
      <c r="B288" t="s">
        <v>678</v>
      </c>
      <c r="C288" t="s">
        <v>3163</v>
      </c>
      <c r="D288" t="s">
        <v>199</v>
      </c>
      <c r="E288">
        <v>27486.210488159999</v>
      </c>
      <c r="F288">
        <v>14491.15</v>
      </c>
      <c r="G288">
        <v>-35.975355925139603</v>
      </c>
      <c r="H288">
        <v>-3.69826309120318</v>
      </c>
      <c r="I288">
        <v>-1.2378584929198799</v>
      </c>
      <c r="J288">
        <v>3.6028127522092501</v>
      </c>
      <c r="K288">
        <v>15066.1660646573</v>
      </c>
      <c r="L288">
        <v>15128.0604050889</v>
      </c>
      <c r="M288">
        <v>53.243979461580402</v>
      </c>
      <c r="N288">
        <v>0.65348663145427199</v>
      </c>
      <c r="O288">
        <v>25.938935143173602</v>
      </c>
      <c r="P288">
        <v>11.6851637764932</v>
      </c>
      <c r="Q288">
        <v>5.9506632540910001E-2</v>
      </c>
    </row>
    <row r="289" spans="1:17" x14ac:dyDescent="0.3">
      <c r="A289" t="s">
        <v>679</v>
      </c>
      <c r="B289" t="s">
        <v>680</v>
      </c>
      <c r="C289" t="s">
        <v>3160</v>
      </c>
      <c r="D289" t="s">
        <v>46</v>
      </c>
      <c r="E289">
        <v>27388.799999999999</v>
      </c>
      <c r="F289">
        <v>101.44</v>
      </c>
      <c r="G289">
        <v>89.273952866636506</v>
      </c>
      <c r="H289">
        <v>-14.450959399400601</v>
      </c>
      <c r="I289">
        <v>4.7963848533066598</v>
      </c>
      <c r="J289">
        <v>2.6739487090618401</v>
      </c>
      <c r="K289">
        <v>107.981332676544</v>
      </c>
      <c r="L289">
        <v>97.9225161305162</v>
      </c>
      <c r="M289">
        <v>55.348220371951697</v>
      </c>
      <c r="N289">
        <v>0.35135944315068302</v>
      </c>
      <c r="O289">
        <v>37.848317560462597</v>
      </c>
      <c r="P289">
        <v>138.495297805642</v>
      </c>
      <c r="Q289">
        <v>0.122285581176501</v>
      </c>
    </row>
    <row r="290" spans="1:17" hidden="1" x14ac:dyDescent="0.3">
      <c r="A290" t="s">
        <v>681</v>
      </c>
      <c r="B290" t="s">
        <v>682</v>
      </c>
      <c r="C290" t="s">
        <v>3161</v>
      </c>
      <c r="D290" t="s">
        <v>51</v>
      </c>
      <c r="E290">
        <v>27325.656633235001</v>
      </c>
      <c r="F290">
        <v>1445.05</v>
      </c>
      <c r="G290">
        <v>-19.809923548840999</v>
      </c>
      <c r="H290">
        <v>3.8134860412182099</v>
      </c>
      <c r="I290">
        <v>-2.77570416587383</v>
      </c>
      <c r="J290">
        <v>3.14523293045746</v>
      </c>
      <c r="K290">
        <v>1416.8402346468599</v>
      </c>
      <c r="M290">
        <v>56.028422972511699</v>
      </c>
      <c r="N290">
        <v>0.49955430362836301</v>
      </c>
      <c r="O290">
        <v>9.3387772049409996</v>
      </c>
      <c r="P290">
        <v>17.963265306122398</v>
      </c>
    </row>
    <row r="291" spans="1:17" x14ac:dyDescent="0.3">
      <c r="A291" t="s">
        <v>683</v>
      </c>
      <c r="B291" t="s">
        <v>684</v>
      </c>
      <c r="C291" t="s">
        <v>3161</v>
      </c>
      <c r="D291" t="s">
        <v>51</v>
      </c>
      <c r="E291">
        <v>26766.564143529999</v>
      </c>
      <c r="F291">
        <v>496.45</v>
      </c>
      <c r="G291">
        <v>7.1809058628090998</v>
      </c>
      <c r="H291">
        <v>11.707701195054399</v>
      </c>
      <c r="I291">
        <v>3.9392330367212498</v>
      </c>
      <c r="J291">
        <v>-5.40465467852623E-2</v>
      </c>
      <c r="K291">
        <v>470.597600704059</v>
      </c>
      <c r="L291">
        <v>443.20220640255798</v>
      </c>
      <c r="M291">
        <v>63.374112466675598</v>
      </c>
      <c r="N291">
        <v>1.69019941501876</v>
      </c>
      <c r="O291">
        <v>4.3408198207271598</v>
      </c>
      <c r="P291">
        <v>37.577940972703303</v>
      </c>
      <c r="Q291">
        <v>-1.0198026312948E-2</v>
      </c>
    </row>
    <row r="292" spans="1:17" x14ac:dyDescent="0.3">
      <c r="A292" t="s">
        <v>685</v>
      </c>
      <c r="B292" t="s">
        <v>686</v>
      </c>
      <c r="C292" t="s">
        <v>3157</v>
      </c>
      <c r="D292" t="s">
        <v>515</v>
      </c>
      <c r="E292">
        <v>26516.038663520001</v>
      </c>
      <c r="F292">
        <v>2940.35</v>
      </c>
      <c r="G292">
        <v>-14.1785566377677</v>
      </c>
      <c r="H292">
        <v>10.615370972913601</v>
      </c>
      <c r="I292">
        <v>2.6811740933246502</v>
      </c>
      <c r="J292">
        <v>-2.3932987065061102</v>
      </c>
      <c r="K292">
        <v>2751.0913370827502</v>
      </c>
      <c r="L292">
        <v>2591.4577080505101</v>
      </c>
      <c r="M292">
        <v>50.620175219060101</v>
      </c>
      <c r="N292">
        <v>0.68660609656364602</v>
      </c>
      <c r="O292">
        <v>32.501232846429801</v>
      </c>
      <c r="P292">
        <v>45.202469135802403</v>
      </c>
      <c r="Q292">
        <v>9.3929359635986004E-2</v>
      </c>
    </row>
    <row r="293" spans="1:17" x14ac:dyDescent="0.3">
      <c r="A293" t="s">
        <v>687</v>
      </c>
      <c r="B293" t="s">
        <v>688</v>
      </c>
      <c r="C293" t="s">
        <v>3157</v>
      </c>
      <c r="D293" t="s">
        <v>405</v>
      </c>
      <c r="E293">
        <v>26372.840949000001</v>
      </c>
      <c r="F293">
        <v>7371</v>
      </c>
      <c r="G293">
        <v>136.15511518632201</v>
      </c>
      <c r="H293">
        <v>19.6764112555494</v>
      </c>
      <c r="I293">
        <v>27.143044773091098</v>
      </c>
      <c r="J293">
        <v>5.9887652342851201</v>
      </c>
      <c r="K293">
        <v>6640.5926625778402</v>
      </c>
      <c r="L293">
        <v>5362.3492051844096</v>
      </c>
      <c r="M293">
        <v>70.640839371195</v>
      </c>
      <c r="N293">
        <v>0.957283392199344</v>
      </c>
      <c r="O293">
        <v>1.2074345407678799</v>
      </c>
      <c r="P293">
        <v>181.48091573902499</v>
      </c>
    </row>
    <row r="294" spans="1:17" x14ac:dyDescent="0.3">
      <c r="A294" t="s">
        <v>689</v>
      </c>
      <c r="B294" t="s">
        <v>690</v>
      </c>
      <c r="C294" t="s">
        <v>3166</v>
      </c>
      <c r="D294" t="s">
        <v>433</v>
      </c>
      <c r="E294">
        <v>26305.723592729999</v>
      </c>
      <c r="F294">
        <v>355.05</v>
      </c>
      <c r="G294">
        <v>-38.0610931346135</v>
      </c>
      <c r="H294">
        <v>-11.583013281765</v>
      </c>
      <c r="I294">
        <v>-30.195830715555601</v>
      </c>
      <c r="J294">
        <v>0.67062992590832005</v>
      </c>
      <c r="K294">
        <v>393.210086694707</v>
      </c>
      <c r="L294">
        <v>409.81343743132499</v>
      </c>
      <c r="M294">
        <v>29.358794881030999</v>
      </c>
      <c r="N294">
        <v>0.55883172373387702</v>
      </c>
      <c r="O294">
        <v>37.445430221095599</v>
      </c>
      <c r="P294">
        <v>2.2020725388601101</v>
      </c>
      <c r="Q294">
        <v>-8.4630121324789004E-2</v>
      </c>
    </row>
    <row r="295" spans="1:17" x14ac:dyDescent="0.3">
      <c r="A295" t="s">
        <v>691</v>
      </c>
      <c r="B295" t="s">
        <v>692</v>
      </c>
      <c r="C295" t="s">
        <v>3166</v>
      </c>
      <c r="D295" t="s">
        <v>693</v>
      </c>
      <c r="E295">
        <v>26221.641405225</v>
      </c>
      <c r="F295">
        <v>380.45</v>
      </c>
      <c r="G295">
        <v>112.321845858857</v>
      </c>
      <c r="H295">
        <v>23.168424533689301</v>
      </c>
      <c r="I295">
        <v>83.488325194340604</v>
      </c>
      <c r="J295">
        <v>7.3037381799630401</v>
      </c>
      <c r="K295">
        <v>323.58347897706199</v>
      </c>
      <c r="L295">
        <v>258.40992521787803</v>
      </c>
      <c r="M295">
        <v>70.331076810727296</v>
      </c>
      <c r="N295">
        <v>1.5114277182192299</v>
      </c>
      <c r="O295">
        <v>2.22105401498224</v>
      </c>
      <c r="P295">
        <v>143.099041533546</v>
      </c>
      <c r="Q295">
        <v>9.4754578448141003E-2</v>
      </c>
    </row>
    <row r="296" spans="1:17" x14ac:dyDescent="0.3">
      <c r="A296" t="s">
        <v>694</v>
      </c>
      <c r="B296" t="s">
        <v>695</v>
      </c>
      <c r="C296" t="s">
        <v>3170</v>
      </c>
      <c r="D296" t="s">
        <v>136</v>
      </c>
      <c r="E296">
        <v>26195.669494860002</v>
      </c>
      <c r="F296">
        <v>766.2</v>
      </c>
      <c r="G296">
        <v>188.466541977026</v>
      </c>
      <c r="H296">
        <v>3.4937888421670502</v>
      </c>
      <c r="I296">
        <v>99.734913356398593</v>
      </c>
      <c r="J296">
        <v>8.4219423808537304</v>
      </c>
      <c r="K296">
        <v>684.48229281817703</v>
      </c>
      <c r="L296">
        <v>509.68837113387502</v>
      </c>
      <c r="M296">
        <v>64.515252715732103</v>
      </c>
      <c r="N296">
        <v>0.66392528833322295</v>
      </c>
      <c r="O296">
        <v>3.9219524928217</v>
      </c>
      <c r="P296">
        <v>222.00042025635599</v>
      </c>
      <c r="Q296">
        <v>0.25920035266372199</v>
      </c>
    </row>
    <row r="297" spans="1:17" x14ac:dyDescent="0.3">
      <c r="A297" t="s">
        <v>696</v>
      </c>
      <c r="B297" t="s">
        <v>697</v>
      </c>
      <c r="C297" t="s">
        <v>3168</v>
      </c>
      <c r="D297" t="s">
        <v>291</v>
      </c>
      <c r="E297">
        <v>26030.293361100001</v>
      </c>
      <c r="F297">
        <v>2051.6999999999998</v>
      </c>
      <c r="G297">
        <v>4.8434577214580399</v>
      </c>
      <c r="H297">
        <v>-11.5670584496995</v>
      </c>
      <c r="I297">
        <v>34.792239976638697</v>
      </c>
      <c r="J297">
        <v>-2.19502778276948</v>
      </c>
      <c r="K297">
        <v>2159.62691929006</v>
      </c>
      <c r="L297">
        <v>1876.4973875154201</v>
      </c>
      <c r="M297">
        <v>36.065556094239</v>
      </c>
      <c r="N297">
        <v>0.871389580853001</v>
      </c>
      <c r="O297">
        <v>19.3985475459375</v>
      </c>
      <c r="P297">
        <v>72.9786695894106</v>
      </c>
      <c r="Q297">
        <v>-5.5350278851816002E-2</v>
      </c>
    </row>
    <row r="298" spans="1:17" hidden="1" x14ac:dyDescent="0.3">
      <c r="A298" t="s">
        <v>698</v>
      </c>
      <c r="B298" t="s">
        <v>699</v>
      </c>
      <c r="C298" t="s">
        <v>3172</v>
      </c>
      <c r="D298" t="s">
        <v>128</v>
      </c>
      <c r="E298">
        <v>26002.519064979999</v>
      </c>
      <c r="F298">
        <v>1167.3499999999999</v>
      </c>
      <c r="G298">
        <v>-21.547538003916099</v>
      </c>
      <c r="H298">
        <v>3.1473478613638299</v>
      </c>
      <c r="I298">
        <v>0.360334310229662</v>
      </c>
      <c r="J298">
        <v>10.113044955122399</v>
      </c>
      <c r="K298">
        <v>1151.63265397653</v>
      </c>
      <c r="L298">
        <v>1135.7281216071999</v>
      </c>
      <c r="M298">
        <v>64.6339738150822</v>
      </c>
      <c r="N298">
        <v>1.40027072253689</v>
      </c>
      <c r="O298">
        <v>19.929755428962999</v>
      </c>
      <c r="P298">
        <v>21.605291942288599</v>
      </c>
      <c r="Q298">
        <v>-5.0408742633514997E-2</v>
      </c>
    </row>
    <row r="299" spans="1:17" x14ac:dyDescent="0.3">
      <c r="A299" t="s">
        <v>700</v>
      </c>
      <c r="B299" t="s">
        <v>701</v>
      </c>
      <c r="C299" t="s">
        <v>3160</v>
      </c>
      <c r="D299" t="s">
        <v>46</v>
      </c>
      <c r="E299">
        <v>25985.113000000001</v>
      </c>
      <c r="F299">
        <v>976.15</v>
      </c>
      <c r="G299">
        <v>41.6509743084899</v>
      </c>
      <c r="H299">
        <v>-5.3339386901901102</v>
      </c>
      <c r="I299">
        <v>20.711350135508201</v>
      </c>
      <c r="J299">
        <v>2.0560753429730201</v>
      </c>
      <c r="K299">
        <v>957.33108955601699</v>
      </c>
      <c r="L299">
        <v>839.97293051088695</v>
      </c>
      <c r="M299">
        <v>54.347430987927098</v>
      </c>
      <c r="N299">
        <v>0.40316327623883202</v>
      </c>
      <c r="O299">
        <v>9.4094145367003001</v>
      </c>
      <c r="P299">
        <v>77.465684937732902</v>
      </c>
      <c r="Q299">
        <v>8.5812618788701001E-2</v>
      </c>
    </row>
    <row r="300" spans="1:17" x14ac:dyDescent="0.3">
      <c r="A300" t="s">
        <v>702</v>
      </c>
      <c r="B300" t="s">
        <v>703</v>
      </c>
      <c r="C300" t="s">
        <v>3157</v>
      </c>
      <c r="D300" t="s">
        <v>573</v>
      </c>
      <c r="E300">
        <v>25964.796886175001</v>
      </c>
      <c r="F300">
        <v>999.25</v>
      </c>
      <c r="G300">
        <v>7.6741812887294802</v>
      </c>
      <c r="H300">
        <v>5.8788560954087004</v>
      </c>
      <c r="I300">
        <v>20.081339473830901</v>
      </c>
      <c r="J300">
        <v>6.5355270857217196</v>
      </c>
      <c r="K300">
        <v>946.13832755799694</v>
      </c>
      <c r="L300">
        <v>842.464075639984</v>
      </c>
      <c r="M300">
        <v>65.515246870353593</v>
      </c>
      <c r="N300">
        <v>0.71942875608191104</v>
      </c>
      <c r="O300">
        <v>20.310232674505801</v>
      </c>
      <c r="P300">
        <v>65.438741721854299</v>
      </c>
      <c r="Q300">
        <v>0.10758482980380001</v>
      </c>
    </row>
    <row r="301" spans="1:17" x14ac:dyDescent="0.3">
      <c r="A301" t="s">
        <v>704</v>
      </c>
      <c r="B301" t="s">
        <v>705</v>
      </c>
      <c r="C301" t="s">
        <v>3161</v>
      </c>
      <c r="D301" t="s">
        <v>51</v>
      </c>
      <c r="E301">
        <v>25920.780386400002</v>
      </c>
      <c r="F301">
        <v>1447.2</v>
      </c>
      <c r="G301">
        <v>67.294168024973501</v>
      </c>
      <c r="H301">
        <v>5.9053566581797696</v>
      </c>
      <c r="I301">
        <v>33.338104622272198</v>
      </c>
      <c r="J301">
        <v>4.8115848082444499</v>
      </c>
      <c r="K301">
        <v>1404.6100606090599</v>
      </c>
      <c r="L301">
        <v>1216.70534337616</v>
      </c>
      <c r="M301">
        <v>67.243977110052299</v>
      </c>
      <c r="N301">
        <v>0.37772949874685502</v>
      </c>
      <c r="O301">
        <v>13.253178551686</v>
      </c>
      <c r="P301">
        <v>98.491290632286393</v>
      </c>
      <c r="Q301">
        <v>6.0974963210015998E-2</v>
      </c>
    </row>
    <row r="302" spans="1:17" x14ac:dyDescent="0.3">
      <c r="A302" t="s">
        <v>706</v>
      </c>
      <c r="B302" t="s">
        <v>707</v>
      </c>
      <c r="C302" t="s">
        <v>3168</v>
      </c>
      <c r="D302" t="s">
        <v>291</v>
      </c>
      <c r="E302">
        <v>25903.687529085</v>
      </c>
      <c r="F302">
        <v>402.45</v>
      </c>
      <c r="G302">
        <v>16.003094877638201</v>
      </c>
      <c r="H302">
        <v>-7.2051588343065003</v>
      </c>
      <c r="I302">
        <v>15.3283461278514</v>
      </c>
      <c r="J302">
        <v>-1.96973889392748</v>
      </c>
      <c r="K302">
        <v>418.195293761843</v>
      </c>
      <c r="L302">
        <v>388.91283191456603</v>
      </c>
      <c r="M302">
        <v>56.730779868065497</v>
      </c>
      <c r="N302">
        <v>0.670767538499632</v>
      </c>
      <c r="O302">
        <v>20.263386756118699</v>
      </c>
      <c r="P302">
        <v>54.047846889952098</v>
      </c>
      <c r="Q302">
        <v>-5.0668288874174003E-2</v>
      </c>
    </row>
    <row r="303" spans="1:17" x14ac:dyDescent="0.3">
      <c r="A303" t="s">
        <v>708</v>
      </c>
      <c r="B303" t="s">
        <v>709</v>
      </c>
      <c r="C303" t="s">
        <v>3161</v>
      </c>
      <c r="D303" t="s">
        <v>243</v>
      </c>
      <c r="E303">
        <v>25826.34520851</v>
      </c>
      <c r="F303">
        <v>3100.35</v>
      </c>
      <c r="G303">
        <v>-8.99426348827647</v>
      </c>
      <c r="H303">
        <v>-11.5778035184129</v>
      </c>
      <c r="I303">
        <v>23.420411377109801</v>
      </c>
      <c r="J303">
        <v>-7.6078377383957702E-2</v>
      </c>
      <c r="K303">
        <v>3234.8659256681099</v>
      </c>
      <c r="L303">
        <v>2917.2646249447998</v>
      </c>
      <c r="M303">
        <v>40.523838500908198</v>
      </c>
      <c r="N303">
        <v>1.23821547623492</v>
      </c>
      <c r="O303">
        <v>17.856048510651998</v>
      </c>
      <c r="P303">
        <v>59.507640067911701</v>
      </c>
      <c r="Q303">
        <v>-3.6575219693687003E-2</v>
      </c>
    </row>
    <row r="304" spans="1:17" x14ac:dyDescent="0.3">
      <c r="A304" t="s">
        <v>710</v>
      </c>
      <c r="B304" t="s">
        <v>711</v>
      </c>
      <c r="C304" t="s">
        <v>3167</v>
      </c>
      <c r="D304" t="s">
        <v>472</v>
      </c>
      <c r="E304">
        <v>25804.720259999998</v>
      </c>
      <c r="F304">
        <v>3681.55</v>
      </c>
      <c r="G304">
        <v>1.1381203275423699</v>
      </c>
      <c r="H304">
        <v>3.4903327177228798</v>
      </c>
      <c r="I304">
        <v>10.0308336860687</v>
      </c>
      <c r="J304">
        <v>-1.8070361969167399</v>
      </c>
      <c r="K304">
        <v>3615.1384365399999</v>
      </c>
      <c r="L304">
        <v>3394.5307131238501</v>
      </c>
      <c r="M304">
        <v>61.830297063354898</v>
      </c>
      <c r="N304">
        <v>0.49244460070341001</v>
      </c>
      <c r="O304">
        <v>8.0658961578682806</v>
      </c>
      <c r="P304">
        <v>42.612822002711603</v>
      </c>
      <c r="Q304">
        <v>0.11411316077454101</v>
      </c>
    </row>
    <row r="305" spans="1:17" x14ac:dyDescent="0.3">
      <c r="A305" t="s">
        <v>712</v>
      </c>
      <c r="B305" t="s">
        <v>713</v>
      </c>
      <c r="C305" t="s">
        <v>3167</v>
      </c>
      <c r="D305" t="s">
        <v>264</v>
      </c>
      <c r="E305">
        <v>25438.798241279899</v>
      </c>
      <c r="F305">
        <v>5145.6000000000004</v>
      </c>
      <c r="G305">
        <v>-20.4546380740837</v>
      </c>
      <c r="H305">
        <v>-3.3125592406843301</v>
      </c>
      <c r="I305">
        <v>1.40183396474718</v>
      </c>
      <c r="J305">
        <v>-1.1788800380220601</v>
      </c>
      <c r="K305">
        <v>5302.6482048506195</v>
      </c>
      <c r="L305">
        <v>5269.6130284309302</v>
      </c>
      <c r="M305">
        <v>46.824704077041098</v>
      </c>
      <c r="N305">
        <v>0.67392557669689201</v>
      </c>
      <c r="O305">
        <v>42.840485074626798</v>
      </c>
      <c r="P305">
        <v>27.856876630637299</v>
      </c>
      <c r="Q305">
        <v>1.6216509844103E-2</v>
      </c>
    </row>
    <row r="306" spans="1:17" x14ac:dyDescent="0.3">
      <c r="A306" t="s">
        <v>714</v>
      </c>
      <c r="B306" t="s">
        <v>715</v>
      </c>
      <c r="C306" t="s">
        <v>3161</v>
      </c>
      <c r="D306" t="s">
        <v>243</v>
      </c>
      <c r="E306">
        <v>25379.355381599999</v>
      </c>
      <c r="F306">
        <v>1249.5999999999999</v>
      </c>
      <c r="G306">
        <v>-5.6634541282152702</v>
      </c>
      <c r="H306">
        <v>-0.58504067602140097</v>
      </c>
      <c r="I306">
        <v>-10.367854101823999</v>
      </c>
      <c r="J306">
        <v>-5.2533831892048504</v>
      </c>
      <c r="K306">
        <v>1248.5437700658899</v>
      </c>
      <c r="L306">
        <v>1224.5581415879601</v>
      </c>
      <c r="M306">
        <v>53.6431831998094</v>
      </c>
      <c r="N306">
        <v>0.72011083874299697</v>
      </c>
      <c r="O306">
        <v>15.6290012804097</v>
      </c>
      <c r="P306">
        <v>21.7340477350219</v>
      </c>
      <c r="Q306">
        <v>0.10663628245250401</v>
      </c>
    </row>
    <row r="307" spans="1:17" x14ac:dyDescent="0.3">
      <c r="A307" t="s">
        <v>716</v>
      </c>
      <c r="B307" t="s">
        <v>717</v>
      </c>
      <c r="C307" t="s">
        <v>3167</v>
      </c>
      <c r="D307" t="s">
        <v>718</v>
      </c>
      <c r="E307">
        <v>25366.772127839999</v>
      </c>
      <c r="F307">
        <v>1115.4000000000001</v>
      </c>
      <c r="G307">
        <v>130.756177446387</v>
      </c>
      <c r="H307">
        <v>-3.68818551918186</v>
      </c>
      <c r="I307">
        <v>27.8218639999664</v>
      </c>
      <c r="J307">
        <v>4.91880645709678</v>
      </c>
      <c r="K307">
        <v>1107.6485900237301</v>
      </c>
      <c r="L307">
        <v>948.60380141580697</v>
      </c>
      <c r="M307">
        <v>65.413106224760995</v>
      </c>
      <c r="N307">
        <v>0.43031084955445897</v>
      </c>
      <c r="O307">
        <v>29.993724224493398</v>
      </c>
      <c r="P307">
        <v>203.09782608695599</v>
      </c>
    </row>
    <row r="308" spans="1:17" x14ac:dyDescent="0.3">
      <c r="A308" t="s">
        <v>719</v>
      </c>
      <c r="B308" t="s">
        <v>720</v>
      </c>
      <c r="C308" t="s">
        <v>3167</v>
      </c>
      <c r="D308" t="s">
        <v>264</v>
      </c>
      <c r="E308">
        <v>25360.748355439999</v>
      </c>
      <c r="F308">
        <v>3371.6</v>
      </c>
      <c r="G308">
        <v>-11.054450248698499</v>
      </c>
      <c r="H308">
        <v>-3.7567051570032501</v>
      </c>
      <c r="I308">
        <v>-10.223380164977099</v>
      </c>
      <c r="J308">
        <v>2.8145889689550798</v>
      </c>
      <c r="K308">
        <v>3646.3359827058898</v>
      </c>
      <c r="L308">
        <v>3613.1671696343101</v>
      </c>
      <c r="M308">
        <v>38.392277220833897</v>
      </c>
      <c r="N308">
        <v>1.05267388920144</v>
      </c>
      <c r="O308">
        <v>42.896547633171103</v>
      </c>
      <c r="P308">
        <v>33.555159437512302</v>
      </c>
      <c r="Q308">
        <v>5.6337333455392997E-2</v>
      </c>
    </row>
    <row r="309" spans="1:17" x14ac:dyDescent="0.3">
      <c r="A309" t="s">
        <v>721</v>
      </c>
      <c r="B309" t="s">
        <v>722</v>
      </c>
      <c r="C309" t="s">
        <v>3158</v>
      </c>
      <c r="D309" t="s">
        <v>723</v>
      </c>
      <c r="E309">
        <v>24751.7914784799</v>
      </c>
      <c r="F309">
        <v>1410.2</v>
      </c>
      <c r="G309">
        <v>40.069124916208999</v>
      </c>
      <c r="H309">
        <v>11.6314216096126</v>
      </c>
      <c r="I309">
        <v>22.507920859265901</v>
      </c>
      <c r="J309">
        <v>4.7780331866051204</v>
      </c>
      <c r="K309">
        <v>1259.8353691607299</v>
      </c>
      <c r="L309">
        <v>1136.76459139432</v>
      </c>
      <c r="M309">
        <v>69.822324576701803</v>
      </c>
      <c r="N309">
        <v>1.8935824637123899</v>
      </c>
      <c r="O309">
        <v>6.0133314423485897</v>
      </c>
      <c r="P309">
        <v>116.53742802303201</v>
      </c>
      <c r="Q309">
        <v>0.11962634878135101</v>
      </c>
    </row>
    <row r="310" spans="1:17" x14ac:dyDescent="0.3">
      <c r="A310" t="s">
        <v>724</v>
      </c>
      <c r="B310" t="s">
        <v>725</v>
      </c>
      <c r="C310" t="s">
        <v>3162</v>
      </c>
      <c r="D310" t="s">
        <v>57</v>
      </c>
      <c r="E310">
        <v>24741.772075950001</v>
      </c>
      <c r="F310">
        <v>186.65</v>
      </c>
      <c r="G310">
        <v>89.028451342399293</v>
      </c>
      <c r="H310">
        <v>-4.1248584695961901</v>
      </c>
      <c r="I310">
        <v>16.172625660283298</v>
      </c>
      <c r="J310">
        <v>-0.68151317325590099</v>
      </c>
      <c r="K310">
        <v>187.27851669507601</v>
      </c>
      <c r="L310">
        <v>161.40266183469899</v>
      </c>
      <c r="M310">
        <v>51.007095153071702</v>
      </c>
      <c r="N310">
        <v>0.41026181913777998</v>
      </c>
      <c r="O310">
        <v>13.8440932226091</v>
      </c>
      <c r="P310">
        <v>115.655690352397</v>
      </c>
      <c r="Q310">
        <v>9.3815792515519997E-2</v>
      </c>
    </row>
    <row r="311" spans="1:17" x14ac:dyDescent="0.3">
      <c r="A311" t="s">
        <v>726</v>
      </c>
      <c r="B311" t="s">
        <v>727</v>
      </c>
      <c r="C311" t="s">
        <v>3157</v>
      </c>
      <c r="D311" t="s">
        <v>405</v>
      </c>
      <c r="E311">
        <v>24570.899434949999</v>
      </c>
      <c r="F311">
        <v>1094.25</v>
      </c>
      <c r="G311">
        <v>-17.227780990242501</v>
      </c>
      <c r="H311">
        <v>5.15286602894908</v>
      </c>
      <c r="I311">
        <v>5.8947115290849901</v>
      </c>
      <c r="J311">
        <v>-1.88181169506215</v>
      </c>
      <c r="K311">
        <v>1050.39973189133</v>
      </c>
      <c r="L311">
        <v>980.17551677873303</v>
      </c>
      <c r="M311">
        <v>64.352267235603904</v>
      </c>
      <c r="N311">
        <v>0.71539383026936798</v>
      </c>
      <c r="O311">
        <v>4.5282156728352696</v>
      </c>
      <c r="P311">
        <v>48.554167797990701</v>
      </c>
      <c r="Q311">
        <v>-5.7197787721213998E-2</v>
      </c>
    </row>
    <row r="312" spans="1:17" x14ac:dyDescent="0.3">
      <c r="A312" t="s">
        <v>728</v>
      </c>
      <c r="B312" t="s">
        <v>729</v>
      </c>
      <c r="C312" t="s">
        <v>3167</v>
      </c>
      <c r="D312" t="s">
        <v>264</v>
      </c>
      <c r="E312">
        <v>24547.731199999998</v>
      </c>
      <c r="F312">
        <v>2217.1</v>
      </c>
      <c r="G312">
        <v>-21.714857125155199</v>
      </c>
      <c r="H312">
        <v>-8.4762500098371394</v>
      </c>
      <c r="I312">
        <v>-8.1924287358081997</v>
      </c>
      <c r="J312">
        <v>1.8553684755593201</v>
      </c>
      <c r="K312">
        <v>2350.3390148596</v>
      </c>
      <c r="L312">
        <v>2355.6838708155601</v>
      </c>
      <c r="M312">
        <v>46.675950047578603</v>
      </c>
      <c r="N312">
        <v>1.65385374544024</v>
      </c>
      <c r="O312">
        <v>33.5077353299355</v>
      </c>
      <c r="P312">
        <v>18.232721843003301</v>
      </c>
      <c r="Q312">
        <v>8.6227055097150007E-3</v>
      </c>
    </row>
    <row r="313" spans="1:17" x14ac:dyDescent="0.3">
      <c r="A313" t="s">
        <v>730</v>
      </c>
      <c r="B313" t="s">
        <v>731</v>
      </c>
      <c r="C313" t="s">
        <v>3167</v>
      </c>
      <c r="D313" t="s">
        <v>117</v>
      </c>
      <c r="E313">
        <v>24529.952573574999</v>
      </c>
      <c r="F313">
        <v>882.25</v>
      </c>
      <c r="G313">
        <v>72.754079748185902</v>
      </c>
      <c r="H313">
        <v>-2.7729226503809699</v>
      </c>
      <c r="I313">
        <v>40.526826793135903</v>
      </c>
      <c r="J313">
        <v>3.5081892380033599</v>
      </c>
      <c r="K313">
        <v>848.13998304471204</v>
      </c>
      <c r="L313">
        <v>718.93730780666294</v>
      </c>
      <c r="M313">
        <v>63.6284588337572</v>
      </c>
      <c r="N313">
        <v>0.3170911011209</v>
      </c>
      <c r="O313">
        <v>8.4613204873901893</v>
      </c>
      <c r="P313">
        <v>100.99100125299</v>
      </c>
      <c r="Q313">
        <v>0.118185645910862</v>
      </c>
    </row>
    <row r="314" spans="1:17" x14ac:dyDescent="0.3">
      <c r="A314" t="s">
        <v>732</v>
      </c>
      <c r="B314" t="s">
        <v>733</v>
      </c>
      <c r="C314" t="s">
        <v>3163</v>
      </c>
      <c r="D314" t="s">
        <v>547</v>
      </c>
      <c r="E314">
        <v>24373.48772388</v>
      </c>
      <c r="F314">
        <v>1331.7</v>
      </c>
      <c r="G314">
        <v>85.586961030252994</v>
      </c>
      <c r="H314">
        <v>-2.39785195547103</v>
      </c>
      <c r="I314">
        <v>9.5834313822966397</v>
      </c>
      <c r="J314">
        <v>-1.1871814753670999</v>
      </c>
      <c r="K314">
        <v>1382.05140264436</v>
      </c>
      <c r="L314">
        <v>1243.8625117684801</v>
      </c>
      <c r="M314">
        <v>46.769039838188498</v>
      </c>
      <c r="N314">
        <v>1.29346786274116</v>
      </c>
      <c r="O314">
        <v>33.359615529023003</v>
      </c>
      <c r="P314">
        <v>114.09967845659099</v>
      </c>
      <c r="Q314">
        <v>7.9331772798442002E-2</v>
      </c>
    </row>
    <row r="315" spans="1:17" x14ac:dyDescent="0.3">
      <c r="A315" t="s">
        <v>734</v>
      </c>
      <c r="B315" t="s">
        <v>735</v>
      </c>
      <c r="C315" t="s">
        <v>3161</v>
      </c>
      <c r="D315" t="s">
        <v>51</v>
      </c>
      <c r="E315">
        <v>24334.362344100002</v>
      </c>
      <c r="F315">
        <v>5319.25</v>
      </c>
      <c r="G315">
        <v>9.8304340094941196</v>
      </c>
      <c r="H315">
        <v>-4.0852886414334</v>
      </c>
      <c r="I315">
        <v>15.460725231570599</v>
      </c>
      <c r="J315">
        <v>0.46795547610943</v>
      </c>
      <c r="K315">
        <v>5514.1343418364104</v>
      </c>
      <c r="L315">
        <v>5063.9495208718799</v>
      </c>
      <c r="M315">
        <v>49.404026584791197</v>
      </c>
      <c r="N315">
        <v>0.41458612948232199</v>
      </c>
      <c r="O315">
        <v>21.279315693001799</v>
      </c>
      <c r="P315">
        <v>38.162337662337599</v>
      </c>
      <c r="Q315">
        <v>-4.1666231491434003E-2</v>
      </c>
    </row>
    <row r="316" spans="1:17" x14ac:dyDescent="0.3">
      <c r="A316" t="s">
        <v>736</v>
      </c>
      <c r="B316" t="s">
        <v>737</v>
      </c>
      <c r="C316" t="s">
        <v>3157</v>
      </c>
      <c r="D316" t="s">
        <v>220</v>
      </c>
      <c r="E316">
        <v>23795.0748174</v>
      </c>
      <c r="F316">
        <v>825.2</v>
      </c>
      <c r="G316">
        <v>59.120819808313001</v>
      </c>
      <c r="H316">
        <v>16.244157806957201</v>
      </c>
      <c r="I316">
        <v>45.566337778493697</v>
      </c>
      <c r="J316">
        <v>3.5382708596110799</v>
      </c>
      <c r="K316">
        <v>742.23820980794505</v>
      </c>
      <c r="L316">
        <v>636.48173685012705</v>
      </c>
      <c r="M316">
        <v>70.406103169614994</v>
      </c>
      <c r="N316">
        <v>0.85598788856881303</v>
      </c>
      <c r="O316">
        <v>0.81192438196799799</v>
      </c>
      <c r="P316">
        <v>87.929856524709606</v>
      </c>
      <c r="Q316">
        <v>1.830677338736E-2</v>
      </c>
    </row>
    <row r="317" spans="1:17" x14ac:dyDescent="0.3">
      <c r="A317" t="s">
        <v>738</v>
      </c>
      <c r="B317" t="s">
        <v>739</v>
      </c>
      <c r="C317" t="s">
        <v>3171</v>
      </c>
      <c r="D317" t="s">
        <v>158</v>
      </c>
      <c r="E317">
        <v>23513.216004425001</v>
      </c>
      <c r="F317">
        <v>7986.35</v>
      </c>
      <c r="G317">
        <v>-7.0853767638975897</v>
      </c>
      <c r="H317">
        <v>4.1936751721132497</v>
      </c>
      <c r="I317">
        <v>20.427600385896699</v>
      </c>
      <c r="J317">
        <v>3.5419764757762602</v>
      </c>
      <c r="K317">
        <v>7699.4561594237102</v>
      </c>
      <c r="L317">
        <v>7151.3148833892801</v>
      </c>
      <c r="M317">
        <v>65.346795136009106</v>
      </c>
      <c r="N317">
        <v>1.23656539500412</v>
      </c>
      <c r="O317">
        <v>2.4247622505900699</v>
      </c>
      <c r="P317">
        <v>54.330077200305297</v>
      </c>
      <c r="Q317">
        <v>-5.6596308358499998E-2</v>
      </c>
    </row>
    <row r="318" spans="1:17" x14ac:dyDescent="0.3">
      <c r="A318" t="s">
        <v>740</v>
      </c>
      <c r="B318" t="s">
        <v>741</v>
      </c>
      <c r="C318" t="s">
        <v>3168</v>
      </c>
      <c r="D318" t="s">
        <v>99</v>
      </c>
      <c r="E318">
        <v>23091.856820069999</v>
      </c>
      <c r="F318">
        <v>285.64999999999998</v>
      </c>
      <c r="G318">
        <v>-32.719324133839997</v>
      </c>
      <c r="H318">
        <v>-1.0178990986152701</v>
      </c>
      <c r="I318">
        <v>-9.8256308893175603</v>
      </c>
      <c r="J318">
        <v>-1.0441318957282699</v>
      </c>
      <c r="K318">
        <v>290.34597941412198</v>
      </c>
      <c r="L318">
        <v>292.92538354902899</v>
      </c>
      <c r="M318">
        <v>51.954445478889902</v>
      </c>
      <c r="N318">
        <v>0.66615145341035598</v>
      </c>
      <c r="O318">
        <v>25.083143707334099</v>
      </c>
      <c r="P318">
        <v>13.4206869168155</v>
      </c>
      <c r="Q318">
        <v>-9.6925183078825E-2</v>
      </c>
    </row>
    <row r="319" spans="1:17" x14ac:dyDescent="0.3">
      <c r="A319" t="s">
        <v>742</v>
      </c>
      <c r="B319" t="s">
        <v>743</v>
      </c>
      <c r="C319" t="s">
        <v>3157</v>
      </c>
      <c r="D319" t="s">
        <v>405</v>
      </c>
      <c r="E319">
        <v>23028.199033544999</v>
      </c>
      <c r="F319">
        <v>4672.6499999999996</v>
      </c>
      <c r="G319">
        <v>67.322380140774996</v>
      </c>
      <c r="H319">
        <v>8.9539572744501896</v>
      </c>
      <c r="I319">
        <v>33.495603392380097</v>
      </c>
      <c r="J319">
        <v>5.2084205315298897</v>
      </c>
      <c r="K319">
        <v>4429.8758815391402</v>
      </c>
      <c r="L319">
        <v>3807.7886047352099</v>
      </c>
      <c r="M319">
        <v>65.872148978774504</v>
      </c>
      <c r="N319">
        <v>0.838809940579475</v>
      </c>
      <c r="O319">
        <v>6.3604164660310696</v>
      </c>
      <c r="P319">
        <v>98.751595065929394</v>
      </c>
      <c r="Q319">
        <v>4.5188989078453999E-2</v>
      </c>
    </row>
    <row r="320" spans="1:17" hidden="1" x14ac:dyDescent="0.3">
      <c r="A320" t="s">
        <v>744</v>
      </c>
      <c r="B320" t="s">
        <v>745</v>
      </c>
      <c r="C320" t="s">
        <v>3172</v>
      </c>
      <c r="D320" t="s">
        <v>746</v>
      </c>
      <c r="E320">
        <v>23025.673136879999</v>
      </c>
      <c r="F320">
        <v>93.9</v>
      </c>
      <c r="G320">
        <v>46.639039137907702</v>
      </c>
      <c r="H320">
        <v>-4.3663963527258298</v>
      </c>
      <c r="I320">
        <v>-1.5110461142723699</v>
      </c>
      <c r="J320">
        <v>0.90961117024007099</v>
      </c>
      <c r="K320">
        <v>96.183640587423298</v>
      </c>
      <c r="L320">
        <v>88.785012037699303</v>
      </c>
      <c r="M320">
        <v>50.681017208567297</v>
      </c>
      <c r="N320">
        <v>0.60871630651267306</v>
      </c>
      <c r="O320">
        <v>13.525026624068101</v>
      </c>
      <c r="P320">
        <v>75.678203928905504</v>
      </c>
      <c r="Q320">
        <v>2.0612820630179999E-2</v>
      </c>
    </row>
    <row r="321" spans="1:17" x14ac:dyDescent="0.3">
      <c r="A321" t="s">
        <v>747</v>
      </c>
      <c r="B321" t="s">
        <v>748</v>
      </c>
      <c r="C321" t="s">
        <v>3156</v>
      </c>
      <c r="D321" t="s">
        <v>749</v>
      </c>
      <c r="E321">
        <v>23019.259625300001</v>
      </c>
      <c r="F321">
        <v>1640.05</v>
      </c>
      <c r="G321">
        <v>26.475328146568799</v>
      </c>
      <c r="H321">
        <v>3.2763011643918301</v>
      </c>
      <c r="I321">
        <v>41.567896260697196</v>
      </c>
      <c r="J321">
        <v>4.8849465531226404</v>
      </c>
      <c r="K321">
        <v>1539.0200057085799</v>
      </c>
      <c r="L321">
        <v>1374.78068124622</v>
      </c>
      <c r="M321">
        <v>76.286820069960001</v>
      </c>
      <c r="N321">
        <v>0.63540944098532104</v>
      </c>
      <c r="O321">
        <v>4.5699826224810201</v>
      </c>
      <c r="P321">
        <v>64.300741334401906</v>
      </c>
      <c r="Q321">
        <v>3.2579196252558E-2</v>
      </c>
    </row>
    <row r="322" spans="1:17" x14ac:dyDescent="0.3">
      <c r="A322" t="s">
        <v>750</v>
      </c>
      <c r="B322" t="s">
        <v>751</v>
      </c>
      <c r="C322" t="s">
        <v>3169</v>
      </c>
      <c r="D322" t="s">
        <v>276</v>
      </c>
      <c r="E322">
        <v>22500.603268359999</v>
      </c>
      <c r="F322">
        <v>359.8</v>
      </c>
      <c r="G322">
        <v>27.926897022008099</v>
      </c>
      <c r="H322">
        <v>-7.8537221857371904</v>
      </c>
      <c r="I322">
        <v>-34.502692952520398</v>
      </c>
      <c r="J322">
        <v>-0.68663983578240495</v>
      </c>
      <c r="K322">
        <v>384.28593788362599</v>
      </c>
      <c r="L322">
        <v>379.82492891490102</v>
      </c>
      <c r="M322">
        <v>39.562382252882699</v>
      </c>
      <c r="N322">
        <v>0.68582706043782005</v>
      </c>
      <c r="O322">
        <v>39.577543079488599</v>
      </c>
      <c r="P322">
        <v>61.744212182512896</v>
      </c>
      <c r="Q322">
        <v>0.109490891459184</v>
      </c>
    </row>
    <row r="323" spans="1:17" x14ac:dyDescent="0.3">
      <c r="A323" t="s">
        <v>752</v>
      </c>
      <c r="B323" t="s">
        <v>753</v>
      </c>
      <c r="C323" t="s">
        <v>3161</v>
      </c>
      <c r="D323" t="s">
        <v>51</v>
      </c>
      <c r="E323">
        <v>22407.21332038</v>
      </c>
      <c r="F323">
        <v>1139.95</v>
      </c>
      <c r="G323">
        <v>29.9099197871797</v>
      </c>
      <c r="H323">
        <v>-8.5211313881634894</v>
      </c>
      <c r="I323">
        <v>2.2165411231320298</v>
      </c>
      <c r="J323">
        <v>5.5657520522667001</v>
      </c>
      <c r="K323">
        <v>1133.9976396229399</v>
      </c>
      <c r="L323">
        <v>1029.0130880347399</v>
      </c>
      <c r="M323">
        <v>59.4557480112747</v>
      </c>
      <c r="N323">
        <v>0.28339633657924701</v>
      </c>
      <c r="O323">
        <v>14.382209746041401</v>
      </c>
      <c r="P323">
        <v>60.499824005631801</v>
      </c>
      <c r="Q323">
        <v>3.3049222722030001E-2</v>
      </c>
    </row>
    <row r="324" spans="1:17" x14ac:dyDescent="0.3">
      <c r="A324" t="s">
        <v>754</v>
      </c>
      <c r="B324" t="s">
        <v>755</v>
      </c>
      <c r="C324" t="s">
        <v>3161</v>
      </c>
      <c r="D324" t="s">
        <v>243</v>
      </c>
      <c r="E324">
        <v>22393.775497275001</v>
      </c>
      <c r="F324">
        <v>559.65</v>
      </c>
      <c r="G324">
        <v>24.3377672913787</v>
      </c>
      <c r="H324">
        <v>3.04537680174221</v>
      </c>
      <c r="I324">
        <v>26.933044886019399</v>
      </c>
      <c r="J324">
        <v>4.1127040004606403</v>
      </c>
      <c r="K324">
        <v>527.02131879171895</v>
      </c>
      <c r="L324">
        <v>459.80053033698999</v>
      </c>
      <c r="M324">
        <v>68.721509648722403</v>
      </c>
      <c r="N324">
        <v>0.53643976412058303</v>
      </c>
      <c r="O324">
        <v>4.3509336192263097</v>
      </c>
      <c r="P324">
        <v>59.9</v>
      </c>
      <c r="Q324">
        <v>0.113846418160548</v>
      </c>
    </row>
    <row r="325" spans="1:17" x14ac:dyDescent="0.3">
      <c r="A325" t="s">
        <v>756</v>
      </c>
      <c r="B325" t="s">
        <v>757</v>
      </c>
      <c r="C325" t="s">
        <v>3158</v>
      </c>
      <c r="D325" t="s">
        <v>723</v>
      </c>
      <c r="E325">
        <v>22293.537848537999</v>
      </c>
      <c r="F325">
        <v>232.01</v>
      </c>
      <c r="G325">
        <v>-42.673215566148698</v>
      </c>
      <c r="H325">
        <v>-9.1315158511044299</v>
      </c>
      <c r="I325">
        <v>-29.735474977570298</v>
      </c>
      <c r="J325">
        <v>2.7865731610008</v>
      </c>
      <c r="K325">
        <v>252.60261201586599</v>
      </c>
      <c r="L325">
        <v>269.11276201578801</v>
      </c>
      <c r="M325">
        <v>55.172757166581803</v>
      </c>
      <c r="N325">
        <v>1.0143522927526001</v>
      </c>
      <c r="O325">
        <v>65.639412094306195</v>
      </c>
      <c r="P325">
        <v>10.480952380952299</v>
      </c>
      <c r="Q325">
        <v>6.7670523808496003E-2</v>
      </c>
    </row>
    <row r="326" spans="1:17" x14ac:dyDescent="0.3">
      <c r="A326" t="s">
        <v>758</v>
      </c>
      <c r="B326" t="s">
        <v>759</v>
      </c>
      <c r="C326" t="s">
        <v>3161</v>
      </c>
      <c r="D326" t="s">
        <v>243</v>
      </c>
      <c r="E326">
        <v>22020.01664315</v>
      </c>
      <c r="F326">
        <v>442.15</v>
      </c>
      <c r="G326">
        <v>5.6779689803264999</v>
      </c>
      <c r="H326">
        <v>8.7221019968386404</v>
      </c>
      <c r="I326">
        <v>19.398792940358302</v>
      </c>
      <c r="J326">
        <v>1.2667610448981801</v>
      </c>
      <c r="K326">
        <v>418.47205536534898</v>
      </c>
      <c r="L326">
        <v>391.32353742964199</v>
      </c>
      <c r="M326">
        <v>58.589167891286699</v>
      </c>
      <c r="N326">
        <v>2.1954396274358201</v>
      </c>
      <c r="O326">
        <v>26.201515322854199</v>
      </c>
      <c r="P326">
        <v>42.124718739954901</v>
      </c>
      <c r="Q326">
        <v>0.12069943318507401</v>
      </c>
    </row>
    <row r="327" spans="1:17" x14ac:dyDescent="0.3">
      <c r="A327" t="s">
        <v>760</v>
      </c>
      <c r="B327" t="s">
        <v>761</v>
      </c>
      <c r="C327" t="s">
        <v>3159</v>
      </c>
      <c r="D327" t="s">
        <v>128</v>
      </c>
      <c r="E327">
        <v>21905.936928200001</v>
      </c>
      <c r="F327">
        <v>874.9</v>
      </c>
      <c r="G327">
        <v>49.147922454817802</v>
      </c>
      <c r="H327">
        <v>-0.49985031897403698</v>
      </c>
      <c r="I327">
        <v>57.298235469305503</v>
      </c>
      <c r="J327">
        <v>3.6247063326093598</v>
      </c>
      <c r="K327">
        <v>860.53592880648205</v>
      </c>
      <c r="L327">
        <v>719.74898160389705</v>
      </c>
      <c r="M327">
        <v>54.641526799061502</v>
      </c>
      <c r="N327">
        <v>0.66006025105248201</v>
      </c>
      <c r="O327">
        <v>15.2074522802606</v>
      </c>
      <c r="P327">
        <v>83.763915143877298</v>
      </c>
    </row>
    <row r="328" spans="1:17" x14ac:dyDescent="0.3">
      <c r="A328" t="s">
        <v>762</v>
      </c>
      <c r="B328" t="s">
        <v>763</v>
      </c>
      <c r="C328" t="s">
        <v>3167</v>
      </c>
      <c r="D328" t="s">
        <v>764</v>
      </c>
      <c r="E328">
        <v>21827.689679579998</v>
      </c>
      <c r="F328">
        <v>514.20000000000005</v>
      </c>
      <c r="G328">
        <v>38.836263664711097</v>
      </c>
      <c r="H328">
        <v>3.95572970625006</v>
      </c>
      <c r="I328">
        <v>19.101626277712899</v>
      </c>
      <c r="J328">
        <v>5.6342909547000497</v>
      </c>
      <c r="K328">
        <v>517.53215939442396</v>
      </c>
      <c r="L328">
        <v>489.70156582949198</v>
      </c>
      <c r="M328">
        <v>58.480471761625402</v>
      </c>
      <c r="N328">
        <v>1.2290746253070901</v>
      </c>
      <c r="O328">
        <v>45.4881369117075</v>
      </c>
      <c r="P328">
        <v>71.114808652246197</v>
      </c>
      <c r="Q328">
        <v>0.23877849189612299</v>
      </c>
    </row>
    <row r="329" spans="1:17" x14ac:dyDescent="0.3">
      <c r="A329" t="s">
        <v>765</v>
      </c>
      <c r="B329" t="s">
        <v>766</v>
      </c>
      <c r="C329" t="s">
        <v>3155</v>
      </c>
      <c r="D329" t="s">
        <v>189</v>
      </c>
      <c r="E329">
        <v>21753.1696016799</v>
      </c>
      <c r="F329">
        <v>385.55</v>
      </c>
      <c r="G329">
        <v>15.304285924954799</v>
      </c>
      <c r="H329">
        <v>-7.6792736590597199</v>
      </c>
      <c r="I329">
        <v>22.851465656792101</v>
      </c>
      <c r="J329">
        <v>-1.9250723443197899</v>
      </c>
      <c r="K329">
        <v>392.21722952342202</v>
      </c>
      <c r="L329">
        <v>353.356782472335</v>
      </c>
      <c r="M329">
        <v>36.377810560482899</v>
      </c>
      <c r="N329">
        <v>0.121868146407418</v>
      </c>
      <c r="O329">
        <v>21.8259629101283</v>
      </c>
      <c r="P329">
        <v>48.259950009613497</v>
      </c>
      <c r="Q329">
        <v>1.189914101949E-2</v>
      </c>
    </row>
    <row r="330" spans="1:17" x14ac:dyDescent="0.3">
      <c r="A330" t="s">
        <v>767</v>
      </c>
      <c r="B330" t="s">
        <v>768</v>
      </c>
      <c r="C330" t="s">
        <v>3167</v>
      </c>
      <c r="D330" t="s">
        <v>173</v>
      </c>
      <c r="E330">
        <v>21631.52392965</v>
      </c>
      <c r="F330">
        <v>680.5</v>
      </c>
      <c r="G330">
        <v>54.206507474022501</v>
      </c>
      <c r="H330">
        <v>7.3356391091724302E-2</v>
      </c>
      <c r="I330">
        <v>10.311082778039699</v>
      </c>
      <c r="J330">
        <v>0.118482926775303</v>
      </c>
      <c r="K330">
        <v>713.00106694324404</v>
      </c>
      <c r="L330">
        <v>615.98633126413699</v>
      </c>
      <c r="M330">
        <v>42.4889998991219</v>
      </c>
      <c r="N330">
        <v>0.41189459222094499</v>
      </c>
      <c r="O330">
        <v>24.019103600293899</v>
      </c>
      <c r="P330">
        <v>94.234337091479901</v>
      </c>
      <c r="Q330">
        <v>0.12746993976760199</v>
      </c>
    </row>
    <row r="331" spans="1:17" x14ac:dyDescent="0.3">
      <c r="A331" t="s">
        <v>769</v>
      </c>
      <c r="B331" t="s">
        <v>770</v>
      </c>
      <c r="C331" t="s">
        <v>3155</v>
      </c>
      <c r="D331" t="s">
        <v>294</v>
      </c>
      <c r="E331">
        <v>21531.2160549119</v>
      </c>
      <c r="F331">
        <v>217.68</v>
      </c>
      <c r="G331">
        <v>36.015201298125199</v>
      </c>
      <c r="H331">
        <v>-8.5069325355871896</v>
      </c>
      <c r="I331">
        <v>-0.22861391135454801</v>
      </c>
      <c r="J331">
        <v>-2.32024271258453</v>
      </c>
      <c r="K331">
        <v>228.993339785638</v>
      </c>
      <c r="L331">
        <v>216.73328143849901</v>
      </c>
      <c r="M331">
        <v>56.641980583951103</v>
      </c>
      <c r="N331">
        <v>0.49991369623576198</v>
      </c>
      <c r="O331">
        <v>30.650496141124499</v>
      </c>
      <c r="P331">
        <v>64.410876132930497</v>
      </c>
      <c r="Q331">
        <v>4.7360886924601997E-2</v>
      </c>
    </row>
    <row r="332" spans="1:17" x14ac:dyDescent="0.3">
      <c r="A332" t="s">
        <v>771</v>
      </c>
      <c r="B332" t="s">
        <v>772</v>
      </c>
      <c r="C332" t="s">
        <v>3168</v>
      </c>
      <c r="D332" t="s">
        <v>291</v>
      </c>
      <c r="E332">
        <v>21038.247718219998</v>
      </c>
      <c r="F332">
        <v>6228.7</v>
      </c>
      <c r="G332">
        <v>59.862365321465802</v>
      </c>
      <c r="H332">
        <v>25.078546457074999</v>
      </c>
      <c r="I332">
        <v>44.3544415122781</v>
      </c>
      <c r="J332">
        <v>-3.1319715569428501</v>
      </c>
      <c r="K332">
        <v>5308.5090389975703</v>
      </c>
      <c r="L332">
        <v>4337.2944121160599</v>
      </c>
      <c r="M332">
        <v>61.271924707792898</v>
      </c>
      <c r="N332">
        <v>2.26569654670732</v>
      </c>
      <c r="O332">
        <v>14.93570086856</v>
      </c>
      <c r="P332">
        <v>109.681708774469</v>
      </c>
      <c r="Q332">
        <v>6.7482071777472993E-2</v>
      </c>
    </row>
    <row r="333" spans="1:17" x14ac:dyDescent="0.3">
      <c r="A333" t="s">
        <v>773</v>
      </c>
      <c r="B333" t="s">
        <v>774</v>
      </c>
      <c r="C333" t="s">
        <v>3156</v>
      </c>
      <c r="D333" t="s">
        <v>257</v>
      </c>
      <c r="E333">
        <v>21020.90323502</v>
      </c>
      <c r="F333">
        <v>1910.05</v>
      </c>
      <c r="G333">
        <v>-13.2262522560519</v>
      </c>
      <c r="H333">
        <v>1.1712259088311401</v>
      </c>
      <c r="I333">
        <v>-1.08881892557003</v>
      </c>
      <c r="J333">
        <v>3.5909924014923398</v>
      </c>
      <c r="K333">
        <v>1872.01507901122</v>
      </c>
      <c r="L333">
        <v>1861.2992109873201</v>
      </c>
      <c r="M333">
        <v>71.0991871335371</v>
      </c>
      <c r="N333">
        <v>1.0360886944273</v>
      </c>
      <c r="O333">
        <v>28.737467605559999</v>
      </c>
      <c r="P333">
        <v>16.214900672325101</v>
      </c>
      <c r="Q333">
        <v>6.2678369445791998E-2</v>
      </c>
    </row>
    <row r="334" spans="1:17" x14ac:dyDescent="0.3">
      <c r="A334" t="s">
        <v>775</v>
      </c>
      <c r="B334" t="s">
        <v>776</v>
      </c>
      <c r="C334" t="s">
        <v>3167</v>
      </c>
      <c r="D334" t="s">
        <v>472</v>
      </c>
      <c r="E334">
        <v>20905.415078959999</v>
      </c>
      <c r="F334">
        <v>328.4</v>
      </c>
      <c r="G334">
        <v>12.742980877267399</v>
      </c>
      <c r="H334">
        <v>-8.8837578808835005</v>
      </c>
      <c r="I334">
        <v>2.4530823279226501</v>
      </c>
      <c r="J334">
        <v>4.5506672495205098</v>
      </c>
      <c r="K334">
        <v>335.48316646345398</v>
      </c>
      <c r="L334">
        <v>290.78184640561301</v>
      </c>
      <c r="M334">
        <v>53.863885279880698</v>
      </c>
      <c r="N334">
        <v>0.69269599145947203</v>
      </c>
      <c r="O334">
        <v>16.884896467722299</v>
      </c>
      <c r="P334">
        <v>72.864850638241805</v>
      </c>
      <c r="Q334">
        <v>0.183471331816835</v>
      </c>
    </row>
    <row r="335" spans="1:17" x14ac:dyDescent="0.3">
      <c r="A335" t="s">
        <v>777</v>
      </c>
      <c r="B335" t="s">
        <v>778</v>
      </c>
      <c r="C335" t="s">
        <v>3169</v>
      </c>
      <c r="D335" t="s">
        <v>533</v>
      </c>
      <c r="E335">
        <v>20888.914867825999</v>
      </c>
      <c r="F335">
        <v>173.17</v>
      </c>
      <c r="G335">
        <v>-34.915933690832503</v>
      </c>
      <c r="H335">
        <v>-2.1562509446760698</v>
      </c>
      <c r="I335">
        <v>-2.75871066643065</v>
      </c>
      <c r="J335">
        <v>4.4788436482851202</v>
      </c>
      <c r="K335">
        <v>177.44319163933599</v>
      </c>
      <c r="L335">
        <v>175.35036976511401</v>
      </c>
      <c r="M335">
        <v>55.820202726057097</v>
      </c>
      <c r="N335">
        <v>0.32562433081411102</v>
      </c>
      <c r="O335">
        <v>28.625050528382499</v>
      </c>
      <c r="P335">
        <v>21.7363796133567</v>
      </c>
      <c r="Q335">
        <v>-6.4458314812960004E-3</v>
      </c>
    </row>
    <row r="336" spans="1:17" hidden="1" x14ac:dyDescent="0.3">
      <c r="A336" t="s">
        <v>779</v>
      </c>
      <c r="B336" t="s">
        <v>780</v>
      </c>
      <c r="C336" t="s">
        <v>3172</v>
      </c>
      <c r="D336" t="s">
        <v>117</v>
      </c>
      <c r="E336">
        <v>20839.78508184</v>
      </c>
      <c r="F336">
        <v>342.9</v>
      </c>
      <c r="G336">
        <v>-20.800607616569099</v>
      </c>
      <c r="H336">
        <v>-8.0401786068082792</v>
      </c>
      <c r="I336">
        <v>-34.762425122665903</v>
      </c>
      <c r="J336">
        <v>1.05399685293962</v>
      </c>
      <c r="K336">
        <v>369.81174321591902</v>
      </c>
      <c r="L336">
        <v>391.08837785882702</v>
      </c>
      <c r="M336">
        <v>52.018269500290998</v>
      </c>
      <c r="N336">
        <v>1.27090634952716</v>
      </c>
      <c r="O336">
        <v>68.372703412073506</v>
      </c>
      <c r="P336">
        <v>13.243064729194099</v>
      </c>
      <c r="Q336">
        <v>2.7876641504849E-2</v>
      </c>
    </row>
    <row r="337" spans="1:17" x14ac:dyDescent="0.3">
      <c r="A337" t="s">
        <v>781</v>
      </c>
      <c r="B337" t="s">
        <v>782</v>
      </c>
      <c r="C337" t="s">
        <v>3165</v>
      </c>
      <c r="D337" t="s">
        <v>75</v>
      </c>
      <c r="E337">
        <v>20829.173297000001</v>
      </c>
      <c r="F337">
        <v>881.5</v>
      </c>
      <c r="G337">
        <v>-38.475299439744802</v>
      </c>
      <c r="H337">
        <v>2.1152460930924999</v>
      </c>
      <c r="I337">
        <v>5.7201901245616096</v>
      </c>
      <c r="J337">
        <v>0.56217710515157104</v>
      </c>
      <c r="K337">
        <v>853.14658599467396</v>
      </c>
      <c r="L337">
        <v>847.10858116277097</v>
      </c>
      <c r="M337">
        <v>61.685859267332702</v>
      </c>
      <c r="N337">
        <v>0.85483121085388203</v>
      </c>
      <c r="O337">
        <v>20.045377197958</v>
      </c>
      <c r="P337">
        <v>25.928571428571399</v>
      </c>
      <c r="Q337">
        <v>-7.4360375517584995E-2</v>
      </c>
    </row>
    <row r="338" spans="1:17" x14ac:dyDescent="0.3">
      <c r="A338" t="s">
        <v>783</v>
      </c>
      <c r="B338" t="s">
        <v>784</v>
      </c>
      <c r="C338" t="s">
        <v>3160</v>
      </c>
      <c r="D338" t="s">
        <v>205</v>
      </c>
      <c r="E338">
        <v>20733.814610519999</v>
      </c>
      <c r="F338">
        <v>1276.3499999999999</v>
      </c>
      <c r="G338">
        <v>81.322205082297899</v>
      </c>
      <c r="H338">
        <v>-7.3786707238469296</v>
      </c>
      <c r="I338">
        <v>-6.96331891272294</v>
      </c>
      <c r="J338">
        <v>-2.1923755814364201</v>
      </c>
      <c r="K338">
        <v>1289.6399449299399</v>
      </c>
      <c r="L338">
        <v>1160.1372762518299</v>
      </c>
      <c r="M338">
        <v>54.4032105951853</v>
      </c>
      <c r="N338">
        <v>0.76477075946625095</v>
      </c>
      <c r="O338">
        <v>13.5268539193794</v>
      </c>
      <c r="P338">
        <v>112.28274428274401</v>
      </c>
      <c r="Q338">
        <v>0.15718482570290501</v>
      </c>
    </row>
    <row r="339" spans="1:17" x14ac:dyDescent="0.3">
      <c r="A339" t="s">
        <v>785</v>
      </c>
      <c r="B339" t="s">
        <v>786</v>
      </c>
      <c r="C339" t="s">
        <v>3167</v>
      </c>
      <c r="D339" t="s">
        <v>264</v>
      </c>
      <c r="E339">
        <v>20616.522006070001</v>
      </c>
      <c r="F339">
        <v>651.65</v>
      </c>
      <c r="G339">
        <v>2.9223313253805498</v>
      </c>
      <c r="H339">
        <v>-1.9911605259093901</v>
      </c>
      <c r="I339">
        <v>-11.014855399480901</v>
      </c>
      <c r="J339">
        <v>8.40706478962103</v>
      </c>
      <c r="K339">
        <v>661.98757048943696</v>
      </c>
      <c r="L339">
        <v>642.90264481446798</v>
      </c>
      <c r="M339">
        <v>56.655021581861902</v>
      </c>
      <c r="N339">
        <v>0.48965913770894398</v>
      </c>
      <c r="O339">
        <v>22.604158674134901</v>
      </c>
      <c r="P339">
        <v>29.655789892558602</v>
      </c>
      <c r="Q339">
        <v>0.10948239126874799</v>
      </c>
    </row>
    <row r="340" spans="1:17" x14ac:dyDescent="0.3">
      <c r="A340" t="s">
        <v>787</v>
      </c>
      <c r="B340" t="s">
        <v>788</v>
      </c>
      <c r="C340" t="s">
        <v>3160</v>
      </c>
      <c r="D340" t="s">
        <v>46</v>
      </c>
      <c r="E340">
        <v>20586.948376190001</v>
      </c>
      <c r="F340">
        <v>218.89</v>
      </c>
      <c r="G340">
        <v>23.743280952487101</v>
      </c>
      <c r="H340">
        <v>-1.1614639890513601</v>
      </c>
      <c r="I340">
        <v>-20.061866916491098</v>
      </c>
      <c r="J340">
        <v>3.4169832178591699</v>
      </c>
      <c r="K340">
        <v>227.14784055689401</v>
      </c>
      <c r="L340">
        <v>229.42239187028699</v>
      </c>
      <c r="M340">
        <v>58.506987834428799</v>
      </c>
      <c r="N340">
        <v>0.95795050513869895</v>
      </c>
      <c r="O340">
        <v>60.628626250628102</v>
      </c>
      <c r="P340">
        <v>52.536585365853597</v>
      </c>
      <c r="Q340">
        <v>0.15255455955303199</v>
      </c>
    </row>
    <row r="341" spans="1:17" x14ac:dyDescent="0.3">
      <c r="A341" t="s">
        <v>789</v>
      </c>
      <c r="B341" t="s">
        <v>790</v>
      </c>
      <c r="C341" t="s">
        <v>3167</v>
      </c>
      <c r="D341" t="s">
        <v>117</v>
      </c>
      <c r="E341">
        <v>20268.97106923</v>
      </c>
      <c r="F341">
        <v>772.85</v>
      </c>
      <c r="G341">
        <v>45.8054337724449</v>
      </c>
      <c r="H341">
        <v>5.5384020905782503</v>
      </c>
      <c r="I341">
        <v>23.491233961061301</v>
      </c>
      <c r="J341">
        <v>1.84920574674391</v>
      </c>
      <c r="K341">
        <v>706.80758039121895</v>
      </c>
      <c r="L341">
        <v>616.113650496334</v>
      </c>
      <c r="M341">
        <v>74.614237265432095</v>
      </c>
      <c r="N341">
        <v>0.68615363183317002</v>
      </c>
      <c r="O341">
        <v>2.8336675939703602</v>
      </c>
      <c r="P341">
        <v>75.587867772350293</v>
      </c>
      <c r="Q341">
        <v>0.17038611090299099</v>
      </c>
    </row>
    <row r="342" spans="1:17" hidden="1" x14ac:dyDescent="0.3">
      <c r="A342" t="s">
        <v>791</v>
      </c>
      <c r="B342" t="s">
        <v>792</v>
      </c>
      <c r="C342" t="s">
        <v>3172</v>
      </c>
      <c r="D342" t="s">
        <v>136</v>
      </c>
      <c r="E342">
        <v>20173.740000000002</v>
      </c>
      <c r="F342">
        <v>142.68</v>
      </c>
      <c r="G342">
        <v>-12.7029096263072</v>
      </c>
      <c r="H342">
        <v>1.8050610426662801</v>
      </c>
      <c r="I342">
        <v>2.4164787803412202</v>
      </c>
      <c r="J342">
        <v>-1.9772003077588101</v>
      </c>
      <c r="K342">
        <v>142.66219606574401</v>
      </c>
      <c r="L342">
        <v>136.674736588466</v>
      </c>
      <c r="M342">
        <v>53.328059728626101</v>
      </c>
      <c r="N342">
        <v>0.16287727289398399</v>
      </c>
      <c r="O342">
        <v>8.5295766750770703</v>
      </c>
      <c r="P342">
        <v>18.6528066528066</v>
      </c>
    </row>
    <row r="343" spans="1:17" x14ac:dyDescent="0.3">
      <c r="A343" t="s">
        <v>793</v>
      </c>
      <c r="B343" t="s">
        <v>794</v>
      </c>
      <c r="C343" t="s">
        <v>3171</v>
      </c>
      <c r="D343" t="s">
        <v>396</v>
      </c>
      <c r="E343">
        <v>20168.83663098</v>
      </c>
      <c r="F343">
        <v>503.4</v>
      </c>
      <c r="G343">
        <v>47.246908744253098</v>
      </c>
      <c r="H343">
        <v>-1.2619345600044001</v>
      </c>
      <c r="I343">
        <v>16.393387781266</v>
      </c>
      <c r="J343">
        <v>5.2490300765389097</v>
      </c>
      <c r="K343">
        <v>492.12964495957101</v>
      </c>
      <c r="L343">
        <v>447.56911991245499</v>
      </c>
      <c r="M343">
        <v>66.3602528092228</v>
      </c>
      <c r="N343">
        <v>0.70738262652489803</v>
      </c>
      <c r="O343">
        <v>14.0941597139451</v>
      </c>
      <c r="P343">
        <v>75.034770514603593</v>
      </c>
      <c r="Q343">
        <v>3.7751252524803998E-2</v>
      </c>
    </row>
    <row r="344" spans="1:17" hidden="1" x14ac:dyDescent="0.3">
      <c r="A344" t="s">
        <v>795</v>
      </c>
      <c r="B344" t="s">
        <v>796</v>
      </c>
      <c r="C344" t="s">
        <v>3172</v>
      </c>
      <c r="D344" t="s">
        <v>136</v>
      </c>
      <c r="E344">
        <v>20155.501969815999</v>
      </c>
      <c r="F344">
        <v>379.99</v>
      </c>
      <c r="G344">
        <v>-4.6615208653929701</v>
      </c>
      <c r="H344">
        <v>6.2278106736350898</v>
      </c>
      <c r="I344">
        <v>-0.40614792616171502</v>
      </c>
      <c r="J344">
        <v>2.44585344013224</v>
      </c>
      <c r="K344">
        <v>361.63477258696003</v>
      </c>
      <c r="L344">
        <v>345.67513961487703</v>
      </c>
      <c r="M344">
        <v>42.778347382377802</v>
      </c>
      <c r="N344">
        <v>0.82742656019945904</v>
      </c>
      <c r="O344">
        <v>0.778967867575453</v>
      </c>
      <c r="P344">
        <v>22.775444264943399</v>
      </c>
      <c r="Q344">
        <v>-0.10379904096142301</v>
      </c>
    </row>
    <row r="345" spans="1:17" x14ac:dyDescent="0.3">
      <c r="A345" t="s">
        <v>797</v>
      </c>
      <c r="B345" t="s">
        <v>798</v>
      </c>
      <c r="C345" t="s">
        <v>3161</v>
      </c>
      <c r="D345" t="s">
        <v>51</v>
      </c>
      <c r="E345">
        <v>19741.776318914999</v>
      </c>
      <c r="F345">
        <v>1246.3499999999999</v>
      </c>
      <c r="G345">
        <v>185.45744990147699</v>
      </c>
      <c r="H345">
        <v>15.308327085128701</v>
      </c>
      <c r="I345">
        <v>74.799410892707002</v>
      </c>
      <c r="J345">
        <v>12.8739319828895</v>
      </c>
      <c r="K345">
        <v>1105.9755896587301</v>
      </c>
      <c r="L345">
        <v>843.51498755517196</v>
      </c>
      <c r="M345">
        <v>65.955986141436796</v>
      </c>
      <c r="N345">
        <v>0.54319910881790501</v>
      </c>
      <c r="O345">
        <v>4.0357844907128904</v>
      </c>
      <c r="P345">
        <v>217.986988136241</v>
      </c>
      <c r="Q345">
        <v>7.9162480313135997E-2</v>
      </c>
    </row>
    <row r="346" spans="1:17" x14ac:dyDescent="0.3">
      <c r="A346" t="s">
        <v>799</v>
      </c>
      <c r="B346" t="s">
        <v>800</v>
      </c>
      <c r="C346" t="s">
        <v>3168</v>
      </c>
      <c r="D346" t="s">
        <v>801</v>
      </c>
      <c r="E346">
        <v>19694.018658500001</v>
      </c>
      <c r="F346">
        <v>1236.5</v>
      </c>
      <c r="G346">
        <v>-28.4910734718645</v>
      </c>
      <c r="H346">
        <v>-13.8991021074995</v>
      </c>
      <c r="I346">
        <v>-3.5203525734791099</v>
      </c>
      <c r="J346">
        <v>1.53616990893089</v>
      </c>
      <c r="K346">
        <v>1348.18651833133</v>
      </c>
      <c r="L346">
        <v>1342.35018385026</v>
      </c>
      <c r="M346">
        <v>38.506907850265399</v>
      </c>
      <c r="N346">
        <v>0.73123425417693</v>
      </c>
      <c r="O346">
        <v>27.6748887990295</v>
      </c>
      <c r="P346">
        <v>11.361282478497699</v>
      </c>
      <c r="Q346">
        <v>-1.9795857238827999E-2</v>
      </c>
    </row>
    <row r="347" spans="1:17" x14ac:dyDescent="0.3">
      <c r="A347" t="s">
        <v>802</v>
      </c>
      <c r="B347" t="s">
        <v>803</v>
      </c>
      <c r="C347" t="s">
        <v>3170</v>
      </c>
      <c r="D347" t="s">
        <v>136</v>
      </c>
      <c r="E347">
        <v>19691.870790195</v>
      </c>
      <c r="F347">
        <v>1401.45</v>
      </c>
      <c r="G347">
        <v>100.403531086315</v>
      </c>
      <c r="H347">
        <v>-10.0854902543366</v>
      </c>
      <c r="I347">
        <v>1.6163389727960999</v>
      </c>
      <c r="J347">
        <v>-3.45769043385922</v>
      </c>
      <c r="K347">
        <v>1456.78159320296</v>
      </c>
      <c r="L347">
        <v>1296.1044769100099</v>
      </c>
      <c r="M347">
        <v>48.7754516441953</v>
      </c>
      <c r="N347">
        <v>0.54453698836480702</v>
      </c>
      <c r="O347">
        <v>17.5211388205073</v>
      </c>
      <c r="P347">
        <v>131.376919266963</v>
      </c>
    </row>
    <row r="348" spans="1:17" hidden="1" x14ac:dyDescent="0.3">
      <c r="A348" t="s">
        <v>804</v>
      </c>
      <c r="B348" t="s">
        <v>805</v>
      </c>
      <c r="C348" t="s">
        <v>3157</v>
      </c>
      <c r="D348" t="s">
        <v>54</v>
      </c>
      <c r="E348">
        <v>19652.4912258</v>
      </c>
      <c r="F348">
        <v>457.2</v>
      </c>
      <c r="G348">
        <v>12.6466990288106</v>
      </c>
      <c r="H348">
        <v>3.9438780252332499</v>
      </c>
      <c r="I348">
        <v>29.6809184117778</v>
      </c>
      <c r="J348">
        <v>-0.22000784744136101</v>
      </c>
      <c r="K348">
        <v>438.98999664577099</v>
      </c>
      <c r="M348">
        <v>63.9705052229844</v>
      </c>
      <c r="N348">
        <v>0.514822158520583</v>
      </c>
      <c r="O348">
        <v>13.035870516185399</v>
      </c>
      <c r="P348">
        <v>56.575342465753401</v>
      </c>
    </row>
    <row r="349" spans="1:17" x14ac:dyDescent="0.3">
      <c r="A349" t="s">
        <v>806</v>
      </c>
      <c r="B349" t="s">
        <v>807</v>
      </c>
      <c r="C349" t="s">
        <v>3164</v>
      </c>
      <c r="D349" t="s">
        <v>117</v>
      </c>
      <c r="E349">
        <v>19632.563025029998</v>
      </c>
      <c r="F349">
        <v>1076.05</v>
      </c>
      <c r="G349">
        <v>56.840533135621001</v>
      </c>
      <c r="H349">
        <v>7.2258094609803203E-2</v>
      </c>
      <c r="I349">
        <v>0.58208183158534599</v>
      </c>
      <c r="J349">
        <v>0.66794580099914702</v>
      </c>
      <c r="K349">
        <v>1048.9543074971</v>
      </c>
      <c r="L349">
        <v>925.27693714889404</v>
      </c>
      <c r="M349">
        <v>55.364413955469502</v>
      </c>
      <c r="N349">
        <v>0.85442991934091606</v>
      </c>
      <c r="O349">
        <v>22.113284698666401</v>
      </c>
      <c r="P349">
        <v>97.078754578754499</v>
      </c>
      <c r="Q349">
        <v>0.23166810682840699</v>
      </c>
    </row>
    <row r="350" spans="1:17" x14ac:dyDescent="0.3">
      <c r="A350" t="s">
        <v>808</v>
      </c>
      <c r="B350" t="s">
        <v>809</v>
      </c>
      <c r="C350" t="s">
        <v>3159</v>
      </c>
      <c r="D350" t="s">
        <v>267</v>
      </c>
      <c r="E350">
        <v>19580.4371565</v>
      </c>
      <c r="F350">
        <v>2806.35</v>
      </c>
      <c r="G350">
        <v>72.493348585035804</v>
      </c>
      <c r="H350">
        <v>1.0315055390111301</v>
      </c>
      <c r="I350">
        <v>70.740760120714796</v>
      </c>
      <c r="J350">
        <v>-0.66205637194970102</v>
      </c>
      <c r="K350">
        <v>2631.5831071509701</v>
      </c>
      <c r="L350">
        <v>2122.3068465049</v>
      </c>
      <c r="M350">
        <v>59.664232627733298</v>
      </c>
      <c r="N350">
        <v>0.71596751007370396</v>
      </c>
      <c r="O350">
        <v>6.0095854045290196</v>
      </c>
      <c r="P350">
        <v>122.84999602953999</v>
      </c>
      <c r="Q350">
        <v>0.104830286909631</v>
      </c>
    </row>
    <row r="351" spans="1:17" x14ac:dyDescent="0.3">
      <c r="A351" t="s">
        <v>810</v>
      </c>
      <c r="B351" t="s">
        <v>811</v>
      </c>
      <c r="C351" t="s">
        <v>3161</v>
      </c>
      <c r="D351" t="s">
        <v>51</v>
      </c>
      <c r="E351">
        <v>19482.362003810002</v>
      </c>
      <c r="F351">
        <v>1269.8499999999999</v>
      </c>
      <c r="G351">
        <v>417.58649882033802</v>
      </c>
      <c r="H351">
        <v>36.309401580260896</v>
      </c>
      <c r="I351">
        <v>125.172225736801</v>
      </c>
      <c r="J351">
        <v>14.698977139471999</v>
      </c>
      <c r="K351">
        <v>1054.05031280514</v>
      </c>
      <c r="L351">
        <v>785.78882571748102</v>
      </c>
      <c r="M351">
        <v>70.403621994065702</v>
      </c>
      <c r="N351">
        <v>1.9636485882338299</v>
      </c>
      <c r="O351">
        <v>5.1029649171162097</v>
      </c>
      <c r="P351">
        <v>446.40705679862299</v>
      </c>
      <c r="Q351">
        <v>0.113207620047547</v>
      </c>
    </row>
    <row r="352" spans="1:17" x14ac:dyDescent="0.3">
      <c r="A352" t="s">
        <v>812</v>
      </c>
      <c r="B352" t="s">
        <v>813</v>
      </c>
      <c r="C352" t="s">
        <v>3171</v>
      </c>
      <c r="D352" t="s">
        <v>475</v>
      </c>
      <c r="E352">
        <v>19438.860984479899</v>
      </c>
      <c r="F352">
        <v>1875.15</v>
      </c>
      <c r="G352">
        <v>-19.152841552440599</v>
      </c>
      <c r="H352">
        <v>-4.8270584434135904</v>
      </c>
      <c r="I352">
        <v>6.6470246637419699</v>
      </c>
      <c r="J352">
        <v>-0.85096662421853198</v>
      </c>
      <c r="K352">
        <v>1955.5865103883</v>
      </c>
      <c r="L352">
        <v>1880.3500438089</v>
      </c>
      <c r="M352">
        <v>37.279686228155597</v>
      </c>
      <c r="N352">
        <v>0.44365869621285398</v>
      </c>
      <c r="O352">
        <v>24.2567261285763</v>
      </c>
      <c r="P352">
        <v>28.241690603200599</v>
      </c>
      <c r="Q352">
        <v>-4.5174222240712998E-2</v>
      </c>
    </row>
    <row r="353" spans="1:17" x14ac:dyDescent="0.3">
      <c r="A353" t="s">
        <v>814</v>
      </c>
      <c r="B353" t="s">
        <v>815</v>
      </c>
      <c r="C353" t="s">
        <v>3157</v>
      </c>
      <c r="D353" t="s">
        <v>515</v>
      </c>
      <c r="E353">
        <v>19399.730400600001</v>
      </c>
      <c r="F353">
        <v>457.05</v>
      </c>
      <c r="G353">
        <v>-49.588991685630099</v>
      </c>
      <c r="H353">
        <v>-0.35918658008237198</v>
      </c>
      <c r="I353">
        <v>10.8647992057042</v>
      </c>
      <c r="J353">
        <v>5.7833069959378598</v>
      </c>
      <c r="K353">
        <v>453.42068668585898</v>
      </c>
      <c r="L353">
        <v>469.51342956437298</v>
      </c>
      <c r="M353">
        <v>63.488778572846599</v>
      </c>
      <c r="N353">
        <v>0.85390623501970098</v>
      </c>
      <c r="O353">
        <v>43.3909035873749</v>
      </c>
      <c r="P353">
        <v>50.207046141711601</v>
      </c>
      <c r="Q353">
        <v>3.6435790560292003E-2</v>
      </c>
    </row>
    <row r="354" spans="1:17" x14ac:dyDescent="0.3">
      <c r="A354" t="s">
        <v>816</v>
      </c>
      <c r="B354" t="s">
        <v>817</v>
      </c>
      <c r="C354" t="s">
        <v>3160</v>
      </c>
      <c r="D354" t="s">
        <v>46</v>
      </c>
      <c r="E354">
        <v>19356.51030804</v>
      </c>
      <c r="F354">
        <v>308.3</v>
      </c>
      <c r="G354">
        <v>76.498934456192899</v>
      </c>
      <c r="H354">
        <v>3.4258837239448501</v>
      </c>
      <c r="I354">
        <v>13.8308040531844</v>
      </c>
      <c r="J354">
        <v>3.5550066317328799</v>
      </c>
      <c r="K354">
        <v>305.005601099535</v>
      </c>
      <c r="L354">
        <v>277.68804663847999</v>
      </c>
      <c r="M354">
        <v>61.665064961969101</v>
      </c>
      <c r="N354">
        <v>0.87145028369245903</v>
      </c>
      <c r="O354">
        <v>18.228997729484199</v>
      </c>
      <c r="P354">
        <v>108.875338753387</v>
      </c>
      <c r="Q354">
        <v>0.16471508522172601</v>
      </c>
    </row>
    <row r="355" spans="1:17" x14ac:dyDescent="0.3">
      <c r="A355" t="s">
        <v>818</v>
      </c>
      <c r="B355" t="s">
        <v>819</v>
      </c>
      <c r="C355" t="s">
        <v>3168</v>
      </c>
      <c r="D355" t="s">
        <v>240</v>
      </c>
      <c r="E355">
        <v>19355.172648870001</v>
      </c>
      <c r="F355">
        <v>444.9</v>
      </c>
      <c r="G355">
        <v>25.2737273389452</v>
      </c>
      <c r="H355">
        <v>1.0764869650355999</v>
      </c>
      <c r="I355">
        <v>19.413701346836</v>
      </c>
      <c r="J355">
        <v>3.8816909524841199</v>
      </c>
      <c r="K355">
        <v>441.75013334154397</v>
      </c>
      <c r="L355">
        <v>403.39749901965001</v>
      </c>
      <c r="M355">
        <v>60.387793986811197</v>
      </c>
      <c r="N355">
        <v>0.60588071511540298</v>
      </c>
      <c r="O355">
        <v>29.793211957743299</v>
      </c>
      <c r="P355">
        <v>57.152949487813402</v>
      </c>
      <c r="Q355">
        <v>7.1340474130210996E-2</v>
      </c>
    </row>
    <row r="356" spans="1:17" x14ac:dyDescent="0.3">
      <c r="A356" t="s">
        <v>820</v>
      </c>
      <c r="B356" t="s">
        <v>821</v>
      </c>
      <c r="C356" t="s">
        <v>3167</v>
      </c>
      <c r="D356" t="s">
        <v>173</v>
      </c>
      <c r="E356">
        <v>19351.885072724999</v>
      </c>
      <c r="F356">
        <v>809.35</v>
      </c>
      <c r="G356">
        <v>112.75719901599901</v>
      </c>
      <c r="H356">
        <v>2.8040725647219399E-2</v>
      </c>
      <c r="I356">
        <v>-12.1850961169804</v>
      </c>
      <c r="J356">
        <v>3.4162422542031199</v>
      </c>
      <c r="K356">
        <v>796.82590016562995</v>
      </c>
      <c r="L356">
        <v>720.90177229300798</v>
      </c>
      <c r="M356">
        <v>61.425695146437</v>
      </c>
      <c r="N356">
        <v>0.41261204683199498</v>
      </c>
      <c r="O356">
        <v>21.0848211527769</v>
      </c>
      <c r="P356">
        <v>148.610044540009</v>
      </c>
      <c r="Q356">
        <v>0.19403142648643301</v>
      </c>
    </row>
    <row r="357" spans="1:17" hidden="1" x14ac:dyDescent="0.3">
      <c r="A357" t="s">
        <v>822</v>
      </c>
      <c r="B357" t="s">
        <v>823</v>
      </c>
      <c r="C357" t="s">
        <v>3172</v>
      </c>
      <c r="D357" t="s">
        <v>599</v>
      </c>
      <c r="E357">
        <v>19316.389580669998</v>
      </c>
      <c r="F357">
        <v>775.95</v>
      </c>
      <c r="G357">
        <v>-40.635338771947197</v>
      </c>
      <c r="H357">
        <v>-1.25435350289435</v>
      </c>
      <c r="I357">
        <v>-15.449921953788699</v>
      </c>
      <c r="J357">
        <v>2.5091823659852799</v>
      </c>
      <c r="K357">
        <v>790.89889143154903</v>
      </c>
      <c r="L357">
        <v>825.93515614585795</v>
      </c>
      <c r="M357">
        <v>55.787905224564199</v>
      </c>
      <c r="N357">
        <v>0.80718782619634699</v>
      </c>
      <c r="O357">
        <v>22.301694696823201</v>
      </c>
      <c r="P357">
        <v>5.7729007633587903</v>
      </c>
      <c r="Q357">
        <v>-0.18726192635084499</v>
      </c>
    </row>
    <row r="358" spans="1:17" x14ac:dyDescent="0.3">
      <c r="A358" t="s">
        <v>824</v>
      </c>
      <c r="B358" t="s">
        <v>825</v>
      </c>
      <c r="C358" t="s">
        <v>3163</v>
      </c>
      <c r="D358" t="s">
        <v>199</v>
      </c>
      <c r="E358">
        <v>19287.880936179899</v>
      </c>
      <c r="F358">
        <v>1631.15</v>
      </c>
      <c r="G358">
        <v>9.1228520573644296</v>
      </c>
      <c r="H358">
        <v>-8.47735324817498</v>
      </c>
      <c r="I358">
        <v>-24.1467381967419</v>
      </c>
      <c r="J358">
        <v>1.4376542807614101</v>
      </c>
      <c r="K358">
        <v>1758.1481060097001</v>
      </c>
      <c r="L358">
        <v>1794.2703308603</v>
      </c>
      <c r="M358">
        <v>50.406151053187997</v>
      </c>
      <c r="N358">
        <v>0.94484971725473899</v>
      </c>
      <c r="O358">
        <v>48.873494160561499</v>
      </c>
      <c r="P358">
        <v>38.467741935483801</v>
      </c>
      <c r="Q358">
        <v>0.17434771476510699</v>
      </c>
    </row>
    <row r="359" spans="1:17" hidden="1" x14ac:dyDescent="0.3">
      <c r="A359" t="s">
        <v>826</v>
      </c>
      <c r="B359" t="s">
        <v>827</v>
      </c>
      <c r="C359" t="s">
        <v>3172</v>
      </c>
      <c r="D359" t="s">
        <v>475</v>
      </c>
      <c r="E359">
        <v>19252.167743499998</v>
      </c>
      <c r="F359">
        <v>4227.5</v>
      </c>
      <c r="G359">
        <v>47.110396577022698</v>
      </c>
      <c r="H359">
        <v>12.164889007145399</v>
      </c>
      <c r="I359">
        <v>62.391269722542702</v>
      </c>
      <c r="J359">
        <v>12.7880612932764</v>
      </c>
      <c r="K359">
        <v>3808.2477246242302</v>
      </c>
      <c r="L359">
        <v>3175.1929977416798</v>
      </c>
      <c r="M359">
        <v>60.1707122496667</v>
      </c>
      <c r="N359">
        <v>2.2824070061828299</v>
      </c>
      <c r="O359">
        <v>10.5617977528089</v>
      </c>
      <c r="P359">
        <v>86.479929422143798</v>
      </c>
      <c r="Q359">
        <v>8.3877663661758001E-2</v>
      </c>
    </row>
    <row r="360" spans="1:17" x14ac:dyDescent="0.3">
      <c r="A360" t="s">
        <v>828</v>
      </c>
      <c r="B360" t="s">
        <v>829</v>
      </c>
      <c r="C360" t="s">
        <v>3161</v>
      </c>
      <c r="D360" t="s">
        <v>51</v>
      </c>
      <c r="E360">
        <v>19231.073700299999</v>
      </c>
      <c r="F360">
        <v>1838.25</v>
      </c>
      <c r="G360">
        <v>35.2190238942798</v>
      </c>
      <c r="H360">
        <v>-3.6645280928004298</v>
      </c>
      <c r="I360">
        <v>7.3559763225489796</v>
      </c>
      <c r="J360">
        <v>-1.1183855743217299</v>
      </c>
      <c r="K360">
        <v>1875.0266431730699</v>
      </c>
      <c r="L360">
        <v>1643.73969454501</v>
      </c>
      <c r="M360">
        <v>45.921370278628501</v>
      </c>
      <c r="N360">
        <v>0.26428865098840898</v>
      </c>
      <c r="O360">
        <v>44.9204406364749</v>
      </c>
      <c r="P360">
        <v>62.239089184060703</v>
      </c>
    </row>
    <row r="361" spans="1:17" x14ac:dyDescent="0.3">
      <c r="A361" t="s">
        <v>830</v>
      </c>
      <c r="B361" t="s">
        <v>831</v>
      </c>
      <c r="C361" t="s">
        <v>3163</v>
      </c>
      <c r="D361" t="s">
        <v>199</v>
      </c>
      <c r="E361">
        <v>19178.664969235</v>
      </c>
      <c r="F361">
        <v>505.55</v>
      </c>
      <c r="G361">
        <v>-21.2115069834454</v>
      </c>
      <c r="H361">
        <v>-10.4959026784737</v>
      </c>
      <c r="I361">
        <v>-4.7726775995836697</v>
      </c>
      <c r="J361">
        <v>0.33723362432217402</v>
      </c>
      <c r="K361">
        <v>533.51220308258303</v>
      </c>
      <c r="L361">
        <v>526.80959709575802</v>
      </c>
      <c r="M361">
        <v>50.178521420428702</v>
      </c>
      <c r="N361">
        <v>0.75940432860589302</v>
      </c>
      <c r="O361">
        <v>23.113440807041801</v>
      </c>
      <c r="P361">
        <v>24.274827925270401</v>
      </c>
      <c r="Q361">
        <v>6.6629398223995995E-2</v>
      </c>
    </row>
    <row r="362" spans="1:17" x14ac:dyDescent="0.3">
      <c r="A362" t="s">
        <v>832</v>
      </c>
      <c r="B362" t="s">
        <v>833</v>
      </c>
      <c r="C362" t="s">
        <v>3157</v>
      </c>
      <c r="D362" t="s">
        <v>54</v>
      </c>
      <c r="E362">
        <v>19157.865422499999</v>
      </c>
      <c r="F362">
        <v>655</v>
      </c>
      <c r="G362">
        <v>-41.880259115179797</v>
      </c>
      <c r="H362">
        <v>-14.236123812583299</v>
      </c>
      <c r="I362">
        <v>-25.245097821745102</v>
      </c>
      <c r="J362">
        <v>-21.551035222803002</v>
      </c>
      <c r="K362">
        <v>787.60588010020297</v>
      </c>
      <c r="L362">
        <v>755.89709887624099</v>
      </c>
      <c r="M362">
        <v>18.196669515958899</v>
      </c>
      <c r="N362">
        <v>1.71901669370662</v>
      </c>
      <c r="O362">
        <v>44.083969465648799</v>
      </c>
      <c r="P362">
        <v>9.1575702024831305</v>
      </c>
    </row>
    <row r="363" spans="1:17" x14ac:dyDescent="0.3">
      <c r="A363" t="s">
        <v>834</v>
      </c>
      <c r="B363" t="s">
        <v>835</v>
      </c>
      <c r="C363" t="s">
        <v>3160</v>
      </c>
      <c r="D363" t="s">
        <v>46</v>
      </c>
      <c r="E363">
        <v>19155.702833539999</v>
      </c>
      <c r="F363">
        <v>1647.1</v>
      </c>
      <c r="G363">
        <v>190.28527984096399</v>
      </c>
      <c r="H363">
        <v>3.8914700183140201</v>
      </c>
      <c r="I363">
        <v>51.612531075838596</v>
      </c>
      <c r="J363">
        <v>5.7221074855339298</v>
      </c>
      <c r="K363">
        <v>1594.74055413784</v>
      </c>
      <c r="L363">
        <v>1309.57084739893</v>
      </c>
      <c r="M363">
        <v>63.472996272658797</v>
      </c>
      <c r="N363">
        <v>0.75260945388907097</v>
      </c>
      <c r="O363">
        <v>10.618663104850899</v>
      </c>
      <c r="P363">
        <v>232.713867286132</v>
      </c>
      <c r="Q363">
        <v>0.208175236850446</v>
      </c>
    </row>
    <row r="364" spans="1:17" x14ac:dyDescent="0.3">
      <c r="A364" t="s">
        <v>836</v>
      </c>
      <c r="B364" t="s">
        <v>837</v>
      </c>
      <c r="C364" t="s">
        <v>3169</v>
      </c>
      <c r="D364" t="s">
        <v>276</v>
      </c>
      <c r="E364">
        <v>19057.234869560001</v>
      </c>
      <c r="F364">
        <v>873.2</v>
      </c>
      <c r="G364">
        <v>23.891425719705801</v>
      </c>
      <c r="H364">
        <v>2.2953495466733198</v>
      </c>
      <c r="I364">
        <v>-7.87872163939935</v>
      </c>
      <c r="J364">
        <v>3.48198268101532</v>
      </c>
      <c r="K364">
        <v>859.54159353165903</v>
      </c>
      <c r="L364">
        <v>798.568049089944</v>
      </c>
      <c r="M364">
        <v>55.456853044205801</v>
      </c>
      <c r="N364">
        <v>1.9758745949713501</v>
      </c>
      <c r="O364">
        <v>9.7114063215758097</v>
      </c>
      <c r="P364">
        <v>55.636752517600897</v>
      </c>
      <c r="Q364">
        <v>0.153501351856206</v>
      </c>
    </row>
    <row r="365" spans="1:17" x14ac:dyDescent="0.3">
      <c r="A365" t="s">
        <v>838</v>
      </c>
      <c r="B365" t="s">
        <v>839</v>
      </c>
      <c r="C365" t="s">
        <v>3161</v>
      </c>
      <c r="D365" t="s">
        <v>51</v>
      </c>
      <c r="E365">
        <v>19029.375</v>
      </c>
      <c r="F365">
        <v>7611.75</v>
      </c>
      <c r="G365">
        <v>36.137982347622298</v>
      </c>
      <c r="H365">
        <v>2.8010688854483199</v>
      </c>
      <c r="I365">
        <v>31.3682770534054</v>
      </c>
      <c r="J365">
        <v>1.3246137511981</v>
      </c>
      <c r="K365">
        <v>7262.5238686488601</v>
      </c>
      <c r="L365">
        <v>6377.2408662155103</v>
      </c>
      <c r="M365">
        <v>60.0636482347712</v>
      </c>
      <c r="N365">
        <v>0.178706960208421</v>
      </c>
      <c r="O365">
        <v>6.92679081682925</v>
      </c>
      <c r="P365">
        <v>68.7749445676275</v>
      </c>
      <c r="Q365">
        <v>0.118936183860294</v>
      </c>
    </row>
    <row r="366" spans="1:17" x14ac:dyDescent="0.3">
      <c r="A366" t="s">
        <v>840</v>
      </c>
      <c r="B366" t="s">
        <v>841</v>
      </c>
      <c r="C366" t="s">
        <v>3168</v>
      </c>
      <c r="D366" t="s">
        <v>43</v>
      </c>
      <c r="E366">
        <v>18957.458043049999</v>
      </c>
      <c r="F366">
        <v>858.25</v>
      </c>
      <c r="G366">
        <v>-17.724088244284999</v>
      </c>
      <c r="H366">
        <v>-5.9835187577710096</v>
      </c>
      <c r="I366">
        <v>-16.9298083787858</v>
      </c>
      <c r="J366">
        <v>0.96935949224393303</v>
      </c>
      <c r="K366">
        <v>868.95600348396499</v>
      </c>
      <c r="L366">
        <v>864.05340302898503</v>
      </c>
      <c r="M366">
        <v>62.414658585386597</v>
      </c>
      <c r="N366">
        <v>0.74022071656754895</v>
      </c>
      <c r="O366">
        <v>19.429070783571198</v>
      </c>
      <c r="P366">
        <v>20.676321709786201</v>
      </c>
    </row>
    <row r="367" spans="1:17" x14ac:dyDescent="0.3">
      <c r="A367" t="s">
        <v>842</v>
      </c>
      <c r="B367" t="s">
        <v>843</v>
      </c>
      <c r="C367" t="s">
        <v>3167</v>
      </c>
      <c r="D367" t="s">
        <v>568</v>
      </c>
      <c r="E367">
        <v>18950.71423895</v>
      </c>
      <c r="F367">
        <v>1239.0999999999999</v>
      </c>
      <c r="G367">
        <v>10.8476195897371</v>
      </c>
      <c r="H367">
        <v>-10.055260993005</v>
      </c>
      <c r="I367">
        <v>10.9603653894729</v>
      </c>
      <c r="J367">
        <v>-1.2221867018499599</v>
      </c>
      <c r="K367">
        <v>1331.26783019136</v>
      </c>
      <c r="L367">
        <v>1279.9824058223101</v>
      </c>
      <c r="M367">
        <v>48.715950171811798</v>
      </c>
      <c r="N367">
        <v>0.68783150519148295</v>
      </c>
      <c r="O367">
        <v>37.196352191106399</v>
      </c>
      <c r="P367">
        <v>49.0646616541353</v>
      </c>
      <c r="Q367">
        <v>0.107831572954192</v>
      </c>
    </row>
    <row r="368" spans="1:17" x14ac:dyDescent="0.3">
      <c r="A368" t="s">
        <v>844</v>
      </c>
      <c r="B368" t="s">
        <v>845</v>
      </c>
      <c r="C368" t="s">
        <v>3171</v>
      </c>
      <c r="D368" t="s">
        <v>475</v>
      </c>
      <c r="E368">
        <v>18903.566291250001</v>
      </c>
      <c r="F368">
        <v>521.45000000000005</v>
      </c>
      <c r="G368">
        <v>-23.8849520593071</v>
      </c>
      <c r="H368">
        <v>-5.4181824553532199</v>
      </c>
      <c r="I368">
        <v>-39.5506186590071</v>
      </c>
      <c r="J368">
        <v>-0.98803843456652696</v>
      </c>
      <c r="K368">
        <v>555.44980857559301</v>
      </c>
      <c r="L368">
        <v>611.13503305835502</v>
      </c>
      <c r="M368">
        <v>54.333055335605401</v>
      </c>
      <c r="N368">
        <v>0.61965360201722197</v>
      </c>
      <c r="O368">
        <v>47.521334739668198</v>
      </c>
      <c r="P368">
        <v>9.7789473684210595</v>
      </c>
      <c r="Q368">
        <v>-9.8971568678951002E-2</v>
      </c>
    </row>
    <row r="369" spans="1:17" x14ac:dyDescent="0.3">
      <c r="A369" t="s">
        <v>846</v>
      </c>
      <c r="B369" t="s">
        <v>847</v>
      </c>
      <c r="C369" t="s">
        <v>3166</v>
      </c>
      <c r="D369" t="s">
        <v>433</v>
      </c>
      <c r="E369">
        <v>18791.337331300001</v>
      </c>
      <c r="F369">
        <v>7919.5</v>
      </c>
      <c r="G369">
        <v>-5.0895249451110596</v>
      </c>
      <c r="H369">
        <v>-3.4415685314381799</v>
      </c>
      <c r="I369">
        <v>-0.57831197728842998</v>
      </c>
      <c r="J369">
        <v>1.9129862712416701</v>
      </c>
      <c r="K369">
        <v>8133.7101019547899</v>
      </c>
      <c r="L369">
        <v>7627.7199810641096</v>
      </c>
      <c r="M369">
        <v>44.008098660813701</v>
      </c>
      <c r="N369">
        <v>0.247802813100266</v>
      </c>
      <c r="O369">
        <v>19.814382221099802</v>
      </c>
      <c r="P369">
        <v>44.342580104253898</v>
      </c>
      <c r="Q369">
        <v>-8.9706221468500002E-3</v>
      </c>
    </row>
    <row r="370" spans="1:17" x14ac:dyDescent="0.3">
      <c r="A370" t="s">
        <v>848</v>
      </c>
      <c r="B370" t="s">
        <v>849</v>
      </c>
      <c r="C370" t="s">
        <v>3170</v>
      </c>
      <c r="D370" t="s">
        <v>136</v>
      </c>
      <c r="E370">
        <v>18748.542945015</v>
      </c>
      <c r="F370">
        <v>1666.2</v>
      </c>
      <c r="G370">
        <v>91.579044498939894</v>
      </c>
      <c r="H370">
        <v>-8.0765555714559802</v>
      </c>
      <c r="I370">
        <v>-20.915404670129799</v>
      </c>
      <c r="J370">
        <v>1.1051957385942801</v>
      </c>
      <c r="K370">
        <v>1722.34570612772</v>
      </c>
      <c r="L370">
        <v>1607.41931083744</v>
      </c>
      <c r="M370">
        <v>57.692426115040902</v>
      </c>
      <c r="N370">
        <v>1.02971765977052</v>
      </c>
      <c r="O370">
        <v>29.684516472932199</v>
      </c>
      <c r="P370">
        <v>129.393180679376</v>
      </c>
      <c r="Q370">
        <v>7.3845738257407006E-2</v>
      </c>
    </row>
    <row r="371" spans="1:17" x14ac:dyDescent="0.3">
      <c r="A371" t="s">
        <v>850</v>
      </c>
      <c r="B371" t="s">
        <v>851</v>
      </c>
      <c r="C371" t="s">
        <v>3168</v>
      </c>
      <c r="D371" t="s">
        <v>852</v>
      </c>
      <c r="E371">
        <v>18718.0744075</v>
      </c>
      <c r="F371">
        <v>842.5</v>
      </c>
      <c r="G371">
        <v>7.2296649786438003</v>
      </c>
      <c r="H371">
        <v>-0.81667132259698505</v>
      </c>
      <c r="I371">
        <v>20.899540369153499</v>
      </c>
      <c r="J371">
        <v>-0.48771970289359301</v>
      </c>
      <c r="K371">
        <v>841.326174668975</v>
      </c>
      <c r="L371">
        <v>754.94556576293098</v>
      </c>
      <c r="M371">
        <v>34.819634244660001</v>
      </c>
      <c r="N371">
        <v>0.223722945491066</v>
      </c>
      <c r="O371">
        <v>10.9792284866468</v>
      </c>
      <c r="P371">
        <v>35.4283877190162</v>
      </c>
      <c r="Q371">
        <v>9.7228074574320002E-3</v>
      </c>
    </row>
    <row r="372" spans="1:17" x14ac:dyDescent="0.3">
      <c r="A372" t="s">
        <v>853</v>
      </c>
      <c r="B372" t="s">
        <v>854</v>
      </c>
      <c r="C372" t="s">
        <v>3167</v>
      </c>
      <c r="D372" t="s">
        <v>472</v>
      </c>
      <c r="E372">
        <v>18716.36190435</v>
      </c>
      <c r="F372">
        <v>302.7</v>
      </c>
      <c r="G372">
        <v>33.521848635654401</v>
      </c>
      <c r="H372">
        <v>13.2726981044532</v>
      </c>
      <c r="I372">
        <v>2.0275173020655402</v>
      </c>
      <c r="J372">
        <v>4.7660465780110197</v>
      </c>
      <c r="K372">
        <v>300.324016392754</v>
      </c>
      <c r="L372">
        <v>281.52264505144001</v>
      </c>
      <c r="M372">
        <v>52.753273244920202</v>
      </c>
      <c r="N372">
        <v>0.76027631134984297</v>
      </c>
      <c r="O372">
        <v>17.575156921043899</v>
      </c>
      <c r="P372">
        <v>61.483062149906601</v>
      </c>
      <c r="Q372">
        <v>3.0272024957352001E-2</v>
      </c>
    </row>
    <row r="373" spans="1:17" x14ac:dyDescent="0.3">
      <c r="A373" t="s">
        <v>855</v>
      </c>
      <c r="B373" t="s">
        <v>856</v>
      </c>
      <c r="C373" t="s">
        <v>3158</v>
      </c>
      <c r="D373" t="s">
        <v>723</v>
      </c>
      <c r="E373">
        <v>18447.017460915999</v>
      </c>
      <c r="F373">
        <v>127.93</v>
      </c>
      <c r="G373">
        <v>68.144817023724698</v>
      </c>
      <c r="H373">
        <v>-6.7281544429165798</v>
      </c>
      <c r="I373">
        <v>21.444985610974999</v>
      </c>
      <c r="J373">
        <v>9.13701046954208</v>
      </c>
      <c r="K373">
        <v>132.701510858484</v>
      </c>
      <c r="L373">
        <v>118.022586696464</v>
      </c>
      <c r="M373">
        <v>58.3979316731795</v>
      </c>
      <c r="N373">
        <v>0.53731400668588702</v>
      </c>
      <c r="O373">
        <v>33.666849058078597</v>
      </c>
      <c r="P373">
        <v>96.664104534973106</v>
      </c>
      <c r="Q373">
        <v>5.8274355742202001E-2</v>
      </c>
    </row>
    <row r="374" spans="1:17" x14ac:dyDescent="0.3">
      <c r="A374" t="s">
        <v>857</v>
      </c>
      <c r="B374" t="s">
        <v>858</v>
      </c>
      <c r="C374" t="s">
        <v>3156</v>
      </c>
      <c r="D374" t="s">
        <v>257</v>
      </c>
      <c r="E374">
        <v>18370.819870259998</v>
      </c>
      <c r="F374">
        <v>1313.4</v>
      </c>
      <c r="G374">
        <v>100.82692242610101</v>
      </c>
      <c r="H374">
        <v>-2.0782975957355898</v>
      </c>
      <c r="I374">
        <v>23.523950169989899</v>
      </c>
      <c r="J374">
        <v>4.4422577001649799</v>
      </c>
      <c r="K374">
        <v>1222.5206525117501</v>
      </c>
      <c r="L374">
        <v>997.20619873821897</v>
      </c>
      <c r="M374">
        <v>63.164528425382301</v>
      </c>
      <c r="N374">
        <v>0.51062010004680902</v>
      </c>
      <c r="O374">
        <v>17.862037460027299</v>
      </c>
      <c r="P374">
        <v>134.577603143418</v>
      </c>
      <c r="Q374">
        <v>0.171663357083923</v>
      </c>
    </row>
    <row r="375" spans="1:17" x14ac:dyDescent="0.3">
      <c r="A375" t="s">
        <v>859</v>
      </c>
      <c r="B375" t="s">
        <v>860</v>
      </c>
      <c r="C375" t="s">
        <v>3157</v>
      </c>
      <c r="D375" t="s">
        <v>24</v>
      </c>
      <c r="E375">
        <v>18208.225960960001</v>
      </c>
      <c r="F375">
        <v>226.24</v>
      </c>
      <c r="G375">
        <v>27.149082692805099</v>
      </c>
      <c r="H375">
        <v>10.967431975300199</v>
      </c>
      <c r="I375">
        <v>6.8058086287066901</v>
      </c>
      <c r="J375">
        <v>0.38696948000647102</v>
      </c>
      <c r="K375">
        <v>216.14389376740701</v>
      </c>
      <c r="L375">
        <v>198.42230750895001</v>
      </c>
      <c r="M375">
        <v>63.0122265444192</v>
      </c>
      <c r="N375">
        <v>0.95307184504656595</v>
      </c>
      <c r="O375">
        <v>2.87747524752475</v>
      </c>
      <c r="P375">
        <v>54.061967994552198</v>
      </c>
      <c r="Q375">
        <v>0.17273052751323401</v>
      </c>
    </row>
    <row r="376" spans="1:17" x14ac:dyDescent="0.3">
      <c r="A376" t="s">
        <v>861</v>
      </c>
      <c r="B376" t="s">
        <v>862</v>
      </c>
      <c r="C376" t="s">
        <v>3167</v>
      </c>
      <c r="D376" t="s">
        <v>311</v>
      </c>
      <c r="E376">
        <v>18204.031080000001</v>
      </c>
      <c r="F376">
        <v>1589.15</v>
      </c>
      <c r="G376">
        <v>82.201098302106402</v>
      </c>
      <c r="H376">
        <v>-5.0064749232924699</v>
      </c>
      <c r="I376">
        <v>57.3683184490597</v>
      </c>
      <c r="J376">
        <v>-1.9481840303348801</v>
      </c>
      <c r="K376">
        <v>1709.4132741834001</v>
      </c>
      <c r="L376">
        <v>1515.6511361369601</v>
      </c>
      <c r="M376">
        <v>47.358439728526299</v>
      </c>
      <c r="N376">
        <v>0.48031309922052401</v>
      </c>
      <c r="O376">
        <v>78.321744328729196</v>
      </c>
      <c r="P376">
        <v>135.971490088351</v>
      </c>
      <c r="Q376">
        <v>0.16258321825632099</v>
      </c>
    </row>
    <row r="377" spans="1:17" x14ac:dyDescent="0.3">
      <c r="A377" t="s">
        <v>863</v>
      </c>
      <c r="B377" t="s">
        <v>864</v>
      </c>
      <c r="C377" t="s">
        <v>3161</v>
      </c>
      <c r="D377" t="s">
        <v>51</v>
      </c>
      <c r="E377">
        <v>18173.858515725002</v>
      </c>
      <c r="F377">
        <v>14165.25</v>
      </c>
      <c r="G377">
        <v>224.62952350025799</v>
      </c>
      <c r="H377">
        <v>32.651869252220401</v>
      </c>
      <c r="I377">
        <v>80.603788954467902</v>
      </c>
      <c r="J377">
        <v>11.9498324135385</v>
      </c>
      <c r="K377">
        <v>13092.841010255601</v>
      </c>
      <c r="L377">
        <v>9526.0871869941093</v>
      </c>
      <c r="M377">
        <v>48.2189646203284</v>
      </c>
      <c r="N377">
        <v>1.1249323557268001</v>
      </c>
      <c r="O377">
        <v>16.658371719524801</v>
      </c>
      <c r="P377">
        <v>260.43893129770902</v>
      </c>
      <c r="Q377">
        <v>0.19410817011891501</v>
      </c>
    </row>
    <row r="378" spans="1:17" hidden="1" x14ac:dyDescent="0.3">
      <c r="A378" t="s">
        <v>865</v>
      </c>
      <c r="B378" t="s">
        <v>866</v>
      </c>
      <c r="C378" t="s">
        <v>3172</v>
      </c>
      <c r="D378" t="s">
        <v>46</v>
      </c>
      <c r="E378">
        <v>18084.173557275</v>
      </c>
      <c r="F378">
        <v>1734.75</v>
      </c>
      <c r="G378">
        <v>522.42311275477402</v>
      </c>
      <c r="H378">
        <v>-4.3814013363203497</v>
      </c>
      <c r="I378">
        <v>-48.681050468985902</v>
      </c>
      <c r="J378">
        <v>17.422402866844301</v>
      </c>
      <c r="K378">
        <v>1646.6989261809699</v>
      </c>
      <c r="L378">
        <v>1523.3006445623</v>
      </c>
      <c r="M378">
        <v>68.101425091454601</v>
      </c>
      <c r="N378">
        <v>1.0570674542762899</v>
      </c>
      <c r="O378">
        <v>75.111687563049401</v>
      </c>
      <c r="P378">
        <v>559.85165462152895</v>
      </c>
      <c r="Q378">
        <v>0.27981150038032998</v>
      </c>
    </row>
    <row r="379" spans="1:17" x14ac:dyDescent="0.3">
      <c r="A379" t="s">
        <v>867</v>
      </c>
      <c r="B379" t="s">
        <v>868</v>
      </c>
      <c r="C379" t="s">
        <v>3159</v>
      </c>
      <c r="D379" t="s">
        <v>43</v>
      </c>
      <c r="E379">
        <v>17993.223556000001</v>
      </c>
      <c r="F379">
        <v>490</v>
      </c>
      <c r="G379">
        <v>11.5493433485392</v>
      </c>
      <c r="H379">
        <v>-7.2148319993669796</v>
      </c>
      <c r="I379">
        <v>9.1616810498600891</v>
      </c>
      <c r="J379">
        <v>-3.2235402676910101</v>
      </c>
      <c r="K379">
        <v>520.49127423360505</v>
      </c>
      <c r="L379">
        <v>480.788144198937</v>
      </c>
      <c r="M379">
        <v>36.644571235379601</v>
      </c>
      <c r="N379">
        <v>0.94613426235826104</v>
      </c>
      <c r="O379">
        <v>21.6020408163265</v>
      </c>
      <c r="P379">
        <v>34.986225895316799</v>
      </c>
      <c r="Q379">
        <v>0.13955793810544501</v>
      </c>
    </row>
    <row r="380" spans="1:17" hidden="1" x14ac:dyDescent="0.3">
      <c r="A380" t="s">
        <v>869</v>
      </c>
      <c r="B380" t="s">
        <v>870</v>
      </c>
      <c r="C380" t="s">
        <v>3172</v>
      </c>
      <c r="E380">
        <v>17986.5073790549</v>
      </c>
      <c r="F380">
        <v>489.05</v>
      </c>
      <c r="G380">
        <v>-22.998460052128799</v>
      </c>
      <c r="H380">
        <v>18.285667240919501</v>
      </c>
      <c r="I380">
        <v>-5.9642406691616703</v>
      </c>
      <c r="J380">
        <v>15.576394463483</v>
      </c>
      <c r="O380">
        <v>4.9994888048256803</v>
      </c>
      <c r="P380">
        <v>16.3712076145151</v>
      </c>
    </row>
    <row r="381" spans="1:17" x14ac:dyDescent="0.3">
      <c r="A381" t="s">
        <v>871</v>
      </c>
      <c r="B381" t="s">
        <v>872</v>
      </c>
      <c r="C381" t="s">
        <v>3166</v>
      </c>
      <c r="D381" t="s">
        <v>445</v>
      </c>
      <c r="E381">
        <v>17959.395017995001</v>
      </c>
      <c r="F381">
        <v>1257.95</v>
      </c>
      <c r="G381">
        <v>35.425205793084402</v>
      </c>
      <c r="H381">
        <v>6.2626397646845202</v>
      </c>
      <c r="I381">
        <v>16.085779394903099</v>
      </c>
      <c r="J381">
        <v>3.9319875106392601</v>
      </c>
      <c r="K381">
        <v>1267.320080384</v>
      </c>
      <c r="L381">
        <v>1156.2941313635299</v>
      </c>
      <c r="M381">
        <v>44.489442165743398</v>
      </c>
      <c r="N381">
        <v>0.68913301113764602</v>
      </c>
      <c r="O381">
        <v>22.715529234071202</v>
      </c>
      <c r="P381">
        <v>72.914089347078999</v>
      </c>
      <c r="Q381">
        <v>0.175269213936319</v>
      </c>
    </row>
    <row r="382" spans="1:17" x14ac:dyDescent="0.3">
      <c r="A382" t="s">
        <v>873</v>
      </c>
      <c r="B382" t="s">
        <v>874</v>
      </c>
      <c r="C382" t="s">
        <v>3167</v>
      </c>
      <c r="D382" t="s">
        <v>117</v>
      </c>
      <c r="E382">
        <v>17947.609886279999</v>
      </c>
      <c r="F382">
        <v>11996.6</v>
      </c>
      <c r="G382">
        <v>110.08161615793701</v>
      </c>
      <c r="H382">
        <v>-10.345202174549</v>
      </c>
      <c r="I382">
        <v>52.637907066715997</v>
      </c>
      <c r="J382">
        <v>-2.16677125229837</v>
      </c>
      <c r="K382">
        <v>12977.5106571121</v>
      </c>
      <c r="L382">
        <v>11144.6555882796</v>
      </c>
      <c r="M382">
        <v>31.8684438680657</v>
      </c>
      <c r="N382">
        <v>1.1309227182086901</v>
      </c>
      <c r="O382">
        <v>30.887918243502298</v>
      </c>
      <c r="P382">
        <v>168.41934509492401</v>
      </c>
    </row>
    <row r="383" spans="1:17" x14ac:dyDescent="0.3">
      <c r="A383" t="s">
        <v>875</v>
      </c>
      <c r="B383" t="s">
        <v>876</v>
      </c>
      <c r="C383" t="s">
        <v>3157</v>
      </c>
      <c r="D383" t="s">
        <v>460</v>
      </c>
      <c r="E383">
        <v>17941.354850324999</v>
      </c>
      <c r="F383">
        <v>1046.3499999999999</v>
      </c>
      <c r="G383">
        <v>93.000839953833193</v>
      </c>
      <c r="H383">
        <v>2.09171446604892</v>
      </c>
      <c r="I383">
        <v>24.982846885674501</v>
      </c>
      <c r="J383">
        <v>4.6508100918033097</v>
      </c>
      <c r="K383">
        <v>1002.18028032172</v>
      </c>
      <c r="L383">
        <v>820.23805064722796</v>
      </c>
      <c r="M383">
        <v>63.328508912823303</v>
      </c>
      <c r="N383">
        <v>0.514856674869967</v>
      </c>
      <c r="O383">
        <v>13.633105557413799</v>
      </c>
      <c r="P383">
        <v>129.336986301369</v>
      </c>
    </row>
    <row r="384" spans="1:17" x14ac:dyDescent="0.3">
      <c r="A384" t="s">
        <v>877</v>
      </c>
      <c r="B384" t="s">
        <v>878</v>
      </c>
      <c r="C384" t="s">
        <v>3161</v>
      </c>
      <c r="D384" t="s">
        <v>51</v>
      </c>
      <c r="E384">
        <v>17712.12724192</v>
      </c>
      <c r="F384">
        <v>1301.3499999999999</v>
      </c>
      <c r="G384">
        <v>25.022746231113</v>
      </c>
      <c r="H384">
        <v>-1.1463617228952101</v>
      </c>
      <c r="I384">
        <v>40.278595363415903</v>
      </c>
      <c r="J384">
        <v>1.29151924101278</v>
      </c>
      <c r="K384">
        <v>1306.77370032357</v>
      </c>
      <c r="L384">
        <v>1113.03261220174</v>
      </c>
      <c r="M384">
        <v>43.856489510675203</v>
      </c>
      <c r="N384">
        <v>0.29464389313316502</v>
      </c>
      <c r="O384">
        <v>16.9593114842279</v>
      </c>
      <c r="P384">
        <v>60.8292652783785</v>
      </c>
      <c r="Q384">
        <v>5.6613201472241997E-2</v>
      </c>
    </row>
    <row r="385" spans="1:17" x14ac:dyDescent="0.3">
      <c r="A385" t="s">
        <v>879</v>
      </c>
      <c r="B385" t="s">
        <v>880</v>
      </c>
      <c r="C385" t="s">
        <v>3171</v>
      </c>
      <c r="D385" t="s">
        <v>396</v>
      </c>
      <c r="E385">
        <v>17567.886916125</v>
      </c>
      <c r="F385">
        <v>1391.65</v>
      </c>
      <c r="G385">
        <v>101.152327820797</v>
      </c>
      <c r="H385">
        <v>23.919200908776201</v>
      </c>
      <c r="I385">
        <v>131.403607632323</v>
      </c>
      <c r="J385">
        <v>1.06168858113007</v>
      </c>
      <c r="K385">
        <v>1086.52867295235</v>
      </c>
      <c r="L385">
        <v>848.58158455657997</v>
      </c>
      <c r="M385">
        <v>86.702717404170301</v>
      </c>
      <c r="N385">
        <v>1.55731631200329</v>
      </c>
      <c r="O385">
        <v>0.88384292027447997</v>
      </c>
      <c r="P385">
        <v>209.25555555555499</v>
      </c>
      <c r="Q385">
        <v>0.12939769653400299</v>
      </c>
    </row>
    <row r="386" spans="1:17" x14ac:dyDescent="0.3">
      <c r="A386" t="s">
        <v>881</v>
      </c>
      <c r="B386" t="s">
        <v>882</v>
      </c>
      <c r="C386" t="s">
        <v>3156</v>
      </c>
      <c r="D386" t="s">
        <v>21</v>
      </c>
      <c r="E386">
        <v>17538.1681713</v>
      </c>
      <c r="F386">
        <v>631.75</v>
      </c>
      <c r="G386">
        <v>-24.908339703970402</v>
      </c>
      <c r="H386">
        <v>1.08341195145195</v>
      </c>
      <c r="I386">
        <v>-13.4051309276125</v>
      </c>
      <c r="J386">
        <v>0.92364060410497395</v>
      </c>
      <c r="K386">
        <v>620.25988559797702</v>
      </c>
      <c r="L386">
        <v>631.45071251951697</v>
      </c>
      <c r="M386">
        <v>64.365566142934298</v>
      </c>
      <c r="N386">
        <v>0.31549149730434001</v>
      </c>
      <c r="O386">
        <v>37.712702809655703</v>
      </c>
      <c r="P386">
        <v>34.529386712095402</v>
      </c>
      <c r="Q386">
        <v>8.1521078640637998E-2</v>
      </c>
    </row>
    <row r="387" spans="1:17" x14ac:dyDescent="0.3">
      <c r="A387" t="s">
        <v>883</v>
      </c>
      <c r="B387" t="s">
        <v>884</v>
      </c>
      <c r="C387" t="s">
        <v>3167</v>
      </c>
      <c r="D387" t="s">
        <v>264</v>
      </c>
      <c r="E387">
        <v>17526.262725000001</v>
      </c>
      <c r="F387">
        <v>16405.75</v>
      </c>
      <c r="G387">
        <v>-1.30457332200002</v>
      </c>
      <c r="H387">
        <v>-4.8707142137378003</v>
      </c>
      <c r="I387">
        <v>-10.7851039205904</v>
      </c>
      <c r="J387">
        <v>-1.09372810183227</v>
      </c>
      <c r="K387">
        <v>16433.3598639097</v>
      </c>
      <c r="L387">
        <v>15651.6548721935</v>
      </c>
      <c r="M387">
        <v>45.392996030796397</v>
      </c>
      <c r="N387">
        <v>0.76453236969058902</v>
      </c>
      <c r="O387">
        <v>17.031833351111601</v>
      </c>
      <c r="P387">
        <v>28.952705092632598</v>
      </c>
      <c r="Q387">
        <v>6.0180764510407998E-2</v>
      </c>
    </row>
    <row r="388" spans="1:17" hidden="1" x14ac:dyDescent="0.3">
      <c r="A388" t="s">
        <v>885</v>
      </c>
      <c r="B388" t="s">
        <v>886</v>
      </c>
      <c r="C388" t="s">
        <v>3172</v>
      </c>
      <c r="D388" t="s">
        <v>57</v>
      </c>
      <c r="E388">
        <v>17509.976440793998</v>
      </c>
      <c r="F388">
        <v>43.59</v>
      </c>
      <c r="G388">
        <v>99.724872181269902</v>
      </c>
      <c r="H388">
        <v>-12.093914674491201</v>
      </c>
      <c r="I388">
        <v>59.530861740924003</v>
      </c>
      <c r="J388">
        <v>0.58127922440493596</v>
      </c>
      <c r="K388">
        <v>39.957666017088997</v>
      </c>
      <c r="L388">
        <v>31.797731263656701</v>
      </c>
      <c r="M388">
        <v>57.556505221005203</v>
      </c>
      <c r="N388">
        <v>0.24822756069218799</v>
      </c>
      <c r="O388">
        <v>23.0557467309015</v>
      </c>
      <c r="P388">
        <v>137.54768392370499</v>
      </c>
      <c r="Q388">
        <v>0.107207404537512</v>
      </c>
    </row>
    <row r="389" spans="1:17" x14ac:dyDescent="0.3">
      <c r="A389" t="s">
        <v>887</v>
      </c>
      <c r="B389" t="s">
        <v>888</v>
      </c>
      <c r="C389" t="s">
        <v>3168</v>
      </c>
      <c r="D389" t="s">
        <v>599</v>
      </c>
      <c r="E389">
        <v>17459.181033600002</v>
      </c>
      <c r="F389">
        <v>1358.4</v>
      </c>
      <c r="G389">
        <v>-39.108909803839801</v>
      </c>
      <c r="H389">
        <v>1.1063628184206</v>
      </c>
      <c r="I389">
        <v>-7.0602264190033504</v>
      </c>
      <c r="J389">
        <v>-0.82372670615014798</v>
      </c>
      <c r="K389">
        <v>1408.1299008722301</v>
      </c>
      <c r="L389">
        <v>1454.4815814363201</v>
      </c>
      <c r="M389">
        <v>41.683660425524799</v>
      </c>
      <c r="N389">
        <v>0.96289424833700099</v>
      </c>
      <c r="O389">
        <v>26.932420494699599</v>
      </c>
      <c r="P389">
        <v>7.0449172576832098</v>
      </c>
      <c r="Q389">
        <v>-0.15505366666987899</v>
      </c>
    </row>
    <row r="390" spans="1:17" x14ac:dyDescent="0.3">
      <c r="A390" t="s">
        <v>889</v>
      </c>
      <c r="B390" t="s">
        <v>890</v>
      </c>
      <c r="C390" t="s">
        <v>3168</v>
      </c>
      <c r="D390" t="s">
        <v>125</v>
      </c>
      <c r="E390">
        <v>17451.82407042</v>
      </c>
      <c r="F390">
        <v>668.3</v>
      </c>
      <c r="G390">
        <v>208.37954771913101</v>
      </c>
      <c r="H390">
        <v>4.8280583425516497</v>
      </c>
      <c r="I390">
        <v>204.99920147883199</v>
      </c>
      <c r="J390">
        <v>6.9900264557894696</v>
      </c>
      <c r="K390">
        <v>582.94333494134696</v>
      </c>
      <c r="L390">
        <v>411.63852431525601</v>
      </c>
      <c r="M390">
        <v>71.834905343936896</v>
      </c>
      <c r="N390">
        <v>0.61140120342043502</v>
      </c>
      <c r="O390">
        <v>3.8455783330839401</v>
      </c>
      <c r="P390">
        <v>355.54002931052099</v>
      </c>
      <c r="Q390">
        <v>0.27016874959454201</v>
      </c>
    </row>
    <row r="391" spans="1:17" x14ac:dyDescent="0.3">
      <c r="A391" t="s">
        <v>891</v>
      </c>
      <c r="B391" t="s">
        <v>892</v>
      </c>
      <c r="C391" t="s">
        <v>3171</v>
      </c>
      <c r="D391" t="s">
        <v>475</v>
      </c>
      <c r="E391">
        <v>17335.504401599999</v>
      </c>
      <c r="F391">
        <v>3495.8</v>
      </c>
      <c r="G391">
        <v>-33.293042906652502</v>
      </c>
      <c r="H391">
        <v>0.82127275752274198</v>
      </c>
      <c r="I391">
        <v>-7.5003179136723697</v>
      </c>
      <c r="J391">
        <v>0.93349309240826495</v>
      </c>
      <c r="K391">
        <v>3370.9918993361098</v>
      </c>
      <c r="L391">
        <v>3462.0408661964598</v>
      </c>
      <c r="M391">
        <v>66.400906925939594</v>
      </c>
      <c r="N391">
        <v>1.08274635643184</v>
      </c>
      <c r="O391">
        <v>13.8351736369357</v>
      </c>
      <c r="P391">
        <v>21.552878179384201</v>
      </c>
      <c r="Q391">
        <v>-3.4951702264343E-2</v>
      </c>
    </row>
    <row r="392" spans="1:17" x14ac:dyDescent="0.3">
      <c r="A392" t="s">
        <v>893</v>
      </c>
      <c r="B392" t="s">
        <v>894</v>
      </c>
      <c r="C392" t="s">
        <v>3157</v>
      </c>
      <c r="D392" t="s">
        <v>54</v>
      </c>
      <c r="E392">
        <v>17328.689051832</v>
      </c>
      <c r="F392">
        <v>210.06</v>
      </c>
      <c r="G392">
        <v>-13.9035241201603</v>
      </c>
      <c r="H392">
        <v>6.1387303615280997</v>
      </c>
      <c r="I392">
        <v>-13.3528954375246</v>
      </c>
      <c r="J392">
        <v>6.3917383298482804</v>
      </c>
      <c r="K392">
        <v>202.297358876495</v>
      </c>
      <c r="L392">
        <v>208.407369857296</v>
      </c>
      <c r="M392">
        <v>67.906142899300093</v>
      </c>
      <c r="N392">
        <v>2.8019727013409099</v>
      </c>
      <c r="O392">
        <v>37.6987527373131</v>
      </c>
      <c r="P392">
        <v>18.017866172256799</v>
      </c>
      <c r="Q392">
        <v>5.4289858460673003E-2</v>
      </c>
    </row>
    <row r="393" spans="1:17" x14ac:dyDescent="0.3">
      <c r="A393" t="s">
        <v>895</v>
      </c>
      <c r="B393" t="s">
        <v>896</v>
      </c>
      <c r="C393" t="s">
        <v>3167</v>
      </c>
      <c r="D393" t="s">
        <v>264</v>
      </c>
      <c r="E393">
        <v>17310.544575389998</v>
      </c>
      <c r="F393">
        <v>1192.95</v>
      </c>
      <c r="G393">
        <v>92.779941643838796</v>
      </c>
      <c r="H393">
        <v>-3.38523257564955</v>
      </c>
      <c r="I393">
        <v>8.2858479226417803</v>
      </c>
      <c r="J393">
        <v>0.17237000592736701</v>
      </c>
      <c r="K393">
        <v>1184.30200495043</v>
      </c>
      <c r="L393">
        <v>1082.6320753647601</v>
      </c>
      <c r="M393">
        <v>62.615915302615399</v>
      </c>
      <c r="N393">
        <v>0.74277430107294795</v>
      </c>
      <c r="O393">
        <v>21.5474244519887</v>
      </c>
      <c r="P393">
        <v>128.403216542217</v>
      </c>
      <c r="Q393">
        <v>0.18985156264913899</v>
      </c>
    </row>
    <row r="394" spans="1:17" x14ac:dyDescent="0.3">
      <c r="A394" t="s">
        <v>897</v>
      </c>
      <c r="B394" t="s">
        <v>898</v>
      </c>
      <c r="C394" t="s">
        <v>3163</v>
      </c>
      <c r="D394" t="s">
        <v>199</v>
      </c>
      <c r="E394">
        <v>17310.433986510001</v>
      </c>
      <c r="F394">
        <v>712.1</v>
      </c>
      <c r="G394">
        <v>2.1762562077835099</v>
      </c>
      <c r="H394">
        <v>-7.0415939050971401</v>
      </c>
      <c r="I394">
        <v>2.1350346390210801</v>
      </c>
      <c r="J394">
        <v>2.15846347604238</v>
      </c>
      <c r="K394">
        <v>709.92720578039598</v>
      </c>
      <c r="L394">
        <v>647.33874734215306</v>
      </c>
      <c r="M394">
        <v>47.936936699813302</v>
      </c>
      <c r="N394">
        <v>0.48971542935251899</v>
      </c>
      <c r="O394">
        <v>17.111360763937601</v>
      </c>
      <c r="P394">
        <v>41.979862426477901</v>
      </c>
      <c r="Q394">
        <v>3.9345707563154003E-2</v>
      </c>
    </row>
    <row r="395" spans="1:17" x14ac:dyDescent="0.3">
      <c r="A395" t="s">
        <v>899</v>
      </c>
      <c r="B395" t="s">
        <v>900</v>
      </c>
      <c r="C395" t="s">
        <v>3167</v>
      </c>
      <c r="D395" t="s">
        <v>568</v>
      </c>
      <c r="E395">
        <v>17304.442736820001</v>
      </c>
      <c r="F395">
        <v>1530.6</v>
      </c>
      <c r="G395">
        <v>-16.996360258950599</v>
      </c>
      <c r="H395">
        <v>-10.5953688743933</v>
      </c>
      <c r="I395">
        <v>-17.912701917747899</v>
      </c>
      <c r="J395">
        <v>3.59826267111734</v>
      </c>
      <c r="K395">
        <v>1633.76328103787</v>
      </c>
      <c r="L395">
        <v>1616.2922042514599</v>
      </c>
      <c r="M395">
        <v>40.886182083734298</v>
      </c>
      <c r="N395">
        <v>1.25811980524527</v>
      </c>
      <c r="O395">
        <v>24.261727427152699</v>
      </c>
      <c r="P395">
        <v>16.812943600702098</v>
      </c>
    </row>
    <row r="396" spans="1:17" x14ac:dyDescent="0.3">
      <c r="A396" t="s">
        <v>901</v>
      </c>
      <c r="B396" t="s">
        <v>902</v>
      </c>
      <c r="C396" t="s">
        <v>3173</v>
      </c>
      <c r="D396" t="s">
        <v>158</v>
      </c>
      <c r="E396">
        <v>17296.687474079899</v>
      </c>
      <c r="F396">
        <v>1117.2</v>
      </c>
      <c r="G396">
        <v>-0.43248034154709097</v>
      </c>
      <c r="H396">
        <v>5.9631212754928598</v>
      </c>
      <c r="I396">
        <v>0.940611715253028</v>
      </c>
      <c r="J396">
        <v>2.5905811276834001</v>
      </c>
      <c r="K396">
        <v>1060.6607955740501</v>
      </c>
      <c r="L396">
        <v>1025.64630367256</v>
      </c>
      <c r="M396">
        <v>70.723718569737201</v>
      </c>
      <c r="N396">
        <v>0.99880891535689897</v>
      </c>
      <c r="O396">
        <v>8.3064804869316102</v>
      </c>
      <c r="P396">
        <v>34.214320038442999</v>
      </c>
      <c r="Q396">
        <v>-9.6910240948969995E-3</v>
      </c>
    </row>
    <row r="397" spans="1:17" x14ac:dyDescent="0.3">
      <c r="A397" t="s">
        <v>903</v>
      </c>
      <c r="B397" t="s">
        <v>904</v>
      </c>
      <c r="C397" t="s">
        <v>3167</v>
      </c>
      <c r="D397" t="s">
        <v>764</v>
      </c>
      <c r="E397">
        <v>17272.6810425</v>
      </c>
      <c r="F397">
        <v>4147.6499999999996</v>
      </c>
      <c r="G397">
        <v>77.355697828671396</v>
      </c>
      <c r="H397">
        <v>11.0812648331896</v>
      </c>
      <c r="I397">
        <v>10.5571233578346</v>
      </c>
      <c r="J397">
        <v>5.3660627962828498</v>
      </c>
      <c r="K397">
        <v>3907.9734196857698</v>
      </c>
      <c r="L397">
        <v>3681.6748816644299</v>
      </c>
      <c r="M397">
        <v>68.743543649828297</v>
      </c>
      <c r="N397">
        <v>0.706456184047073</v>
      </c>
      <c r="O397">
        <v>32.315889720685199</v>
      </c>
      <c r="P397">
        <v>104.817165008271</v>
      </c>
      <c r="Q397">
        <v>0.122829072557541</v>
      </c>
    </row>
    <row r="398" spans="1:17" x14ac:dyDescent="0.3">
      <c r="A398" t="s">
        <v>905</v>
      </c>
      <c r="B398" t="s">
        <v>906</v>
      </c>
      <c r="C398" t="s">
        <v>590</v>
      </c>
      <c r="D398" t="s">
        <v>590</v>
      </c>
      <c r="E398">
        <v>17235.17824275</v>
      </c>
      <c r="F398">
        <v>34.25</v>
      </c>
      <c r="G398">
        <v>-28.551702520175201</v>
      </c>
      <c r="H398">
        <v>-2.50088738092921</v>
      </c>
      <c r="I398">
        <v>-21.499922787166799</v>
      </c>
      <c r="J398">
        <v>2.2817792155711398</v>
      </c>
      <c r="K398">
        <v>35.261143485602197</v>
      </c>
      <c r="L398">
        <v>37.159720313170503</v>
      </c>
      <c r="M398">
        <v>51.8364224891329</v>
      </c>
      <c r="N398">
        <v>0.68305954818196002</v>
      </c>
      <c r="O398">
        <v>54.4525547445255</v>
      </c>
      <c r="P398">
        <v>7.8061063896757998</v>
      </c>
      <c r="Q398">
        <v>-1.726029012866E-2</v>
      </c>
    </row>
    <row r="399" spans="1:17" x14ac:dyDescent="0.3">
      <c r="A399" t="s">
        <v>907</v>
      </c>
      <c r="B399" t="s">
        <v>908</v>
      </c>
      <c r="C399" t="s">
        <v>3169</v>
      </c>
      <c r="D399" t="s">
        <v>693</v>
      </c>
      <c r="E399">
        <v>17191.855767100002</v>
      </c>
      <c r="F399">
        <v>417.85</v>
      </c>
      <c r="G399">
        <v>23.556498352130902</v>
      </c>
      <c r="H399">
        <v>15.736695095329001</v>
      </c>
      <c r="I399">
        <v>14.6932375706242</v>
      </c>
      <c r="J399">
        <v>10.7759377048831</v>
      </c>
      <c r="K399">
        <v>386.26725379128601</v>
      </c>
      <c r="L399">
        <v>356.93841327213698</v>
      </c>
      <c r="M399">
        <v>71.254895109204199</v>
      </c>
      <c r="N399">
        <v>0.79081123331638403</v>
      </c>
      <c r="O399">
        <v>13.5335646763192</v>
      </c>
      <c r="P399">
        <v>62.145906092355403</v>
      </c>
      <c r="Q399">
        <v>0.216101118835376</v>
      </c>
    </row>
    <row r="400" spans="1:17" x14ac:dyDescent="0.3">
      <c r="A400" t="s">
        <v>909</v>
      </c>
      <c r="B400" t="s">
        <v>910</v>
      </c>
      <c r="C400" t="s">
        <v>3159</v>
      </c>
      <c r="D400" t="s">
        <v>911</v>
      </c>
      <c r="E400">
        <v>17174.79122418</v>
      </c>
      <c r="F400">
        <v>2830.05</v>
      </c>
      <c r="G400">
        <v>87.289504216925295</v>
      </c>
      <c r="H400">
        <v>10.8318988585665</v>
      </c>
      <c r="I400">
        <v>48.255924865329</v>
      </c>
      <c r="J400">
        <v>6.6977332997114098</v>
      </c>
      <c r="K400">
        <v>2650.9588540949699</v>
      </c>
      <c r="L400">
        <v>2071.8074621095002</v>
      </c>
      <c r="M400">
        <v>62.098880357886401</v>
      </c>
      <c r="N400">
        <v>0.72016844577073202</v>
      </c>
      <c r="O400">
        <v>7.3691277539265903</v>
      </c>
      <c r="P400">
        <v>130.911390339425</v>
      </c>
    </row>
    <row r="401" spans="1:17" x14ac:dyDescent="0.3">
      <c r="A401" t="s">
        <v>912</v>
      </c>
      <c r="B401" t="s">
        <v>913</v>
      </c>
      <c r="C401" t="s">
        <v>3163</v>
      </c>
      <c r="D401" t="s">
        <v>764</v>
      </c>
      <c r="E401">
        <v>17145.471796844999</v>
      </c>
      <c r="F401">
        <v>948.55</v>
      </c>
      <c r="G401">
        <v>13.0862117346026</v>
      </c>
      <c r="H401">
        <v>-2.8981442905090899</v>
      </c>
      <c r="I401">
        <v>26.073389092068101</v>
      </c>
      <c r="J401">
        <v>2.6269963640827698</v>
      </c>
      <c r="K401">
        <v>950.96889224660401</v>
      </c>
      <c r="L401">
        <v>843.80799206480401</v>
      </c>
      <c r="M401">
        <v>55.0705180298771</v>
      </c>
      <c r="N401">
        <v>0.46743594037491598</v>
      </c>
      <c r="O401">
        <v>12.1764798903589</v>
      </c>
      <c r="P401">
        <v>57.5533593555352</v>
      </c>
      <c r="Q401">
        <v>0.18791356614156901</v>
      </c>
    </row>
    <row r="402" spans="1:17" hidden="1" x14ac:dyDescent="0.3">
      <c r="A402" t="s">
        <v>914</v>
      </c>
      <c r="B402" t="s">
        <v>915</v>
      </c>
      <c r="C402" t="s">
        <v>3169</v>
      </c>
      <c r="D402" t="s">
        <v>916</v>
      </c>
      <c r="E402">
        <v>17086.863279239999</v>
      </c>
      <c r="F402">
        <v>1609.2</v>
      </c>
      <c r="G402">
        <v>-11.702118647196601</v>
      </c>
      <c r="H402">
        <v>-9.3173619609448401</v>
      </c>
      <c r="I402">
        <v>5.3321007357705703</v>
      </c>
      <c r="J402">
        <v>0.233782351200718</v>
      </c>
      <c r="K402">
        <v>1681.70371401228</v>
      </c>
      <c r="M402">
        <v>46.434213274025403</v>
      </c>
      <c r="N402">
        <v>1.2834936519601099</v>
      </c>
      <c r="O402">
        <v>24.3475018642803</v>
      </c>
      <c r="P402">
        <v>30.654000730726999</v>
      </c>
    </row>
    <row r="403" spans="1:17" x14ac:dyDescent="0.3">
      <c r="A403" t="s">
        <v>917</v>
      </c>
      <c r="B403" t="s">
        <v>918</v>
      </c>
      <c r="C403" t="s">
        <v>3167</v>
      </c>
      <c r="D403" t="s">
        <v>125</v>
      </c>
      <c r="E403">
        <v>17077.596276879998</v>
      </c>
      <c r="F403">
        <v>1900.3</v>
      </c>
      <c r="G403">
        <v>142.21705150424501</v>
      </c>
      <c r="H403">
        <v>14.3013675712308</v>
      </c>
      <c r="I403">
        <v>74.703376170990396</v>
      </c>
      <c r="J403">
        <v>5.6878628878646502</v>
      </c>
      <c r="K403">
        <v>1747.6469411299599</v>
      </c>
      <c r="L403">
        <v>1351.0753870455601</v>
      </c>
      <c r="M403">
        <v>65.309563364625404</v>
      </c>
      <c r="N403">
        <v>0.75798069982300798</v>
      </c>
      <c r="O403">
        <v>5.1255064989738504</v>
      </c>
      <c r="P403">
        <v>176.18632366833799</v>
      </c>
      <c r="Q403">
        <v>0.21293073637021201</v>
      </c>
    </row>
    <row r="404" spans="1:17" x14ac:dyDescent="0.3">
      <c r="A404" t="s">
        <v>919</v>
      </c>
      <c r="B404" t="s">
        <v>920</v>
      </c>
      <c r="C404" t="s">
        <v>3157</v>
      </c>
      <c r="D404" t="s">
        <v>141</v>
      </c>
      <c r="E404">
        <v>17045.840834621999</v>
      </c>
      <c r="F404">
        <v>65.22</v>
      </c>
      <c r="G404">
        <v>151.40186479509401</v>
      </c>
      <c r="H404">
        <v>-6.1075918803320199</v>
      </c>
      <c r="I404">
        <v>14.0769738170222</v>
      </c>
      <c r="J404">
        <v>7.7747782259336704</v>
      </c>
      <c r="K404">
        <v>62.531793855357598</v>
      </c>
      <c r="L404">
        <v>56.655350813938597</v>
      </c>
      <c r="M404">
        <v>73.308476777774899</v>
      </c>
      <c r="N404">
        <v>0.50702206946559103</v>
      </c>
      <c r="O404">
        <v>40.141061024225699</v>
      </c>
      <c r="P404">
        <v>188.58407079646</v>
      </c>
      <c r="Q404">
        <v>0.14931898573629801</v>
      </c>
    </row>
    <row r="405" spans="1:17" x14ac:dyDescent="0.3">
      <c r="A405" t="s">
        <v>921</v>
      </c>
      <c r="B405" t="s">
        <v>922</v>
      </c>
      <c r="C405" t="s">
        <v>3157</v>
      </c>
      <c r="D405" t="s">
        <v>573</v>
      </c>
      <c r="E405">
        <v>17036.245006199999</v>
      </c>
      <c r="F405">
        <v>340.9</v>
      </c>
      <c r="G405">
        <v>-8.1307423795889093</v>
      </c>
      <c r="H405">
        <v>-1.5728962040471</v>
      </c>
      <c r="I405">
        <v>-3.5703702605176901</v>
      </c>
      <c r="J405">
        <v>-9.18885834195E-2</v>
      </c>
      <c r="K405">
        <v>348.62268639341698</v>
      </c>
      <c r="L405">
        <v>330.58032707994801</v>
      </c>
      <c r="M405">
        <v>36.193053630809203</v>
      </c>
      <c r="N405">
        <v>0.62288047506481803</v>
      </c>
      <c r="O405">
        <v>17.820475212672299</v>
      </c>
      <c r="P405">
        <v>22.120723625290999</v>
      </c>
      <c r="Q405">
        <v>-2.6268441790545001E-2</v>
      </c>
    </row>
    <row r="406" spans="1:17" x14ac:dyDescent="0.3">
      <c r="A406" t="s">
        <v>923</v>
      </c>
      <c r="B406" t="s">
        <v>924</v>
      </c>
      <c r="C406" t="s">
        <v>3157</v>
      </c>
      <c r="D406" t="s">
        <v>220</v>
      </c>
      <c r="E406">
        <v>16989.829336499999</v>
      </c>
      <c r="F406">
        <v>1332.3</v>
      </c>
      <c r="G406">
        <v>45.946152678357997</v>
      </c>
      <c r="H406">
        <v>11.7200695704488</v>
      </c>
      <c r="I406">
        <v>35.162736768608703</v>
      </c>
      <c r="J406">
        <v>8.9339263895300896</v>
      </c>
      <c r="K406">
        <v>1229.9788160949599</v>
      </c>
      <c r="L406">
        <v>1058.66525653076</v>
      </c>
      <c r="M406">
        <v>63.1199158813887</v>
      </c>
      <c r="N406">
        <v>1.2005180290289501</v>
      </c>
      <c r="O406">
        <v>5.0814381145387602</v>
      </c>
      <c r="P406">
        <v>74.156862745097996</v>
      </c>
      <c r="Q406">
        <v>1.5772787618071001E-2</v>
      </c>
    </row>
    <row r="407" spans="1:17" x14ac:dyDescent="0.3">
      <c r="A407" t="s">
        <v>925</v>
      </c>
      <c r="B407" t="s">
        <v>926</v>
      </c>
      <c r="C407" t="s">
        <v>3156</v>
      </c>
      <c r="D407" t="s">
        <v>21</v>
      </c>
      <c r="E407">
        <v>16959.61558116</v>
      </c>
      <c r="F407">
        <v>747.6</v>
      </c>
      <c r="G407">
        <v>22.291629472650499</v>
      </c>
      <c r="H407">
        <v>5.2130666217244803</v>
      </c>
      <c r="I407">
        <v>9.6933962646620699</v>
      </c>
      <c r="J407">
        <v>0.29151690731032598</v>
      </c>
      <c r="K407">
        <v>712.76377890763604</v>
      </c>
      <c r="L407">
        <v>665.28101812773195</v>
      </c>
      <c r="M407">
        <v>74.890836024667607</v>
      </c>
      <c r="N407">
        <v>1.0054476338564</v>
      </c>
      <c r="O407">
        <v>12.292669876939501</v>
      </c>
      <c r="P407">
        <v>55.75</v>
      </c>
      <c r="Q407">
        <v>4.8589278100418E-2</v>
      </c>
    </row>
    <row r="408" spans="1:17" x14ac:dyDescent="0.3">
      <c r="A408" t="s">
        <v>927</v>
      </c>
      <c r="B408" t="s">
        <v>928</v>
      </c>
      <c r="C408" t="s">
        <v>3167</v>
      </c>
      <c r="D408" t="s">
        <v>264</v>
      </c>
      <c r="E408">
        <v>16814.04599124</v>
      </c>
      <c r="F408">
        <v>2117.4</v>
      </c>
      <c r="G408">
        <v>102.914246510271</v>
      </c>
      <c r="H408">
        <v>16.313320607896301</v>
      </c>
      <c r="I408">
        <v>48.718881962390199</v>
      </c>
      <c r="J408">
        <v>13.600858901440599</v>
      </c>
      <c r="K408">
        <v>1822.8617531908601</v>
      </c>
      <c r="L408">
        <v>1613.5925011148099</v>
      </c>
      <c r="M408">
        <v>75.535159698335605</v>
      </c>
      <c r="N408">
        <v>2.24587798901976</v>
      </c>
      <c r="O408">
        <v>26.759233021630301</v>
      </c>
      <c r="P408">
        <v>163.60410830999001</v>
      </c>
      <c r="Q408">
        <v>0.16610538711429501</v>
      </c>
    </row>
    <row r="409" spans="1:17" x14ac:dyDescent="0.3">
      <c r="A409" t="s">
        <v>929</v>
      </c>
      <c r="B409" t="s">
        <v>930</v>
      </c>
      <c r="C409" t="s">
        <v>3171</v>
      </c>
      <c r="D409" t="s">
        <v>294</v>
      </c>
      <c r="E409">
        <v>16723.48067022</v>
      </c>
      <c r="F409">
        <v>443.05</v>
      </c>
      <c r="G409">
        <v>90.097377915142403</v>
      </c>
      <c r="H409">
        <v>-20.2794051095964</v>
      </c>
      <c r="I409">
        <v>59.204264251205998</v>
      </c>
      <c r="J409">
        <v>-4.6761836870162297</v>
      </c>
      <c r="K409">
        <v>459.01508845953401</v>
      </c>
      <c r="L409">
        <v>360.37456889753099</v>
      </c>
      <c r="M409">
        <v>49.196652230964602</v>
      </c>
      <c r="N409">
        <v>0.45756190729104901</v>
      </c>
      <c r="O409">
        <v>31.9038483241169</v>
      </c>
      <c r="P409">
        <v>124.49961996453</v>
      </c>
      <c r="Q409">
        <v>0.14863873569006</v>
      </c>
    </row>
    <row r="410" spans="1:17" x14ac:dyDescent="0.3">
      <c r="A410" t="s">
        <v>931</v>
      </c>
      <c r="B410" t="s">
        <v>932</v>
      </c>
      <c r="C410" t="s">
        <v>3157</v>
      </c>
      <c r="D410" t="s">
        <v>220</v>
      </c>
      <c r="E410">
        <v>16564.276895679999</v>
      </c>
      <c r="F410">
        <v>3990.4</v>
      </c>
      <c r="G410">
        <v>68.675651912803104</v>
      </c>
      <c r="H410">
        <v>5.51947874097967</v>
      </c>
      <c r="I410">
        <v>-10.5650027938785</v>
      </c>
      <c r="J410">
        <v>2.0324184785080601</v>
      </c>
      <c r="K410">
        <v>3967.4495943516399</v>
      </c>
      <c r="L410">
        <v>3587.1182846850502</v>
      </c>
      <c r="M410">
        <v>45.412323230665599</v>
      </c>
      <c r="N410">
        <v>0.81593993830127198</v>
      </c>
      <c r="O410">
        <v>9.8135525260625496</v>
      </c>
      <c r="P410">
        <v>101.18987597055499</v>
      </c>
      <c r="Q410">
        <v>0.26426823260391302</v>
      </c>
    </row>
    <row r="411" spans="1:17" x14ac:dyDescent="0.3">
      <c r="A411" t="s">
        <v>933</v>
      </c>
      <c r="B411" t="s">
        <v>934</v>
      </c>
      <c r="C411" t="s">
        <v>3171</v>
      </c>
      <c r="D411" t="s">
        <v>475</v>
      </c>
      <c r="E411">
        <v>16413.045197115</v>
      </c>
      <c r="F411">
        <v>1544.55</v>
      </c>
      <c r="G411">
        <v>-14.799095400717601</v>
      </c>
      <c r="H411">
        <v>-1.9544431618898901</v>
      </c>
      <c r="I411">
        <v>9.3648817897172396</v>
      </c>
      <c r="J411">
        <v>2.7507296770204799</v>
      </c>
      <c r="K411">
        <v>1535.8776314791301</v>
      </c>
      <c r="L411">
        <v>1478.6172226907399</v>
      </c>
      <c r="M411">
        <v>56.867584937654399</v>
      </c>
      <c r="N411">
        <v>0.66038731263147199</v>
      </c>
      <c r="O411">
        <v>9.4169822925771207</v>
      </c>
      <c r="P411">
        <v>24.259855189058701</v>
      </c>
      <c r="Q411">
        <v>-6.9855820167265006E-2</v>
      </c>
    </row>
    <row r="412" spans="1:17" hidden="1" x14ac:dyDescent="0.3">
      <c r="A412" t="s">
        <v>935</v>
      </c>
      <c r="B412" t="s">
        <v>936</v>
      </c>
      <c r="C412" t="s">
        <v>3161</v>
      </c>
      <c r="D412" t="s">
        <v>460</v>
      </c>
      <c r="E412">
        <v>16406.669090129999</v>
      </c>
      <c r="F412">
        <v>685.7</v>
      </c>
      <c r="G412">
        <v>-6.0214496431015103</v>
      </c>
      <c r="H412">
        <v>-1.2966586953574599</v>
      </c>
      <c r="I412">
        <v>11.0127697398656</v>
      </c>
      <c r="J412">
        <v>0.25624461856445802</v>
      </c>
      <c r="K412">
        <v>652.95959960295897</v>
      </c>
      <c r="M412">
        <v>60.529373548419997</v>
      </c>
      <c r="N412">
        <v>0.75896401904267696</v>
      </c>
      <c r="O412">
        <v>7.3793204025083696</v>
      </c>
      <c r="P412">
        <v>45.862582429270297</v>
      </c>
    </row>
    <row r="413" spans="1:17" x14ac:dyDescent="0.3">
      <c r="A413" t="s">
        <v>937</v>
      </c>
      <c r="B413" t="s">
        <v>938</v>
      </c>
      <c r="C413" t="s">
        <v>3167</v>
      </c>
      <c r="D413" t="s">
        <v>764</v>
      </c>
      <c r="E413">
        <v>16294.179190319999</v>
      </c>
      <c r="F413">
        <v>1209.9000000000001</v>
      </c>
      <c r="G413">
        <v>26.721949143470699</v>
      </c>
      <c r="H413">
        <v>7.0519625012228202</v>
      </c>
      <c r="I413">
        <v>7.8988025581474304</v>
      </c>
      <c r="J413">
        <v>3.0806564939432302</v>
      </c>
      <c r="K413">
        <v>1239.7724664044099</v>
      </c>
      <c r="L413">
        <v>1208.4733498329399</v>
      </c>
      <c r="M413">
        <v>57.747175599421503</v>
      </c>
      <c r="N413">
        <v>1.0867858408023401</v>
      </c>
      <c r="O413">
        <v>56.7856847673361</v>
      </c>
      <c r="P413">
        <v>55.115384615384599</v>
      </c>
      <c r="Q413">
        <v>0.237812069471912</v>
      </c>
    </row>
    <row r="414" spans="1:17" x14ac:dyDescent="0.3">
      <c r="A414" t="s">
        <v>939</v>
      </c>
      <c r="B414" t="s">
        <v>940</v>
      </c>
      <c r="C414" t="s">
        <v>3156</v>
      </c>
      <c r="D414" t="s">
        <v>21</v>
      </c>
      <c r="E414">
        <v>16117.52523634</v>
      </c>
      <c r="F414">
        <v>582.70000000000005</v>
      </c>
      <c r="G414">
        <v>-28.598875941689499</v>
      </c>
      <c r="H414">
        <v>-2.9131101916889302</v>
      </c>
      <c r="I414">
        <v>-14.9297027258981</v>
      </c>
      <c r="J414">
        <v>-4.6416677011418601</v>
      </c>
      <c r="K414">
        <v>600.07212958744299</v>
      </c>
      <c r="L414">
        <v>629.92823291557499</v>
      </c>
      <c r="M414">
        <v>56.085220536127999</v>
      </c>
      <c r="N414">
        <v>0.75334744520364505</v>
      </c>
      <c r="O414">
        <v>47.906298266689497</v>
      </c>
      <c r="P414">
        <v>8.6518739511467704</v>
      </c>
      <c r="Q414">
        <v>3.1011353258606999E-2</v>
      </c>
    </row>
    <row r="415" spans="1:17" x14ac:dyDescent="0.3">
      <c r="A415" t="s">
        <v>941</v>
      </c>
      <c r="B415" t="s">
        <v>942</v>
      </c>
      <c r="C415" t="s">
        <v>3163</v>
      </c>
      <c r="D415" t="s">
        <v>547</v>
      </c>
      <c r="E415">
        <v>16098.096488949999</v>
      </c>
      <c r="F415">
        <v>580.75</v>
      </c>
      <c r="G415">
        <v>62.302785722372697</v>
      </c>
      <c r="H415">
        <v>-7.9779370896122304</v>
      </c>
      <c r="I415">
        <v>0.25269122004973499</v>
      </c>
      <c r="J415">
        <v>2.47187846038159</v>
      </c>
      <c r="K415">
        <v>587.31226484483796</v>
      </c>
      <c r="L415">
        <v>529.07593982239405</v>
      </c>
      <c r="M415">
        <v>59.620620711010098</v>
      </c>
      <c r="N415">
        <v>0.486261456093523</v>
      </c>
      <c r="O415">
        <v>24.666379681446401</v>
      </c>
      <c r="P415">
        <v>94.817175444481606</v>
      </c>
      <c r="Q415">
        <v>0.228547412845759</v>
      </c>
    </row>
    <row r="416" spans="1:17" x14ac:dyDescent="0.3">
      <c r="A416" t="s">
        <v>943</v>
      </c>
      <c r="B416" t="s">
        <v>944</v>
      </c>
      <c r="C416" t="s">
        <v>3161</v>
      </c>
      <c r="D416" t="s">
        <v>243</v>
      </c>
      <c r="E416">
        <v>15940.61744</v>
      </c>
      <c r="F416">
        <v>1569.7</v>
      </c>
      <c r="G416">
        <v>26.9666045391442</v>
      </c>
      <c r="H416">
        <v>14.621869063163199</v>
      </c>
      <c r="I416">
        <v>-9.1976572286339398</v>
      </c>
      <c r="J416">
        <v>5.7395428071346704</v>
      </c>
      <c r="K416">
        <v>1405.8701197247599</v>
      </c>
      <c r="L416">
        <v>1281.42853595775</v>
      </c>
      <c r="M416">
        <v>59.681624824753897</v>
      </c>
      <c r="N416">
        <v>2.1093705085181198</v>
      </c>
      <c r="O416">
        <v>7.5874370898897796</v>
      </c>
      <c r="P416">
        <v>58.084495694647202</v>
      </c>
      <c r="Q416">
        <v>0.15371968378780701</v>
      </c>
    </row>
    <row r="417" spans="1:17" x14ac:dyDescent="0.3">
      <c r="A417" t="s">
        <v>945</v>
      </c>
      <c r="B417" t="s">
        <v>946</v>
      </c>
      <c r="C417" t="s">
        <v>3161</v>
      </c>
      <c r="D417" t="s">
        <v>51</v>
      </c>
      <c r="E417">
        <v>15927.49077984</v>
      </c>
      <c r="F417">
        <v>2095.4</v>
      </c>
      <c r="G417">
        <v>65.853091593721402</v>
      </c>
      <c r="H417">
        <v>4.2708741999378796</v>
      </c>
      <c r="I417">
        <v>50.962222219554903</v>
      </c>
      <c r="J417">
        <v>7.8399956793575303</v>
      </c>
      <c r="K417">
        <v>1887.23427887093</v>
      </c>
      <c r="L417">
        <v>1592.50340309797</v>
      </c>
      <c r="M417">
        <v>70.664964067732896</v>
      </c>
      <c r="N417">
        <v>0.25357186692891298</v>
      </c>
      <c r="O417">
        <v>3.0256752887277001</v>
      </c>
      <c r="P417">
        <v>99.523900209483898</v>
      </c>
      <c r="Q417">
        <v>0.11146080254273601</v>
      </c>
    </row>
    <row r="418" spans="1:17" x14ac:dyDescent="0.3">
      <c r="A418" t="s">
        <v>947</v>
      </c>
      <c r="B418" t="s">
        <v>948</v>
      </c>
      <c r="C418" t="s">
        <v>3164</v>
      </c>
      <c r="D418" t="s">
        <v>117</v>
      </c>
      <c r="E418">
        <v>15917.0619659</v>
      </c>
      <c r="F418">
        <v>451.7</v>
      </c>
      <c r="G418">
        <v>88.760530301096594</v>
      </c>
      <c r="H418">
        <v>-5.8662260768539403</v>
      </c>
      <c r="I418">
        <v>59.795550851092301</v>
      </c>
      <c r="J418">
        <v>-7.4689973960737204</v>
      </c>
      <c r="K418">
        <v>430.32724393036898</v>
      </c>
      <c r="L418">
        <v>320.05011627112401</v>
      </c>
      <c r="M418">
        <v>45.713167718232803</v>
      </c>
      <c r="N418">
        <v>0.52903529405045202</v>
      </c>
      <c r="O418">
        <v>16.227584680097401</v>
      </c>
      <c r="P418">
        <v>150.59639389736401</v>
      </c>
      <c r="Q418">
        <v>0.185266221340078</v>
      </c>
    </row>
    <row r="419" spans="1:17" x14ac:dyDescent="0.3">
      <c r="A419" t="s">
        <v>949</v>
      </c>
      <c r="B419" t="s">
        <v>950</v>
      </c>
      <c r="C419" t="s">
        <v>3156</v>
      </c>
      <c r="D419" t="s">
        <v>21</v>
      </c>
      <c r="E419">
        <v>15779.6049457799</v>
      </c>
      <c r="F419">
        <v>2799.45</v>
      </c>
      <c r="G419">
        <v>231.810111006195</v>
      </c>
      <c r="H419">
        <v>6.5563579872717703</v>
      </c>
      <c r="I419">
        <v>35.791988553134601</v>
      </c>
      <c r="J419">
        <v>4.3507165867430597</v>
      </c>
      <c r="K419">
        <v>2589.0085259982502</v>
      </c>
      <c r="L419">
        <v>2134.4041290085402</v>
      </c>
      <c r="M419">
        <v>68.500526543821493</v>
      </c>
      <c r="N419">
        <v>0.85098894368907096</v>
      </c>
      <c r="O419">
        <v>5.3706978156423597</v>
      </c>
      <c r="P419">
        <v>265.58276199804101</v>
      </c>
    </row>
    <row r="420" spans="1:17" x14ac:dyDescent="0.3">
      <c r="A420" t="s">
        <v>951</v>
      </c>
      <c r="B420" t="s">
        <v>952</v>
      </c>
      <c r="C420" t="s">
        <v>3157</v>
      </c>
      <c r="D420" t="s">
        <v>953</v>
      </c>
      <c r="E420">
        <v>15772.439681225</v>
      </c>
      <c r="F420">
        <v>177.37</v>
      </c>
      <c r="G420">
        <v>6.7811525991167798</v>
      </c>
      <c r="H420">
        <v>-15.524698570089701</v>
      </c>
      <c r="I420">
        <v>6.8701712458696997</v>
      </c>
      <c r="J420">
        <v>-3.63439462621636</v>
      </c>
      <c r="K420">
        <v>192.16412091434299</v>
      </c>
      <c r="L420">
        <v>176.87013845083101</v>
      </c>
      <c r="M420">
        <v>40.319603701343603</v>
      </c>
      <c r="N420">
        <v>0.437460369026485</v>
      </c>
      <c r="O420">
        <v>37.791058239837596</v>
      </c>
      <c r="P420">
        <v>38.787167449139197</v>
      </c>
      <c r="Q420">
        <v>-6.7620398855353994E-2</v>
      </c>
    </row>
    <row r="421" spans="1:17" x14ac:dyDescent="0.3">
      <c r="A421" t="s">
        <v>954</v>
      </c>
      <c r="B421" t="s">
        <v>955</v>
      </c>
      <c r="C421" t="s">
        <v>3167</v>
      </c>
      <c r="D421" t="s">
        <v>956</v>
      </c>
      <c r="E421">
        <v>15760.4068962</v>
      </c>
      <c r="F421">
        <v>1324.3</v>
      </c>
      <c r="G421">
        <v>27.9747965879262</v>
      </c>
      <c r="H421">
        <v>0.75125384031012299</v>
      </c>
      <c r="I421">
        <v>-16.584478986599901</v>
      </c>
      <c r="J421">
        <v>11.2872250618167</v>
      </c>
      <c r="K421">
        <v>1325.7243835681199</v>
      </c>
      <c r="L421">
        <v>1259.9314916154599</v>
      </c>
      <c r="M421">
        <v>54.539424355446101</v>
      </c>
      <c r="N421">
        <v>1.29558439244843</v>
      </c>
      <c r="O421">
        <v>27.9921467945329</v>
      </c>
      <c r="P421">
        <v>69.782051282051199</v>
      </c>
      <c r="Q421">
        <v>0.18629000386632</v>
      </c>
    </row>
    <row r="422" spans="1:17" x14ac:dyDescent="0.3">
      <c r="A422" t="s">
        <v>957</v>
      </c>
      <c r="B422" t="s">
        <v>958</v>
      </c>
      <c r="C422" t="s">
        <v>3160</v>
      </c>
      <c r="D422" t="s">
        <v>46</v>
      </c>
      <c r="E422">
        <v>15692.086912319999</v>
      </c>
      <c r="F422">
        <v>1622.4</v>
      </c>
      <c r="G422">
        <v>12.1112586949332</v>
      </c>
      <c r="H422">
        <v>-5.4697880559533099</v>
      </c>
      <c r="I422">
        <v>9.3404944295332797</v>
      </c>
      <c r="J422">
        <v>0.65611592004407604</v>
      </c>
      <c r="K422">
        <v>1609.6341638171</v>
      </c>
      <c r="L422">
        <v>1518.08041998155</v>
      </c>
      <c r="M422">
        <v>60.093786437484297</v>
      </c>
      <c r="N422">
        <v>0.56081679813527796</v>
      </c>
      <c r="O422">
        <v>14.644970414201101</v>
      </c>
      <c r="P422">
        <v>58.290648324308499</v>
      </c>
      <c r="Q422">
        <v>-5.6899097073431999E-2</v>
      </c>
    </row>
    <row r="423" spans="1:17" x14ac:dyDescent="0.3">
      <c r="A423" t="s">
        <v>959</v>
      </c>
      <c r="B423" t="s">
        <v>960</v>
      </c>
      <c r="C423" t="s">
        <v>3171</v>
      </c>
      <c r="D423" t="s">
        <v>475</v>
      </c>
      <c r="E423">
        <v>15632.4486632399</v>
      </c>
      <c r="F423">
        <v>5098.6499999999996</v>
      </c>
      <c r="G423">
        <v>-6.6551757561015101</v>
      </c>
      <c r="H423">
        <v>-1.55876145242417</v>
      </c>
      <c r="I423">
        <v>10.269958419281499</v>
      </c>
      <c r="J423">
        <v>1.3924649060880701</v>
      </c>
      <c r="K423">
        <v>5071.3197819765501</v>
      </c>
      <c r="L423">
        <v>4921.8067555432199</v>
      </c>
      <c r="M423">
        <v>61.053570468477801</v>
      </c>
      <c r="N423">
        <v>1.3913247616651601</v>
      </c>
      <c r="O423">
        <v>16.871132554695802</v>
      </c>
      <c r="P423">
        <v>26.800547127580199</v>
      </c>
      <c r="Q423">
        <v>4.1355822321349003E-2</v>
      </c>
    </row>
    <row r="424" spans="1:17" x14ac:dyDescent="0.3">
      <c r="A424" t="s">
        <v>961</v>
      </c>
      <c r="B424" t="s">
        <v>962</v>
      </c>
      <c r="C424" t="s">
        <v>3173</v>
      </c>
      <c r="D424" t="s">
        <v>590</v>
      </c>
      <c r="E424">
        <v>15544.32697674</v>
      </c>
      <c r="F424">
        <v>495.9</v>
      </c>
      <c r="G424">
        <v>0.43962830882788101</v>
      </c>
      <c r="H424">
        <v>-9.0110633792661599</v>
      </c>
      <c r="I424">
        <v>-22.278603824799301</v>
      </c>
      <c r="J424">
        <v>0.37910202308526603</v>
      </c>
      <c r="K424">
        <v>556.95018848146594</v>
      </c>
      <c r="L424">
        <v>577.14470088834105</v>
      </c>
      <c r="M424">
        <v>44.1742898278534</v>
      </c>
      <c r="N424">
        <v>0.76224329118092404</v>
      </c>
      <c r="O424">
        <v>57.743496672716198</v>
      </c>
      <c r="P424">
        <v>34.627392425681997</v>
      </c>
      <c r="Q424">
        <v>0.129864329183983</v>
      </c>
    </row>
    <row r="425" spans="1:17" hidden="1" x14ac:dyDescent="0.3">
      <c r="A425" t="s">
        <v>963</v>
      </c>
      <c r="B425" t="s">
        <v>964</v>
      </c>
      <c r="C425" t="s">
        <v>3172</v>
      </c>
      <c r="D425" t="s">
        <v>746</v>
      </c>
      <c r="E425">
        <v>15502.9956089399</v>
      </c>
      <c r="F425">
        <v>872.27</v>
      </c>
      <c r="G425">
        <v>-1.46662291544434</v>
      </c>
      <c r="H425">
        <v>-1.6835978883018401</v>
      </c>
      <c r="I425">
        <v>0.72727284125899405</v>
      </c>
      <c r="J425">
        <v>-1.57786674816877</v>
      </c>
      <c r="K425">
        <v>881.54465429212803</v>
      </c>
      <c r="L425">
        <v>837.28649682574201</v>
      </c>
      <c r="M425">
        <v>63.673105172010501</v>
      </c>
      <c r="N425">
        <v>0.51208502691001301</v>
      </c>
      <c r="O425">
        <v>7.6386898552053903</v>
      </c>
      <c r="P425">
        <v>29.605360910522698</v>
      </c>
      <c r="Q425">
        <v>-2.790653939747E-3</v>
      </c>
    </row>
    <row r="426" spans="1:17" x14ac:dyDescent="0.3">
      <c r="A426" t="s">
        <v>965</v>
      </c>
      <c r="B426" t="s">
        <v>966</v>
      </c>
      <c r="C426" t="s">
        <v>3166</v>
      </c>
      <c r="D426" t="s">
        <v>967</v>
      </c>
      <c r="E426">
        <v>15461.152921887</v>
      </c>
      <c r="F426">
        <v>197.77</v>
      </c>
      <c r="G426">
        <v>8.1333579123393793</v>
      </c>
      <c r="H426">
        <v>8.1216065892365492</v>
      </c>
      <c r="I426">
        <v>-14.8747730690572</v>
      </c>
      <c r="J426">
        <v>15.3150338689188</v>
      </c>
      <c r="K426">
        <v>186.768688993588</v>
      </c>
      <c r="L426">
        <v>193.32791579012701</v>
      </c>
      <c r="M426">
        <v>71.337384625104903</v>
      </c>
      <c r="N426">
        <v>2.97561935154588</v>
      </c>
      <c r="O426">
        <v>20.114274156848801</v>
      </c>
      <c r="P426">
        <v>36.6286701208981</v>
      </c>
      <c r="Q426">
        <v>2.3575102598820001E-2</v>
      </c>
    </row>
    <row r="427" spans="1:17" x14ac:dyDescent="0.3">
      <c r="A427" t="s">
        <v>968</v>
      </c>
      <c r="B427" t="s">
        <v>969</v>
      </c>
      <c r="C427" t="s">
        <v>3166</v>
      </c>
      <c r="D427" t="s">
        <v>693</v>
      </c>
      <c r="E427">
        <v>15430.763213265</v>
      </c>
      <c r="F427">
        <v>3284.85</v>
      </c>
      <c r="G427">
        <v>34.647689610742503</v>
      </c>
      <c r="H427">
        <v>2.6467550093602399</v>
      </c>
      <c r="I427">
        <v>29.449899898755099</v>
      </c>
      <c r="J427">
        <v>5.8265451438871398</v>
      </c>
      <c r="K427">
        <v>2881.3230474089901</v>
      </c>
      <c r="L427">
        <v>2573.5846499315799</v>
      </c>
      <c r="M427">
        <v>78.278963073090495</v>
      </c>
      <c r="N427">
        <v>1.1169810467802499</v>
      </c>
      <c r="O427">
        <v>1.84026667884378</v>
      </c>
      <c r="P427">
        <v>67.338257768721306</v>
      </c>
      <c r="Q427">
        <v>8.7677355444638005E-2</v>
      </c>
    </row>
    <row r="428" spans="1:17" x14ac:dyDescent="0.3">
      <c r="A428" t="s">
        <v>970</v>
      </c>
      <c r="B428" t="s">
        <v>971</v>
      </c>
      <c r="C428" t="s">
        <v>590</v>
      </c>
      <c r="D428" t="s">
        <v>590</v>
      </c>
      <c r="E428">
        <v>15216.725918544</v>
      </c>
      <c r="F428">
        <v>160.28</v>
      </c>
      <c r="G428">
        <v>-17.869327369714899</v>
      </c>
      <c r="H428">
        <v>-5.1918720646786296</v>
      </c>
      <c r="I428">
        <v>-2.0998360560095501</v>
      </c>
      <c r="J428">
        <v>2.7394533656272202</v>
      </c>
      <c r="K428">
        <v>164.866451867107</v>
      </c>
      <c r="L428">
        <v>158.220560888558</v>
      </c>
      <c r="M428">
        <v>59.422576263042799</v>
      </c>
      <c r="N428">
        <v>0.48319445515495801</v>
      </c>
      <c r="O428">
        <v>32.861242825056102</v>
      </c>
      <c r="P428">
        <v>30.680799021606099</v>
      </c>
      <c r="Q428">
        <v>8.1064001633620007E-3</v>
      </c>
    </row>
    <row r="429" spans="1:17" x14ac:dyDescent="0.3">
      <c r="A429" t="s">
        <v>972</v>
      </c>
      <c r="B429" t="s">
        <v>973</v>
      </c>
      <c r="C429" t="s">
        <v>3164</v>
      </c>
      <c r="D429" t="s">
        <v>974</v>
      </c>
      <c r="E429">
        <v>15173.135201139999</v>
      </c>
      <c r="F429">
        <v>2230.1</v>
      </c>
      <c r="G429">
        <v>72.436417713782404</v>
      </c>
      <c r="H429">
        <v>-7.83391439085612</v>
      </c>
      <c r="I429">
        <v>130.85467498704801</v>
      </c>
      <c r="J429">
        <v>4.6378416274499603</v>
      </c>
      <c r="K429">
        <v>2206.8617369977101</v>
      </c>
      <c r="L429">
        <v>1656.78565879998</v>
      </c>
      <c r="M429">
        <v>54.767396411651902</v>
      </c>
      <c r="N429">
        <v>0.56017521759505495</v>
      </c>
      <c r="O429">
        <v>21.070803999820601</v>
      </c>
      <c r="P429">
        <v>205.49315068493101</v>
      </c>
      <c r="Q429">
        <v>0.23541923683839999</v>
      </c>
    </row>
    <row r="430" spans="1:17" x14ac:dyDescent="0.3">
      <c r="A430" t="s">
        <v>975</v>
      </c>
      <c r="B430" t="s">
        <v>976</v>
      </c>
      <c r="C430" t="s">
        <v>3161</v>
      </c>
      <c r="D430" t="s">
        <v>51</v>
      </c>
      <c r="E430">
        <v>15148.506773610001</v>
      </c>
      <c r="F430">
        <v>6577.55</v>
      </c>
      <c r="G430">
        <v>10.468828832039501</v>
      </c>
      <c r="H430">
        <v>-3.08779043483369</v>
      </c>
      <c r="I430">
        <v>14.0651260013721</v>
      </c>
      <c r="J430">
        <v>1.0258073138277</v>
      </c>
      <c r="K430">
        <v>6763.7533512794098</v>
      </c>
      <c r="L430">
        <v>6165.8940208030299</v>
      </c>
      <c r="M430">
        <v>43.726264181151997</v>
      </c>
      <c r="N430">
        <v>0.49039383791743102</v>
      </c>
      <c r="O430">
        <v>15.544541660648701</v>
      </c>
      <c r="P430">
        <v>40.125332333999502</v>
      </c>
      <c r="Q430">
        <v>2.4857638807710001E-2</v>
      </c>
    </row>
    <row r="431" spans="1:17" x14ac:dyDescent="0.3">
      <c r="A431" t="s">
        <v>977</v>
      </c>
      <c r="B431" t="s">
        <v>978</v>
      </c>
      <c r="C431" t="s">
        <v>3157</v>
      </c>
      <c r="D431" t="s">
        <v>54</v>
      </c>
      <c r="E431">
        <v>15136.90977036</v>
      </c>
      <c r="F431">
        <v>949.2</v>
      </c>
      <c r="G431">
        <v>-70.113526050130901</v>
      </c>
      <c r="H431">
        <v>-17.973866227640301</v>
      </c>
      <c r="I431">
        <v>-42.928739990240999</v>
      </c>
      <c r="J431">
        <v>-2.4984653952708</v>
      </c>
      <c r="K431">
        <v>1100.4388820659899</v>
      </c>
      <c r="L431">
        <v>1276.7988140065099</v>
      </c>
      <c r="M431">
        <v>36.631940559464297</v>
      </c>
      <c r="N431">
        <v>1.3126600929899099</v>
      </c>
      <c r="O431">
        <v>89.2119679730299</v>
      </c>
      <c r="P431">
        <v>4.1360394953373598</v>
      </c>
      <c r="Q431">
        <v>4.5052712031636001E-2</v>
      </c>
    </row>
    <row r="432" spans="1:17" x14ac:dyDescent="0.3">
      <c r="A432" t="s">
        <v>979</v>
      </c>
      <c r="B432" t="s">
        <v>980</v>
      </c>
      <c r="C432" t="s">
        <v>3175</v>
      </c>
      <c r="D432" t="s">
        <v>981</v>
      </c>
      <c r="E432">
        <v>14876.284344</v>
      </c>
      <c r="F432">
        <v>1515</v>
      </c>
      <c r="G432">
        <v>-34.486823531060601</v>
      </c>
      <c r="H432">
        <v>-5.0580509871124102</v>
      </c>
      <c r="I432">
        <v>5.6290945049964298</v>
      </c>
      <c r="J432">
        <v>-1.91709517161772</v>
      </c>
      <c r="K432">
        <v>1563.0760050747899</v>
      </c>
      <c r="L432">
        <v>1515.0884722753799</v>
      </c>
      <c r="M432">
        <v>40.410124402986199</v>
      </c>
      <c r="N432">
        <v>0.97908838862539205</v>
      </c>
      <c r="O432">
        <v>20.818481848184799</v>
      </c>
      <c r="P432">
        <v>25.809666168410502</v>
      </c>
      <c r="Q432">
        <v>-4.7359063610949999E-2</v>
      </c>
    </row>
    <row r="433" spans="1:17" hidden="1" x14ac:dyDescent="0.3">
      <c r="A433" t="s">
        <v>982</v>
      </c>
      <c r="B433" t="s">
        <v>983</v>
      </c>
      <c r="C433" t="s">
        <v>3172</v>
      </c>
      <c r="D433" t="s">
        <v>173</v>
      </c>
      <c r="E433">
        <v>14841.1642272399</v>
      </c>
      <c r="F433">
        <v>12318.8</v>
      </c>
      <c r="G433">
        <v>253.044119222929</v>
      </c>
      <c r="H433">
        <v>1.6879525732438401</v>
      </c>
      <c r="I433">
        <v>62.436975344375298</v>
      </c>
      <c r="J433">
        <v>2.19353338347267</v>
      </c>
      <c r="K433">
        <v>11689.8184634352</v>
      </c>
      <c r="L433">
        <v>8797.5693853976099</v>
      </c>
      <c r="M433">
        <v>64.406340925074602</v>
      </c>
      <c r="N433">
        <v>0.27298557806059498</v>
      </c>
      <c r="O433">
        <v>12.835665811605001</v>
      </c>
      <c r="P433">
        <v>303.121880982378</v>
      </c>
      <c r="Q433">
        <v>0.23788665392486799</v>
      </c>
    </row>
    <row r="434" spans="1:17" x14ac:dyDescent="0.3">
      <c r="A434" t="s">
        <v>984</v>
      </c>
      <c r="B434" t="s">
        <v>985</v>
      </c>
      <c r="C434" t="s">
        <v>3171</v>
      </c>
      <c r="D434" t="s">
        <v>986</v>
      </c>
      <c r="E434">
        <v>14776.251302614901</v>
      </c>
      <c r="F434">
        <v>832.15</v>
      </c>
      <c r="G434">
        <v>47.523956579273502</v>
      </c>
      <c r="H434">
        <v>-2.3219117779604099</v>
      </c>
      <c r="I434">
        <v>26.5107854337151</v>
      </c>
      <c r="J434">
        <v>4.0712561835824799</v>
      </c>
      <c r="K434">
        <v>802.63997640600701</v>
      </c>
      <c r="L434">
        <v>722.06514152513796</v>
      </c>
      <c r="M434">
        <v>65.501101600884496</v>
      </c>
      <c r="N434">
        <v>0.62974129764018005</v>
      </c>
      <c r="O434">
        <v>5.2093973442288002</v>
      </c>
      <c r="P434">
        <v>76.452502120440997</v>
      </c>
      <c r="Q434">
        <v>5.6372857946896997E-2</v>
      </c>
    </row>
    <row r="435" spans="1:17" x14ac:dyDescent="0.3">
      <c r="A435" t="s">
        <v>987</v>
      </c>
      <c r="B435" t="s">
        <v>988</v>
      </c>
      <c r="C435" t="s">
        <v>3169</v>
      </c>
      <c r="D435" t="s">
        <v>122</v>
      </c>
      <c r="E435">
        <v>14765.728236319999</v>
      </c>
      <c r="F435">
        <v>2462.8000000000002</v>
      </c>
      <c r="G435">
        <v>-30.829672813043398</v>
      </c>
      <c r="H435">
        <v>-13.246262419238199</v>
      </c>
      <c r="I435">
        <v>-20.610938680920398</v>
      </c>
      <c r="J435">
        <v>-4.7572755779876799</v>
      </c>
      <c r="K435">
        <v>2766.6594873007002</v>
      </c>
      <c r="L435">
        <v>2764.75608436228</v>
      </c>
      <c r="M435">
        <v>33.930866174351799</v>
      </c>
      <c r="N435">
        <v>0.96940751793067104</v>
      </c>
      <c r="O435">
        <v>29.868442423257999</v>
      </c>
      <c r="P435">
        <v>10.439461883408001</v>
      </c>
      <c r="Q435">
        <v>-8.6283394995705004E-2</v>
      </c>
    </row>
    <row r="436" spans="1:17" x14ac:dyDescent="0.3">
      <c r="A436" t="s">
        <v>989</v>
      </c>
      <c r="B436" t="s">
        <v>990</v>
      </c>
      <c r="C436" t="s">
        <v>3171</v>
      </c>
      <c r="D436" t="s">
        <v>475</v>
      </c>
      <c r="E436">
        <v>14643.71950825</v>
      </c>
      <c r="F436">
        <v>778.75</v>
      </c>
      <c r="G436">
        <v>8.8703832897063695</v>
      </c>
      <c r="H436">
        <v>-4.5416415064135904</v>
      </c>
      <c r="I436">
        <v>4.1768965571716601</v>
      </c>
      <c r="J436">
        <v>1.0849953540384401</v>
      </c>
      <c r="K436">
        <v>803.08641826533199</v>
      </c>
      <c r="L436">
        <v>744.06208563916505</v>
      </c>
      <c r="M436">
        <v>58.867297854975803</v>
      </c>
      <c r="N436">
        <v>0.488606759844739</v>
      </c>
      <c r="O436">
        <v>18.985553772070599</v>
      </c>
      <c r="P436">
        <v>49.400479616306903</v>
      </c>
      <c r="Q436">
        <v>0.12436133704664901</v>
      </c>
    </row>
    <row r="437" spans="1:17" hidden="1" x14ac:dyDescent="0.3">
      <c r="A437" t="s">
        <v>991</v>
      </c>
      <c r="B437" t="s">
        <v>992</v>
      </c>
      <c r="C437" t="s">
        <v>3172</v>
      </c>
      <c r="D437" t="s">
        <v>173</v>
      </c>
      <c r="E437">
        <v>14607.570311609999</v>
      </c>
      <c r="F437">
        <v>973.3</v>
      </c>
      <c r="G437">
        <v>401.40382524022999</v>
      </c>
      <c r="H437">
        <v>43.075456364115901</v>
      </c>
      <c r="I437">
        <v>51.395553570040803</v>
      </c>
      <c r="J437">
        <v>5.8362695867166599</v>
      </c>
      <c r="K437">
        <v>787.00002920915404</v>
      </c>
      <c r="L437">
        <v>615.907923773128</v>
      </c>
      <c r="M437">
        <v>79.254403745628807</v>
      </c>
      <c r="N437">
        <v>0.99332607214679702</v>
      </c>
      <c r="O437">
        <v>2.6302270625706301</v>
      </c>
      <c r="P437">
        <v>462.43860156024198</v>
      </c>
      <c r="Q437">
        <v>0.27853288946664201</v>
      </c>
    </row>
    <row r="438" spans="1:17" x14ac:dyDescent="0.3">
      <c r="A438" t="s">
        <v>993</v>
      </c>
      <c r="B438" t="s">
        <v>994</v>
      </c>
      <c r="C438" t="s">
        <v>3162</v>
      </c>
      <c r="D438" t="s">
        <v>117</v>
      </c>
      <c r="E438">
        <v>14587.692641329901</v>
      </c>
      <c r="F438">
        <v>1005.35</v>
      </c>
      <c r="G438">
        <v>119.196938676489</v>
      </c>
      <c r="H438">
        <v>-2.8688214670761401</v>
      </c>
      <c r="I438">
        <v>86.821542372235498</v>
      </c>
      <c r="J438">
        <v>3.26603380994935</v>
      </c>
      <c r="K438">
        <v>989.98080216445805</v>
      </c>
      <c r="L438">
        <v>775.526379354033</v>
      </c>
      <c r="M438">
        <v>63.737611396932998</v>
      </c>
      <c r="N438">
        <v>0.39870750730789301</v>
      </c>
      <c r="O438">
        <v>34.062764211468597</v>
      </c>
      <c r="P438">
        <v>168.73830526597101</v>
      </c>
      <c r="Q438">
        <v>0.198565891785281</v>
      </c>
    </row>
    <row r="439" spans="1:17" x14ac:dyDescent="0.3">
      <c r="A439" t="s">
        <v>995</v>
      </c>
      <c r="B439" t="s">
        <v>996</v>
      </c>
      <c r="C439" t="s">
        <v>3164</v>
      </c>
      <c r="D439" t="s">
        <v>117</v>
      </c>
      <c r="E439">
        <v>14544.59683355</v>
      </c>
      <c r="F439">
        <v>49.63</v>
      </c>
      <c r="G439">
        <v>-5.0812696107179098</v>
      </c>
      <c r="H439">
        <v>-5.1007230557606</v>
      </c>
      <c r="I439">
        <v>-31.669933679674099</v>
      </c>
      <c r="J439">
        <v>5.4293876961743104</v>
      </c>
      <c r="K439">
        <v>50.372638919822599</v>
      </c>
      <c r="L439">
        <v>53.7200176553186</v>
      </c>
      <c r="M439">
        <v>64.584916138604299</v>
      </c>
      <c r="N439">
        <v>0.825279843350328</v>
      </c>
      <c r="O439">
        <v>48.498891799314897</v>
      </c>
      <c r="P439">
        <v>22.998760842627</v>
      </c>
    </row>
    <row r="440" spans="1:17" x14ac:dyDescent="0.3">
      <c r="A440" t="s">
        <v>997</v>
      </c>
      <c r="B440" t="s">
        <v>998</v>
      </c>
      <c r="C440" t="s">
        <v>3158</v>
      </c>
      <c r="D440" t="s">
        <v>27</v>
      </c>
      <c r="E440">
        <v>14374.583576630999</v>
      </c>
      <c r="F440">
        <v>73.53</v>
      </c>
      <c r="G440">
        <v>-44.065317955665599</v>
      </c>
      <c r="H440">
        <v>-10.1813019658432</v>
      </c>
      <c r="I440">
        <v>-15.842818667362801</v>
      </c>
      <c r="J440">
        <v>0.35006393127011098</v>
      </c>
      <c r="K440">
        <v>80.583717897016896</v>
      </c>
      <c r="L440">
        <v>84.2193701819225</v>
      </c>
      <c r="M440">
        <v>46.980370037139203</v>
      </c>
      <c r="N440">
        <v>0.41365251574679002</v>
      </c>
      <c r="O440">
        <v>51.502787977696102</v>
      </c>
      <c r="P440">
        <v>13.036126056879301</v>
      </c>
      <c r="Q440">
        <v>3.6603917732552997E-2</v>
      </c>
    </row>
    <row r="441" spans="1:17" x14ac:dyDescent="0.3">
      <c r="A441" t="s">
        <v>999</v>
      </c>
      <c r="B441" t="s">
        <v>1000</v>
      </c>
      <c r="C441" t="s">
        <v>3167</v>
      </c>
      <c r="D441" t="s">
        <v>264</v>
      </c>
      <c r="E441">
        <v>14305.79613492</v>
      </c>
      <c r="F441">
        <v>2150.1</v>
      </c>
      <c r="G441">
        <v>90.003846162032005</v>
      </c>
      <c r="H441">
        <v>7.9603395969085602</v>
      </c>
      <c r="I441">
        <v>33.059541185270803</v>
      </c>
      <c r="J441">
        <v>7.8410107319873301</v>
      </c>
      <c r="K441">
        <v>1859.3075886253901</v>
      </c>
      <c r="L441">
        <v>1593.55551873332</v>
      </c>
      <c r="M441">
        <v>83.913691977382399</v>
      </c>
      <c r="N441">
        <v>0.99366409706629499</v>
      </c>
      <c r="O441">
        <v>1.6185293707269499</v>
      </c>
      <c r="P441">
        <v>123.05098812179</v>
      </c>
      <c r="Q441">
        <v>0.151140078100412</v>
      </c>
    </row>
    <row r="442" spans="1:17" x14ac:dyDescent="0.3">
      <c r="A442" t="s">
        <v>1001</v>
      </c>
      <c r="B442" t="s">
        <v>1002</v>
      </c>
      <c r="C442" t="s">
        <v>3159</v>
      </c>
      <c r="D442" t="s">
        <v>1003</v>
      </c>
      <c r="E442">
        <v>14274.448014224999</v>
      </c>
      <c r="F442">
        <v>742.45</v>
      </c>
      <c r="G442">
        <v>27.5067838383628</v>
      </c>
      <c r="H442">
        <v>0.56047557255668901</v>
      </c>
      <c r="I442">
        <v>21.9633043241619</v>
      </c>
      <c r="J442">
        <v>-0.93858614414464603</v>
      </c>
      <c r="K442">
        <v>755.52859849250603</v>
      </c>
      <c r="L442">
        <v>680.06445883199103</v>
      </c>
      <c r="M442">
        <v>54.594021311644703</v>
      </c>
      <c r="N442">
        <v>0.46096277509856098</v>
      </c>
      <c r="O442">
        <v>18.082025725638001</v>
      </c>
      <c r="P442">
        <v>58.136315228967</v>
      </c>
      <c r="Q442">
        <v>-5.8220878297500001E-4</v>
      </c>
    </row>
    <row r="443" spans="1:17" x14ac:dyDescent="0.3">
      <c r="A443" t="s">
        <v>1004</v>
      </c>
      <c r="B443" t="s">
        <v>1005</v>
      </c>
      <c r="C443" t="s">
        <v>3167</v>
      </c>
      <c r="D443" t="s">
        <v>264</v>
      </c>
      <c r="E443">
        <v>14269.4756478</v>
      </c>
      <c r="F443">
        <v>819.9</v>
      </c>
      <c r="G443">
        <v>7.7880212460479497</v>
      </c>
      <c r="H443">
        <v>-6.0454840734181596</v>
      </c>
      <c r="I443">
        <v>-18.6360846957182</v>
      </c>
      <c r="J443">
        <v>1.80551097495246</v>
      </c>
      <c r="K443">
        <v>870.76097005106203</v>
      </c>
      <c r="L443">
        <v>843.29478945798303</v>
      </c>
      <c r="M443">
        <v>45.616613965593899</v>
      </c>
      <c r="N443">
        <v>1.38357894318762</v>
      </c>
      <c r="O443">
        <v>29.284059031589202</v>
      </c>
      <c r="P443">
        <v>36.150780471604001</v>
      </c>
      <c r="Q443">
        <v>0.14801169420750701</v>
      </c>
    </row>
    <row r="444" spans="1:17" x14ac:dyDescent="0.3">
      <c r="A444" t="s">
        <v>1006</v>
      </c>
      <c r="B444" t="s">
        <v>1007</v>
      </c>
      <c r="C444" t="s">
        <v>3161</v>
      </c>
      <c r="D444" t="s">
        <v>51</v>
      </c>
      <c r="E444">
        <v>14262.718991399999</v>
      </c>
      <c r="F444">
        <v>1551</v>
      </c>
      <c r="G444">
        <v>195.654182266622</v>
      </c>
      <c r="H444">
        <v>6.9671805599259704</v>
      </c>
      <c r="I444">
        <v>66.555358412417206</v>
      </c>
      <c r="J444">
        <v>0.56250825326121701</v>
      </c>
      <c r="K444">
        <v>1439.0380873414199</v>
      </c>
      <c r="L444">
        <v>1087.00596977486</v>
      </c>
      <c r="M444">
        <v>53.805619819957997</v>
      </c>
      <c r="N444">
        <v>0.87454350815967297</v>
      </c>
      <c r="O444">
        <v>7.9948420373952196</v>
      </c>
      <c r="P444">
        <v>232.119914346895</v>
      </c>
      <c r="Q444">
        <v>0.139654033904141</v>
      </c>
    </row>
    <row r="445" spans="1:17" x14ac:dyDescent="0.3">
      <c r="A445" t="s">
        <v>1008</v>
      </c>
      <c r="B445" t="s">
        <v>1009</v>
      </c>
      <c r="C445" t="s">
        <v>3160</v>
      </c>
      <c r="D445" t="s">
        <v>460</v>
      </c>
      <c r="E445">
        <v>14187.423408479999</v>
      </c>
      <c r="F445">
        <v>295.2</v>
      </c>
      <c r="G445">
        <v>5.3036097411922398</v>
      </c>
      <c r="H445">
        <v>-5.1915091556651998</v>
      </c>
      <c r="I445">
        <v>-21.5837874338539</v>
      </c>
      <c r="J445">
        <v>-1.22890481064337</v>
      </c>
      <c r="K445">
        <v>316.16580007193897</v>
      </c>
      <c r="L445">
        <v>319.99353204268499</v>
      </c>
      <c r="M445">
        <v>46.8470400969764</v>
      </c>
      <c r="N445">
        <v>0.547258126761485</v>
      </c>
      <c r="O445">
        <v>39.896680216802103</v>
      </c>
      <c r="P445">
        <v>35.568312284730098</v>
      </c>
      <c r="Q445">
        <v>7.8109844228890002E-2</v>
      </c>
    </row>
    <row r="446" spans="1:17" x14ac:dyDescent="0.3">
      <c r="A446" t="s">
        <v>1010</v>
      </c>
      <c r="B446" t="s">
        <v>1011</v>
      </c>
      <c r="C446" t="s">
        <v>3155</v>
      </c>
      <c r="D446" t="s">
        <v>189</v>
      </c>
      <c r="E446">
        <v>14171.64780966</v>
      </c>
      <c r="F446">
        <v>1434.7</v>
      </c>
      <c r="G446">
        <v>9.9830375159167506</v>
      </c>
      <c r="H446">
        <v>-26.0274761414334</v>
      </c>
      <c r="I446">
        <v>-7.55290481846452</v>
      </c>
      <c r="J446">
        <v>-4.0149827524366</v>
      </c>
      <c r="K446">
        <v>1670.6674056504901</v>
      </c>
      <c r="L446">
        <v>1560.2687558507901</v>
      </c>
      <c r="M446">
        <v>35.7445073797048</v>
      </c>
      <c r="N446">
        <v>0.96433437817838696</v>
      </c>
      <c r="O446">
        <v>38.565553774308199</v>
      </c>
      <c r="P446">
        <v>41.838853188334099</v>
      </c>
      <c r="Q446">
        <v>3.3364344678628997E-2</v>
      </c>
    </row>
    <row r="447" spans="1:17" x14ac:dyDescent="0.3">
      <c r="A447" t="s">
        <v>1012</v>
      </c>
      <c r="B447" t="s">
        <v>1013</v>
      </c>
      <c r="C447" t="s">
        <v>3161</v>
      </c>
      <c r="D447" t="s">
        <v>51</v>
      </c>
      <c r="E447">
        <v>13971.344633819999</v>
      </c>
      <c r="F447">
        <v>576.45000000000005</v>
      </c>
      <c r="G447">
        <v>38.217775988433701</v>
      </c>
      <c r="H447">
        <v>-1.49518433795734</v>
      </c>
      <c r="I447">
        <v>27.342039106929601</v>
      </c>
      <c r="J447">
        <v>-2.3025971331556399</v>
      </c>
      <c r="K447">
        <v>579.32519050816904</v>
      </c>
      <c r="L447">
        <v>517.59284757312798</v>
      </c>
      <c r="M447">
        <v>57.259419317412402</v>
      </c>
      <c r="N447">
        <v>0.53217912429445502</v>
      </c>
      <c r="O447">
        <v>25.075895567698801</v>
      </c>
      <c r="P447">
        <v>66.339633530515002</v>
      </c>
      <c r="Q447">
        <v>7.2348153156204006E-2</v>
      </c>
    </row>
    <row r="448" spans="1:17" x14ac:dyDescent="0.3">
      <c r="A448" t="s">
        <v>1014</v>
      </c>
      <c r="B448" t="s">
        <v>1015</v>
      </c>
      <c r="C448" t="s">
        <v>590</v>
      </c>
      <c r="D448" t="s">
        <v>590</v>
      </c>
      <c r="E448">
        <v>13834.122432</v>
      </c>
      <c r="F448">
        <v>478.4</v>
      </c>
      <c r="G448">
        <v>7.8755521423735502</v>
      </c>
      <c r="H448">
        <v>3.3983724720432802</v>
      </c>
      <c r="I448">
        <v>2.8256875685267201E-2</v>
      </c>
      <c r="J448">
        <v>8.1431171525586397</v>
      </c>
      <c r="K448">
        <v>471.02380887652799</v>
      </c>
      <c r="L448">
        <v>460.29755339906001</v>
      </c>
      <c r="M448">
        <v>67.642818086023993</v>
      </c>
      <c r="N448">
        <v>0.93256804812646699</v>
      </c>
      <c r="O448">
        <v>23.745819397993301</v>
      </c>
      <c r="P448">
        <v>35.889788382332</v>
      </c>
      <c r="Q448">
        <v>1.2850634711090001E-2</v>
      </c>
    </row>
    <row r="449" spans="1:17" x14ac:dyDescent="0.3">
      <c r="A449" t="s">
        <v>1016</v>
      </c>
      <c r="B449" t="s">
        <v>1017</v>
      </c>
      <c r="C449" t="s">
        <v>3157</v>
      </c>
      <c r="D449" t="s">
        <v>515</v>
      </c>
      <c r="E449">
        <v>13819.912200000001</v>
      </c>
      <c r="F449">
        <v>144.59</v>
      </c>
      <c r="G449">
        <v>44.176192539875302</v>
      </c>
      <c r="H449">
        <v>-0.28401445345827703</v>
      </c>
      <c r="I449">
        <v>64.690226976752001</v>
      </c>
      <c r="J449">
        <v>3.2651964499343098</v>
      </c>
      <c r="K449">
        <v>133.80371290468301</v>
      </c>
      <c r="L449">
        <v>107.72602352616801</v>
      </c>
      <c r="M449">
        <v>56.279449587429298</v>
      </c>
      <c r="N449">
        <v>0.59829344811204799</v>
      </c>
      <c r="O449">
        <v>16.709315996956899</v>
      </c>
      <c r="P449">
        <v>109.550724637681</v>
      </c>
      <c r="Q449">
        <v>6.3133933219060995E-2</v>
      </c>
    </row>
    <row r="450" spans="1:17" x14ac:dyDescent="0.3">
      <c r="A450" t="s">
        <v>1018</v>
      </c>
      <c r="B450" t="s">
        <v>1019</v>
      </c>
      <c r="C450" t="s">
        <v>3159</v>
      </c>
      <c r="D450" t="s">
        <v>366</v>
      </c>
      <c r="E450">
        <v>13763.37043544</v>
      </c>
      <c r="F450">
        <v>396.35</v>
      </c>
      <c r="G450">
        <v>85.991972914589297</v>
      </c>
      <c r="H450">
        <v>-1.1764387682564801</v>
      </c>
      <c r="I450">
        <v>69.279506818197703</v>
      </c>
      <c r="J450">
        <v>0.82145051755779197</v>
      </c>
      <c r="K450">
        <v>383.82450054091299</v>
      </c>
      <c r="L450">
        <v>298.63051284246302</v>
      </c>
      <c r="M450">
        <v>54.234316942342403</v>
      </c>
      <c r="N450">
        <v>1.1069111034214001</v>
      </c>
      <c r="O450">
        <v>13.0187965182288</v>
      </c>
      <c r="P450">
        <v>147.71875</v>
      </c>
      <c r="Q450">
        <v>0.193863773795658</v>
      </c>
    </row>
    <row r="451" spans="1:17" x14ac:dyDescent="0.3">
      <c r="A451" t="s">
        <v>1020</v>
      </c>
      <c r="B451" t="s">
        <v>1021</v>
      </c>
      <c r="C451" t="s">
        <v>3160</v>
      </c>
      <c r="D451" t="s">
        <v>246</v>
      </c>
      <c r="E451">
        <v>13734.891363700001</v>
      </c>
      <c r="F451">
        <v>588.25</v>
      </c>
      <c r="G451">
        <v>84.372723206182798</v>
      </c>
      <c r="H451">
        <v>6.34644090977904</v>
      </c>
      <c r="I451">
        <v>-26.805839808372198</v>
      </c>
      <c r="J451">
        <v>1.3497416784752101</v>
      </c>
      <c r="K451">
        <v>617.17436693050502</v>
      </c>
      <c r="L451">
        <v>604.93649429421498</v>
      </c>
      <c r="M451">
        <v>51.813010426179602</v>
      </c>
      <c r="N451">
        <v>0.54348225513197002</v>
      </c>
      <c r="O451">
        <v>40.756481087972801</v>
      </c>
      <c r="P451">
        <v>115.871559633027</v>
      </c>
      <c r="Q451">
        <v>3.2719076301943997E-2</v>
      </c>
    </row>
    <row r="452" spans="1:17" x14ac:dyDescent="0.3">
      <c r="A452" t="s">
        <v>1022</v>
      </c>
      <c r="B452" t="s">
        <v>1023</v>
      </c>
      <c r="C452" t="s">
        <v>3167</v>
      </c>
      <c r="D452" t="s">
        <v>173</v>
      </c>
      <c r="E452">
        <v>13705.22572475</v>
      </c>
      <c r="F452">
        <v>610.75</v>
      </c>
      <c r="G452">
        <v>6.2316554874337404</v>
      </c>
      <c r="H452">
        <v>-11.423578335805299</v>
      </c>
      <c r="I452">
        <v>6.1780804815377603</v>
      </c>
      <c r="J452">
        <v>4.6758018503259304</v>
      </c>
      <c r="K452">
        <v>621.65380016019799</v>
      </c>
      <c r="L452">
        <v>572.55305951497598</v>
      </c>
      <c r="M452">
        <v>56.9186023365164</v>
      </c>
      <c r="N452">
        <v>0.96892042560366798</v>
      </c>
      <c r="O452">
        <v>21.015145313139499</v>
      </c>
      <c r="P452">
        <v>54.561558901682901</v>
      </c>
      <c r="Q452">
        <v>0.20214878794986699</v>
      </c>
    </row>
    <row r="453" spans="1:17" x14ac:dyDescent="0.3">
      <c r="A453" t="s">
        <v>1024</v>
      </c>
      <c r="B453" t="s">
        <v>1025</v>
      </c>
      <c r="C453" t="s">
        <v>3167</v>
      </c>
      <c r="D453" t="s">
        <v>117</v>
      </c>
      <c r="E453">
        <v>13699.26882132</v>
      </c>
      <c r="F453">
        <v>204.78</v>
      </c>
      <c r="G453">
        <v>42.205338310848298</v>
      </c>
      <c r="H453">
        <v>0.67493792301435995</v>
      </c>
      <c r="I453">
        <v>4.4752413270376996</v>
      </c>
      <c r="J453">
        <v>13.1016511925767</v>
      </c>
      <c r="K453">
        <v>193.85432457740299</v>
      </c>
      <c r="L453">
        <v>181.64060514838701</v>
      </c>
      <c r="M453">
        <v>73.337619992197901</v>
      </c>
      <c r="N453">
        <v>0.63971077485646699</v>
      </c>
      <c r="O453">
        <v>19.538040824299198</v>
      </c>
      <c r="P453">
        <v>69.211700545364295</v>
      </c>
      <c r="Q453">
        <v>0.134849497062942</v>
      </c>
    </row>
    <row r="454" spans="1:17" x14ac:dyDescent="0.3">
      <c r="A454" t="s">
        <v>1026</v>
      </c>
      <c r="B454" t="s">
        <v>1027</v>
      </c>
      <c r="C454" t="s">
        <v>3167</v>
      </c>
      <c r="D454" t="s">
        <v>88</v>
      </c>
      <c r="E454">
        <v>13541.962261410001</v>
      </c>
      <c r="F454">
        <v>2418.9</v>
      </c>
      <c r="G454">
        <v>-2.5149642440665301</v>
      </c>
      <c r="H454">
        <v>2.1082494941598</v>
      </c>
      <c r="I454">
        <v>-23.339001615880001</v>
      </c>
      <c r="J454">
        <v>5.2753045524176301</v>
      </c>
      <c r="K454">
        <v>2503.1198098772102</v>
      </c>
      <c r="L454">
        <v>2567.6189409805402</v>
      </c>
      <c r="M454">
        <v>56.499462191305099</v>
      </c>
      <c r="N454">
        <v>1.67419294936013</v>
      </c>
      <c r="O454">
        <v>51.101740460539901</v>
      </c>
      <c r="P454">
        <v>38.143917761279198</v>
      </c>
      <c r="Q454">
        <v>0.12129416208805199</v>
      </c>
    </row>
    <row r="455" spans="1:17" x14ac:dyDescent="0.3">
      <c r="A455" t="s">
        <v>1028</v>
      </c>
      <c r="B455" t="s">
        <v>1029</v>
      </c>
      <c r="C455" t="s">
        <v>3163</v>
      </c>
      <c r="D455" t="s">
        <v>240</v>
      </c>
      <c r="E455">
        <v>13480.11943751</v>
      </c>
      <c r="F455">
        <v>1642.3</v>
      </c>
      <c r="G455">
        <v>12.4840619879052</v>
      </c>
      <c r="H455">
        <v>-0.51944225461729898</v>
      </c>
      <c r="I455">
        <v>-11.068552833322</v>
      </c>
      <c r="J455">
        <v>-0.83902331685186204</v>
      </c>
      <c r="K455">
        <v>1653.8390841045</v>
      </c>
      <c r="L455">
        <v>1620.40050961104</v>
      </c>
      <c r="M455">
        <v>50.141283195352202</v>
      </c>
      <c r="N455">
        <v>0.82894119170967295</v>
      </c>
      <c r="O455">
        <v>35.2950130913962</v>
      </c>
      <c r="P455">
        <v>41.926284405651799</v>
      </c>
      <c r="Q455">
        <v>8.0931783520494002E-2</v>
      </c>
    </row>
    <row r="456" spans="1:17" x14ac:dyDescent="0.3">
      <c r="A456" t="s">
        <v>1030</v>
      </c>
      <c r="B456" t="s">
        <v>1031</v>
      </c>
      <c r="C456" t="s">
        <v>3161</v>
      </c>
      <c r="D456" t="s">
        <v>51</v>
      </c>
      <c r="E456">
        <v>13454.720911910001</v>
      </c>
      <c r="F456">
        <v>1098.05</v>
      </c>
      <c r="G456">
        <v>51.404307217564401</v>
      </c>
      <c r="H456">
        <v>-5.5355603805638296</v>
      </c>
      <c r="I456">
        <v>23.048100928947601</v>
      </c>
      <c r="J456">
        <v>4.1559801429982004</v>
      </c>
      <c r="K456">
        <v>1078.9091759996099</v>
      </c>
      <c r="L456">
        <v>930.68828350530498</v>
      </c>
      <c r="M456">
        <v>58.213196713118499</v>
      </c>
      <c r="N456">
        <v>0.57449301211723203</v>
      </c>
      <c r="O456">
        <v>21.5882701152042</v>
      </c>
      <c r="P456">
        <v>78.225937347833096</v>
      </c>
      <c r="Q456">
        <v>5.5383191710842002E-2</v>
      </c>
    </row>
    <row r="457" spans="1:17" x14ac:dyDescent="0.3">
      <c r="A457" t="s">
        <v>1032</v>
      </c>
      <c r="B457" t="s">
        <v>1033</v>
      </c>
      <c r="C457" t="s">
        <v>3158</v>
      </c>
      <c r="D457" t="s">
        <v>1034</v>
      </c>
      <c r="E457">
        <v>13439.295793125</v>
      </c>
      <c r="F457">
        <v>418.75</v>
      </c>
      <c r="G457">
        <v>47.950182701310901</v>
      </c>
      <c r="H457">
        <v>-3.2268798267557699</v>
      </c>
      <c r="I457">
        <v>2.6453300582936201</v>
      </c>
      <c r="J457">
        <v>-0.30624126925009998</v>
      </c>
      <c r="K457">
        <v>435.12655975153501</v>
      </c>
      <c r="L457">
        <v>411.93812745097603</v>
      </c>
      <c r="M457">
        <v>54.224766286818301</v>
      </c>
      <c r="N457">
        <v>0.72871499636972303</v>
      </c>
      <c r="O457">
        <v>47.534328358208903</v>
      </c>
      <c r="P457">
        <v>81.473456121343403</v>
      </c>
      <c r="Q457">
        <v>0.117468421809985</v>
      </c>
    </row>
    <row r="458" spans="1:17" x14ac:dyDescent="0.3">
      <c r="A458" t="s">
        <v>1035</v>
      </c>
      <c r="B458" t="s">
        <v>1036</v>
      </c>
      <c r="C458" t="s">
        <v>3161</v>
      </c>
      <c r="D458" t="s">
        <v>51</v>
      </c>
      <c r="E458">
        <v>13429.50761271</v>
      </c>
      <c r="F458">
        <v>296.35000000000002</v>
      </c>
      <c r="G458">
        <v>127.26883831532901</v>
      </c>
      <c r="H458">
        <v>1.84637752468981</v>
      </c>
      <c r="I458">
        <v>71.605388796639502</v>
      </c>
      <c r="J458">
        <v>5.6651169958311201</v>
      </c>
      <c r="K458">
        <v>271.67820489610602</v>
      </c>
      <c r="L458">
        <v>209.63760790390501</v>
      </c>
      <c r="M458">
        <v>65.776177114102794</v>
      </c>
      <c r="N458">
        <v>0.34029237848014499</v>
      </c>
      <c r="O458">
        <v>10.949890332377199</v>
      </c>
      <c r="P458">
        <v>163.77392078326599</v>
      </c>
      <c r="Q458">
        <v>0.19858957798402199</v>
      </c>
    </row>
    <row r="459" spans="1:17" x14ac:dyDescent="0.3">
      <c r="A459" t="s">
        <v>1037</v>
      </c>
      <c r="B459" t="s">
        <v>1038</v>
      </c>
      <c r="C459" t="s">
        <v>3167</v>
      </c>
      <c r="D459" t="s">
        <v>46</v>
      </c>
      <c r="E459">
        <v>13388.02626448</v>
      </c>
      <c r="F459">
        <v>728.35</v>
      </c>
      <c r="G459">
        <v>4.9978642051949</v>
      </c>
      <c r="H459">
        <v>-4.6700882858981503</v>
      </c>
      <c r="I459">
        <v>25.137490331256</v>
      </c>
      <c r="J459">
        <v>1.33778360181775</v>
      </c>
      <c r="K459">
        <v>740.25652891895697</v>
      </c>
      <c r="L459">
        <v>654.94286831484396</v>
      </c>
      <c r="M459">
        <v>47.5025777205013</v>
      </c>
      <c r="N459">
        <v>0.40242004652642399</v>
      </c>
      <c r="O459">
        <v>13.5031234983181</v>
      </c>
      <c r="P459">
        <v>62.578124999999901</v>
      </c>
      <c r="Q459">
        <v>8.3004299591570005E-2</v>
      </c>
    </row>
    <row r="460" spans="1:17" x14ac:dyDescent="0.3">
      <c r="A460" t="s">
        <v>1039</v>
      </c>
      <c r="B460" t="s">
        <v>1040</v>
      </c>
      <c r="C460" t="s">
        <v>3167</v>
      </c>
      <c r="D460" t="s">
        <v>264</v>
      </c>
      <c r="E460">
        <v>13366.996080000001</v>
      </c>
      <c r="F460">
        <v>4234.3500000000004</v>
      </c>
      <c r="G460">
        <v>23.7876329902201</v>
      </c>
      <c r="H460">
        <v>1.45438373080587</v>
      </c>
      <c r="I460">
        <v>-3.2608935764118998</v>
      </c>
      <c r="J460">
        <v>-4.7897165710947496</v>
      </c>
      <c r="K460">
        <v>4268.0481642176001</v>
      </c>
      <c r="L460">
        <v>4011.7291778744102</v>
      </c>
      <c r="M460">
        <v>46.896006950395098</v>
      </c>
      <c r="N460">
        <v>0.85314664401976004</v>
      </c>
      <c r="O460">
        <v>18.0818779741873</v>
      </c>
      <c r="P460">
        <v>52.257240970137097</v>
      </c>
      <c r="Q460">
        <v>0.16906438600721599</v>
      </c>
    </row>
    <row r="461" spans="1:17" x14ac:dyDescent="0.3">
      <c r="A461" t="s">
        <v>1041</v>
      </c>
      <c r="B461" t="s">
        <v>1042</v>
      </c>
      <c r="C461" t="s">
        <v>3157</v>
      </c>
      <c r="D461" t="s">
        <v>573</v>
      </c>
      <c r="E461">
        <v>13332.9819826</v>
      </c>
      <c r="F461">
        <v>1684.7</v>
      </c>
      <c r="G461">
        <v>-11.485613215229099</v>
      </c>
      <c r="H461">
        <v>-3.6845131758736098</v>
      </c>
      <c r="I461">
        <v>-1.4059815721140301</v>
      </c>
      <c r="J461">
        <v>1.5092080363829901</v>
      </c>
      <c r="K461">
        <v>1729.8800246211599</v>
      </c>
      <c r="L461">
        <v>1682.9423653962999</v>
      </c>
      <c r="M461">
        <v>46.681340397000298</v>
      </c>
      <c r="N461">
        <v>0.47609132868394499</v>
      </c>
      <c r="O461">
        <v>17.466017688609199</v>
      </c>
      <c r="P461">
        <v>28.898240244835399</v>
      </c>
      <c r="Q461">
        <v>-9.6647856921383002E-2</v>
      </c>
    </row>
    <row r="462" spans="1:17" x14ac:dyDescent="0.3">
      <c r="A462" t="s">
        <v>1043</v>
      </c>
      <c r="B462" t="s">
        <v>1044</v>
      </c>
      <c r="C462" t="s">
        <v>3157</v>
      </c>
      <c r="D462" t="s">
        <v>54</v>
      </c>
      <c r="E462">
        <v>13287.332375841999</v>
      </c>
      <c r="F462">
        <v>156.97999999999999</v>
      </c>
      <c r="G462">
        <v>-16.200078109727201</v>
      </c>
      <c r="H462">
        <v>-14.288944525023499</v>
      </c>
      <c r="I462">
        <v>-27.568954579486999</v>
      </c>
      <c r="J462">
        <v>2.2115592568494198</v>
      </c>
      <c r="K462">
        <v>178.91796873262601</v>
      </c>
      <c r="L462">
        <v>183.52749275339801</v>
      </c>
      <c r="M462">
        <v>46.623851072429296</v>
      </c>
      <c r="N462">
        <v>1.34923703593293</v>
      </c>
      <c r="O462">
        <v>46.770289208816401</v>
      </c>
      <c r="P462">
        <v>16.800595238095202</v>
      </c>
      <c r="Q462">
        <v>-5.3955324159504998E-2</v>
      </c>
    </row>
    <row r="463" spans="1:17" x14ac:dyDescent="0.3">
      <c r="A463" t="s">
        <v>1045</v>
      </c>
      <c r="B463" t="s">
        <v>1046</v>
      </c>
      <c r="C463" t="s">
        <v>3157</v>
      </c>
      <c r="D463" t="s">
        <v>24</v>
      </c>
      <c r="E463">
        <v>13286.172613952</v>
      </c>
      <c r="F463">
        <v>179.38</v>
      </c>
      <c r="G463">
        <v>2.9203096137074098</v>
      </c>
      <c r="H463">
        <v>14.1911148192618</v>
      </c>
      <c r="I463">
        <v>3.1569853044694098</v>
      </c>
      <c r="J463">
        <v>0.58217204168986503</v>
      </c>
      <c r="K463">
        <v>166.39305375987399</v>
      </c>
      <c r="L463">
        <v>157.630503902643</v>
      </c>
      <c r="M463">
        <v>77.495360052408103</v>
      </c>
      <c r="N463">
        <v>1.8793927453367401</v>
      </c>
      <c r="O463">
        <v>1.07035343962538</v>
      </c>
      <c r="P463">
        <v>43.046251993620402</v>
      </c>
      <c r="Q463">
        <v>-6.2192298204049997E-3</v>
      </c>
    </row>
    <row r="464" spans="1:17" x14ac:dyDescent="0.3">
      <c r="A464" t="s">
        <v>1047</v>
      </c>
      <c r="B464" t="s">
        <v>1048</v>
      </c>
      <c r="C464" t="s">
        <v>3175</v>
      </c>
      <c r="D464" t="s">
        <v>1049</v>
      </c>
      <c r="E464">
        <v>13279.704155015999</v>
      </c>
      <c r="F464">
        <v>86.12</v>
      </c>
      <c r="G464">
        <v>-6.0184740873651901</v>
      </c>
      <c r="H464">
        <v>6.7511703436748398</v>
      </c>
      <c r="I464">
        <v>-2.31343765913899</v>
      </c>
      <c r="J464">
        <v>5.3141584987994701</v>
      </c>
      <c r="K464">
        <v>83.798650706300194</v>
      </c>
      <c r="L464">
        <v>85.8613141673152</v>
      </c>
      <c r="M464">
        <v>63.5832442239657</v>
      </c>
      <c r="N464">
        <v>0.430128215613997</v>
      </c>
      <c r="O464">
        <v>57.570831398049201</v>
      </c>
      <c r="P464">
        <v>21.896673743807501</v>
      </c>
      <c r="Q464">
        <v>1.1415813203546E-2</v>
      </c>
    </row>
    <row r="465" spans="1:17" x14ac:dyDescent="0.3">
      <c r="A465" t="s">
        <v>1050</v>
      </c>
      <c r="B465" t="s">
        <v>1051</v>
      </c>
      <c r="C465" t="s">
        <v>3168</v>
      </c>
      <c r="D465" t="s">
        <v>114</v>
      </c>
      <c r="E465">
        <v>13040.040274499999</v>
      </c>
      <c r="F465">
        <v>943.55</v>
      </c>
      <c r="G465">
        <v>54.557425964288299</v>
      </c>
      <c r="H465">
        <v>15.784364506416299</v>
      </c>
      <c r="I465">
        <v>22.144172066278902</v>
      </c>
      <c r="J465">
        <v>4.8312288110151203</v>
      </c>
      <c r="K465">
        <v>832.71948520518094</v>
      </c>
      <c r="L465">
        <v>706.71818683977403</v>
      </c>
      <c r="M465">
        <v>59.331029322693702</v>
      </c>
      <c r="N465">
        <v>0.77785062058244603</v>
      </c>
      <c r="O465">
        <v>3.8630703195379201</v>
      </c>
      <c r="P465">
        <v>115.890630362658</v>
      </c>
    </row>
    <row r="466" spans="1:17" hidden="1" x14ac:dyDescent="0.3">
      <c r="A466" t="s">
        <v>1052</v>
      </c>
      <c r="B466" t="s">
        <v>1053</v>
      </c>
      <c r="C466" t="s">
        <v>3172</v>
      </c>
      <c r="D466" t="s">
        <v>125</v>
      </c>
      <c r="E466">
        <v>12995.93249682</v>
      </c>
      <c r="F466">
        <v>427.7</v>
      </c>
      <c r="G466">
        <v>45.327155754353498</v>
      </c>
      <c r="H466">
        <v>8.1464689067185994</v>
      </c>
      <c r="I466">
        <v>33.923731230607203</v>
      </c>
      <c r="J466">
        <v>-3.6002161807746802</v>
      </c>
      <c r="K466">
        <v>403.93140963855399</v>
      </c>
      <c r="L466">
        <v>342.217628116767</v>
      </c>
      <c r="M466">
        <v>64.109249497497203</v>
      </c>
      <c r="N466">
        <v>0.605448494808839</v>
      </c>
      <c r="O466">
        <v>11.421557166237999</v>
      </c>
      <c r="P466">
        <v>109.144254278728</v>
      </c>
      <c r="Q466">
        <v>0.18808217941931801</v>
      </c>
    </row>
    <row r="467" spans="1:17" hidden="1" x14ac:dyDescent="0.3">
      <c r="A467" t="s">
        <v>1054</v>
      </c>
      <c r="B467" t="s">
        <v>1055</v>
      </c>
      <c r="C467" t="s">
        <v>3172</v>
      </c>
      <c r="D467" t="s">
        <v>1056</v>
      </c>
      <c r="E467">
        <v>12906.893384999599</v>
      </c>
      <c r="F467">
        <v>100</v>
      </c>
      <c r="G467">
        <v>-26.130050098522702</v>
      </c>
      <c r="I467">
        <v>-9.0958307155556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3167</v>
      </c>
      <c r="D468" t="s">
        <v>117</v>
      </c>
      <c r="E468">
        <v>12812.87781045</v>
      </c>
      <c r="F468">
        <v>420.45</v>
      </c>
      <c r="G468">
        <v>16.492066590758</v>
      </c>
      <c r="H468">
        <v>21.554389120606199</v>
      </c>
      <c r="I468">
        <v>6.2539635231275099</v>
      </c>
      <c r="J468">
        <v>0.75784242728392404</v>
      </c>
      <c r="K468">
        <v>386.32649136918701</v>
      </c>
      <c r="L468">
        <v>354.946968773008</v>
      </c>
      <c r="M468">
        <v>57.4979977569201</v>
      </c>
      <c r="N468">
        <v>0.54150200431213702</v>
      </c>
      <c r="O468">
        <v>7.2660244975621202</v>
      </c>
      <c r="P468">
        <v>53.982787035341403</v>
      </c>
      <c r="Q468">
        <v>0.16512528576271901</v>
      </c>
    </row>
    <row r="469" spans="1:17" x14ac:dyDescent="0.3">
      <c r="A469" t="s">
        <v>1059</v>
      </c>
      <c r="B469" t="s">
        <v>1060</v>
      </c>
      <c r="C469" t="s">
        <v>3165</v>
      </c>
      <c r="D469" t="s">
        <v>75</v>
      </c>
      <c r="E469">
        <v>12736.188415979999</v>
      </c>
      <c r="F469">
        <v>356.6</v>
      </c>
      <c r="G469">
        <v>-23.096244839927</v>
      </c>
      <c r="H469">
        <v>2.81678640826838</v>
      </c>
      <c r="I469">
        <v>-1.4754896864323199</v>
      </c>
      <c r="J469">
        <v>2.5985337499310002</v>
      </c>
      <c r="K469">
        <v>350.06370191739001</v>
      </c>
      <c r="L469">
        <v>345.81323580927699</v>
      </c>
      <c r="M469">
        <v>58.861195745926501</v>
      </c>
      <c r="N469">
        <v>0.43658887497941201</v>
      </c>
      <c r="O469">
        <v>11.609646662927601</v>
      </c>
      <c r="P469">
        <v>22.416752488843098</v>
      </c>
      <c r="Q469">
        <v>-8.2305254874565997E-2</v>
      </c>
    </row>
    <row r="470" spans="1:17" hidden="1" x14ac:dyDescent="0.3">
      <c r="A470" t="s">
        <v>1061</v>
      </c>
      <c r="B470" t="s">
        <v>1062</v>
      </c>
      <c r="C470" t="s">
        <v>3161</v>
      </c>
      <c r="D470" t="s">
        <v>51</v>
      </c>
      <c r="E470">
        <v>12717.4342304</v>
      </c>
      <c r="F470">
        <v>808</v>
      </c>
      <c r="G470">
        <v>-24.654382908569801</v>
      </c>
      <c r="H470">
        <v>-0.82775659015134895</v>
      </c>
      <c r="I470">
        <v>-7.6201635256026998</v>
      </c>
      <c r="J470">
        <v>-6.9107323886077898</v>
      </c>
      <c r="K470">
        <v>875.49766709828396</v>
      </c>
      <c r="M470">
        <v>30.587862074076298</v>
      </c>
      <c r="N470">
        <v>0.16873021889477799</v>
      </c>
      <c r="O470">
        <v>45.532178217821702</v>
      </c>
      <c r="P470">
        <v>11.4482758620689</v>
      </c>
    </row>
    <row r="471" spans="1:17" x14ac:dyDescent="0.3">
      <c r="A471" t="s">
        <v>1063</v>
      </c>
      <c r="B471" t="s">
        <v>1064</v>
      </c>
      <c r="C471" t="s">
        <v>3159</v>
      </c>
      <c r="D471" t="s">
        <v>202</v>
      </c>
      <c r="E471">
        <v>12598.29907271</v>
      </c>
      <c r="F471">
        <v>387.85</v>
      </c>
      <c r="G471">
        <v>-11.0751702409137</v>
      </c>
      <c r="H471">
        <v>-7.8605329740727798</v>
      </c>
      <c r="I471">
        <v>-18.328220137507302</v>
      </c>
      <c r="J471">
        <v>-2.4667783881084602</v>
      </c>
      <c r="K471">
        <v>434.90338987034897</v>
      </c>
      <c r="L471">
        <v>436.60506935931801</v>
      </c>
      <c r="M471">
        <v>30.381303562900399</v>
      </c>
      <c r="N471">
        <v>0.206956453352315</v>
      </c>
      <c r="O471">
        <v>41.033904860126299</v>
      </c>
      <c r="P471">
        <v>51.326570425282803</v>
      </c>
    </row>
    <row r="472" spans="1:17" x14ac:dyDescent="0.3">
      <c r="A472" t="s">
        <v>1065</v>
      </c>
      <c r="B472" t="s">
        <v>1066</v>
      </c>
      <c r="C472" t="s">
        <v>3157</v>
      </c>
      <c r="D472" t="s">
        <v>405</v>
      </c>
      <c r="E472">
        <v>12529.87556828</v>
      </c>
      <c r="F472">
        <v>405.2</v>
      </c>
      <c r="G472">
        <v>259.774711806239</v>
      </c>
      <c r="H472">
        <v>3.8257959641645498</v>
      </c>
      <c r="I472">
        <v>181.266046747719</v>
      </c>
      <c r="J472">
        <v>9.6889682059058995</v>
      </c>
      <c r="K472">
        <v>350.70755366931701</v>
      </c>
      <c r="L472">
        <v>242.226432427677</v>
      </c>
      <c r="M472">
        <v>62.542014059346997</v>
      </c>
      <c r="N472">
        <v>0.60174071913119298</v>
      </c>
      <c r="O472">
        <v>10.797137216189499</v>
      </c>
      <c r="P472">
        <v>288.308576904647</v>
      </c>
      <c r="Q472">
        <v>0.14848231721043301</v>
      </c>
    </row>
    <row r="473" spans="1:17" x14ac:dyDescent="0.3">
      <c r="A473" t="s">
        <v>1067</v>
      </c>
      <c r="B473" t="s">
        <v>1068</v>
      </c>
      <c r="C473" t="s">
        <v>3162</v>
      </c>
      <c r="D473" t="s">
        <v>102</v>
      </c>
      <c r="E473">
        <v>12521.269276928901</v>
      </c>
      <c r="F473">
        <v>18.27</v>
      </c>
      <c r="G473">
        <v>18.0634982885739</v>
      </c>
      <c r="H473">
        <v>-5.7292182207048103</v>
      </c>
      <c r="I473">
        <v>-13.6911309766522</v>
      </c>
      <c r="J473">
        <v>0.88061513480239695</v>
      </c>
      <c r="K473">
        <v>18.726355376463999</v>
      </c>
      <c r="L473">
        <v>17.495870311281699</v>
      </c>
      <c r="M473">
        <v>44.866793103889101</v>
      </c>
      <c r="N473">
        <v>0.89287872630419196</v>
      </c>
      <c r="O473">
        <v>31.362889983579599</v>
      </c>
      <c r="P473">
        <v>56.824034334763901</v>
      </c>
      <c r="Q473">
        <v>0.12687514903608499</v>
      </c>
    </row>
    <row r="474" spans="1:17" x14ac:dyDescent="0.3">
      <c r="A474" t="s">
        <v>1069</v>
      </c>
      <c r="B474" t="s">
        <v>1070</v>
      </c>
      <c r="C474" t="s">
        <v>3163</v>
      </c>
      <c r="D474" t="s">
        <v>199</v>
      </c>
      <c r="E474">
        <v>12469.888283</v>
      </c>
      <c r="F474">
        <v>530</v>
      </c>
      <c r="G474">
        <v>31.000101102188701</v>
      </c>
      <c r="H474">
        <v>-11.1623719747667</v>
      </c>
      <c r="I474">
        <v>20.8698387302511</v>
      </c>
      <c r="J474">
        <v>3.47168858113006</v>
      </c>
      <c r="K474">
        <v>535.90224789974297</v>
      </c>
      <c r="L474">
        <v>477.76273545918701</v>
      </c>
      <c r="M474">
        <v>57.085967970124599</v>
      </c>
      <c r="N474">
        <v>0.30265042196789099</v>
      </c>
      <c r="O474">
        <v>23.018867924528202</v>
      </c>
      <c r="P474">
        <v>58.540233323362202</v>
      </c>
      <c r="Q474">
        <v>0.13375725891815099</v>
      </c>
    </row>
    <row r="475" spans="1:17" hidden="1" x14ac:dyDescent="0.3">
      <c r="A475" t="s">
        <v>1071</v>
      </c>
      <c r="B475" t="s">
        <v>1072</v>
      </c>
      <c r="C475" t="s">
        <v>3172</v>
      </c>
      <c r="D475" t="s">
        <v>220</v>
      </c>
      <c r="E475">
        <v>12414.952000654999</v>
      </c>
      <c r="F475">
        <v>11186.65</v>
      </c>
      <c r="G475">
        <v>119.78443660185</v>
      </c>
      <c r="H475">
        <v>17.0881046784795</v>
      </c>
      <c r="I475">
        <v>63.439141599634702</v>
      </c>
      <c r="J475">
        <v>4.5121375475554197</v>
      </c>
      <c r="K475">
        <v>8918.54144368794</v>
      </c>
      <c r="L475">
        <v>7315.3735696815502</v>
      </c>
      <c r="M475">
        <v>75.935095206365403</v>
      </c>
      <c r="N475">
        <v>1.2217502613097999</v>
      </c>
      <c r="O475">
        <v>2.8011066762614298</v>
      </c>
      <c r="P475">
        <v>150.65314810665399</v>
      </c>
      <c r="Q475">
        <v>0.11171382713710901</v>
      </c>
    </row>
    <row r="476" spans="1:17" x14ac:dyDescent="0.3">
      <c r="A476" t="s">
        <v>1073</v>
      </c>
      <c r="B476" t="s">
        <v>1074</v>
      </c>
      <c r="C476" t="s">
        <v>3159</v>
      </c>
      <c r="D476" t="s">
        <v>128</v>
      </c>
      <c r="E476">
        <v>12385.04234744</v>
      </c>
      <c r="F476">
        <v>1946.35</v>
      </c>
      <c r="G476">
        <v>-1.0111249249563199</v>
      </c>
      <c r="H476">
        <v>1.5720999269317499</v>
      </c>
      <c r="I476">
        <v>9.61662087177017</v>
      </c>
      <c r="J476">
        <v>4.53892500069992</v>
      </c>
      <c r="K476">
        <v>1999.0131407669701</v>
      </c>
      <c r="L476">
        <v>1909.1012402316901</v>
      </c>
      <c r="M476">
        <v>59.007470434719799</v>
      </c>
      <c r="N476">
        <v>1.49124484078532</v>
      </c>
      <c r="O476">
        <v>27.6235003981812</v>
      </c>
      <c r="P476">
        <v>35.149116411484897</v>
      </c>
      <c r="Q476">
        <v>-4.7227046759067998E-2</v>
      </c>
    </row>
    <row r="477" spans="1:17" hidden="1" x14ac:dyDescent="0.3">
      <c r="A477" t="s">
        <v>1075</v>
      </c>
      <c r="B477" t="s">
        <v>1076</v>
      </c>
      <c r="C477" t="s">
        <v>3172</v>
      </c>
      <c r="D477" t="s">
        <v>467</v>
      </c>
      <c r="E477">
        <v>12343.1671987399</v>
      </c>
      <c r="F477">
        <v>2026.6</v>
      </c>
      <c r="G477">
        <v>-55.492197188101002</v>
      </c>
      <c r="H477">
        <v>-2.14176156444341</v>
      </c>
      <c r="I477">
        <v>-38.457977805133801</v>
      </c>
      <c r="J477">
        <v>-0.31267871653045798</v>
      </c>
      <c r="M477">
        <v>24.028255452718199</v>
      </c>
      <c r="O477">
        <v>52.965558077568303</v>
      </c>
      <c r="P477">
        <v>0.56570067487098297</v>
      </c>
    </row>
    <row r="478" spans="1:17" x14ac:dyDescent="0.3">
      <c r="A478" t="s">
        <v>1077</v>
      </c>
      <c r="B478" t="s">
        <v>1078</v>
      </c>
      <c r="C478" t="s">
        <v>3157</v>
      </c>
      <c r="D478" t="s">
        <v>220</v>
      </c>
      <c r="E478">
        <v>12338.362506400001</v>
      </c>
      <c r="F478">
        <v>2979.8</v>
      </c>
      <c r="G478">
        <v>142.259952153222</v>
      </c>
      <c r="H478">
        <v>20.2729558841874</v>
      </c>
      <c r="I478">
        <v>74.791361113874402</v>
      </c>
      <c r="J478">
        <v>10.726110819364299</v>
      </c>
      <c r="K478">
        <v>2593.7456461123002</v>
      </c>
      <c r="L478">
        <v>2025.1205432576801</v>
      </c>
      <c r="M478">
        <v>55.923974934558203</v>
      </c>
      <c r="N478">
        <v>1.8010650005497599</v>
      </c>
      <c r="O478">
        <v>25.350694677495099</v>
      </c>
      <c r="P478">
        <v>172.48868364500899</v>
      </c>
      <c r="Q478">
        <v>0.18028347819635199</v>
      </c>
    </row>
    <row r="479" spans="1:17" x14ac:dyDescent="0.3">
      <c r="A479" t="s">
        <v>1079</v>
      </c>
      <c r="B479" t="s">
        <v>1080</v>
      </c>
      <c r="C479" t="s">
        <v>3167</v>
      </c>
      <c r="D479" t="s">
        <v>75</v>
      </c>
      <c r="E479">
        <v>12324.00510368</v>
      </c>
      <c r="F479">
        <v>596.79999999999995</v>
      </c>
      <c r="G479">
        <v>-43.315923962395601</v>
      </c>
      <c r="H479">
        <v>-2.27635275869511</v>
      </c>
      <c r="I479">
        <v>-12.440231071859699</v>
      </c>
      <c r="J479">
        <v>1.82396928288445</v>
      </c>
      <c r="K479">
        <v>596.52529584172396</v>
      </c>
      <c r="L479">
        <v>626.24570674701499</v>
      </c>
      <c r="M479">
        <v>58.938644835522197</v>
      </c>
      <c r="N479">
        <v>0.29445045174263601</v>
      </c>
      <c r="O479">
        <v>38.069705093833697</v>
      </c>
      <c r="P479">
        <v>18.353991075855198</v>
      </c>
      <c r="Q479">
        <v>5.7638064320193E-2</v>
      </c>
    </row>
    <row r="480" spans="1:17" x14ac:dyDescent="0.3">
      <c r="A480" t="s">
        <v>1081</v>
      </c>
      <c r="B480" t="s">
        <v>1082</v>
      </c>
      <c r="C480" t="s">
        <v>3159</v>
      </c>
      <c r="D480" t="s">
        <v>986</v>
      </c>
      <c r="E480">
        <v>12265.345349775</v>
      </c>
      <c r="F480">
        <v>607.95000000000005</v>
      </c>
      <c r="G480">
        <v>15.237232775561599</v>
      </c>
      <c r="H480">
        <v>-5.8202151120216303</v>
      </c>
      <c r="I480">
        <v>48.547109774526</v>
      </c>
      <c r="J480">
        <v>-5.3104469168405704</v>
      </c>
      <c r="K480">
        <v>603.41948237970996</v>
      </c>
      <c r="L480">
        <v>499.92841361685203</v>
      </c>
      <c r="M480">
        <v>38.581247647809803</v>
      </c>
      <c r="N480">
        <v>0.40482505592722201</v>
      </c>
      <c r="O480">
        <v>13.792252652356201</v>
      </c>
      <c r="P480">
        <v>76.986899563318701</v>
      </c>
      <c r="Q480">
        <v>6.5890943150600997E-2</v>
      </c>
    </row>
    <row r="481" spans="1:17" x14ac:dyDescent="0.3">
      <c r="A481" t="s">
        <v>1083</v>
      </c>
      <c r="B481" t="s">
        <v>1084</v>
      </c>
      <c r="C481" t="s">
        <v>3166</v>
      </c>
      <c r="D481" t="s">
        <v>67</v>
      </c>
      <c r="E481">
        <v>12112.5</v>
      </c>
      <c r="F481">
        <v>80.75</v>
      </c>
      <c r="G481">
        <v>23.545575480717201</v>
      </c>
      <c r="H481">
        <v>-8.49657766806334</v>
      </c>
      <c r="I481">
        <v>2.5143973424955401</v>
      </c>
      <c r="J481">
        <v>2.2375171827410498</v>
      </c>
      <c r="K481">
        <v>85.036967938123695</v>
      </c>
      <c r="L481">
        <v>80.705155568291602</v>
      </c>
      <c r="M481">
        <v>57.898250042015803</v>
      </c>
      <c r="N481">
        <v>0.35303637563759799</v>
      </c>
      <c r="O481">
        <v>63.219814241485999</v>
      </c>
      <c r="P481">
        <v>61.823647294589101</v>
      </c>
      <c r="Q481">
        <v>6.9336916750931996E-2</v>
      </c>
    </row>
    <row r="482" spans="1:17" x14ac:dyDescent="0.3">
      <c r="A482" t="s">
        <v>1085</v>
      </c>
      <c r="B482" t="s">
        <v>1086</v>
      </c>
      <c r="C482" t="s">
        <v>3169</v>
      </c>
      <c r="D482" t="s">
        <v>533</v>
      </c>
      <c r="E482">
        <v>12077.2809758</v>
      </c>
      <c r="F482">
        <v>777.05</v>
      </c>
      <c r="G482">
        <v>-32.509568170811903</v>
      </c>
      <c r="H482">
        <v>-12.3636093033296</v>
      </c>
      <c r="I482">
        <v>-17.8070619185631</v>
      </c>
      <c r="J482">
        <v>-0.60791926200717905</v>
      </c>
      <c r="K482">
        <v>830.460380328366</v>
      </c>
      <c r="L482">
        <v>831.642800089557</v>
      </c>
      <c r="M482">
        <v>41.335581114348102</v>
      </c>
      <c r="N482">
        <v>0.62004917024438699</v>
      </c>
      <c r="O482">
        <v>23.1580979344958</v>
      </c>
      <c r="P482">
        <v>9.6057549897735797</v>
      </c>
      <c r="Q482">
        <v>1.7338335574157999E-2</v>
      </c>
    </row>
    <row r="483" spans="1:17" hidden="1" x14ac:dyDescent="0.3">
      <c r="A483" t="s">
        <v>1087</v>
      </c>
      <c r="B483" t="s">
        <v>1088</v>
      </c>
      <c r="C483" t="s">
        <v>3172</v>
      </c>
      <c r="D483" t="s">
        <v>291</v>
      </c>
      <c r="E483">
        <v>12070.77070836</v>
      </c>
      <c r="F483">
        <v>881.4</v>
      </c>
      <c r="G483">
        <v>-13.505465380914799</v>
      </c>
      <c r="H483">
        <v>-1.9242925045680599</v>
      </c>
      <c r="I483">
        <v>15.386903554623</v>
      </c>
      <c r="J483">
        <v>-0.45585345987430598</v>
      </c>
      <c r="K483">
        <v>882.87222256489099</v>
      </c>
      <c r="L483">
        <v>837.05556026707404</v>
      </c>
      <c r="M483">
        <v>55.493125373370802</v>
      </c>
      <c r="N483">
        <v>0.70394868416633305</v>
      </c>
      <c r="O483">
        <v>16.292262309961401</v>
      </c>
      <c r="P483">
        <v>36.197172216642201</v>
      </c>
      <c r="Q483">
        <v>-8.4792431295239001E-2</v>
      </c>
    </row>
    <row r="484" spans="1:17" x14ac:dyDescent="0.3">
      <c r="A484" t="s">
        <v>1089</v>
      </c>
      <c r="B484" t="s">
        <v>1090</v>
      </c>
      <c r="C484" t="s">
        <v>3163</v>
      </c>
      <c r="D484" t="s">
        <v>264</v>
      </c>
      <c r="E484">
        <v>12004.367921429999</v>
      </c>
      <c r="F484">
        <v>5032.1000000000004</v>
      </c>
      <c r="G484">
        <v>-23.5325415862794</v>
      </c>
      <c r="H484">
        <v>-20.033786753929402</v>
      </c>
      <c r="I484">
        <v>7.1390829530937001</v>
      </c>
      <c r="J484">
        <v>0.661688581130076</v>
      </c>
      <c r="K484">
        <v>5689.5560353706896</v>
      </c>
      <c r="L484">
        <v>5227.5355273864998</v>
      </c>
      <c r="M484">
        <v>30.4717899127448</v>
      </c>
      <c r="N484">
        <v>0.64934502235903302</v>
      </c>
      <c r="O484">
        <v>41.5164642991991</v>
      </c>
      <c r="P484">
        <v>33.0521806956544</v>
      </c>
      <c r="Q484">
        <v>9.2573854497092004E-2</v>
      </c>
    </row>
    <row r="485" spans="1:17" x14ac:dyDescent="0.3">
      <c r="A485" t="s">
        <v>1091</v>
      </c>
      <c r="B485" t="s">
        <v>1092</v>
      </c>
      <c r="C485" t="s">
        <v>3162</v>
      </c>
      <c r="D485" t="s">
        <v>205</v>
      </c>
      <c r="E485">
        <v>12002.98901999</v>
      </c>
      <c r="F485">
        <v>303.35000000000002</v>
      </c>
      <c r="G485">
        <v>39.318545483697001</v>
      </c>
      <c r="H485">
        <v>-2.2501793629153601</v>
      </c>
      <c r="I485">
        <v>73.0416655318175</v>
      </c>
      <c r="J485">
        <v>7.1955713650128503</v>
      </c>
      <c r="K485">
        <v>271.19994117295403</v>
      </c>
      <c r="L485">
        <v>228.26626497984</v>
      </c>
      <c r="M485">
        <v>69.353588976853501</v>
      </c>
      <c r="N485">
        <v>0.14837578175518401</v>
      </c>
      <c r="O485">
        <v>15.7079281358166</v>
      </c>
      <c r="P485">
        <v>110.00346140533</v>
      </c>
      <c r="Q485">
        <v>0.12013337161004101</v>
      </c>
    </row>
    <row r="486" spans="1:17" x14ac:dyDescent="0.3">
      <c r="A486" t="s">
        <v>1093</v>
      </c>
      <c r="B486" t="s">
        <v>1094</v>
      </c>
      <c r="C486" t="s">
        <v>3175</v>
      </c>
      <c r="D486" t="s">
        <v>1049</v>
      </c>
      <c r="E486">
        <v>11981.015772750001</v>
      </c>
      <c r="F486">
        <v>937.25</v>
      </c>
      <c r="G486">
        <v>143.46580780453999</v>
      </c>
      <c r="H486">
        <v>26.9888677608173</v>
      </c>
      <c r="I486">
        <v>109.862234930981</v>
      </c>
      <c r="J486">
        <v>8.5980560358282698</v>
      </c>
      <c r="K486">
        <v>767.33600874612205</v>
      </c>
      <c r="L486">
        <v>588.23007062046099</v>
      </c>
      <c r="M486">
        <v>85.492496742001407</v>
      </c>
      <c r="N486">
        <v>0.74613774857620496</v>
      </c>
      <c r="O486">
        <v>1.36036276340356</v>
      </c>
      <c r="P486">
        <v>178.98496800119</v>
      </c>
      <c r="Q486">
        <v>0.20378256776853099</v>
      </c>
    </row>
    <row r="487" spans="1:17" hidden="1" x14ac:dyDescent="0.3">
      <c r="A487" t="s">
        <v>1095</v>
      </c>
      <c r="B487" t="s">
        <v>1096</v>
      </c>
      <c r="C487" t="s">
        <v>3172</v>
      </c>
      <c r="D487" t="s">
        <v>94</v>
      </c>
      <c r="E487">
        <v>11906.73928512</v>
      </c>
      <c r="F487">
        <v>10418.4</v>
      </c>
      <c r="G487">
        <v>7.4862889953885103</v>
      </c>
      <c r="H487">
        <v>-5.9992390048462996</v>
      </c>
      <c r="I487">
        <v>25.825205046599802</v>
      </c>
      <c r="J487">
        <v>5.0418189529311297</v>
      </c>
      <c r="K487">
        <v>10748.761486851299</v>
      </c>
      <c r="L487">
        <v>9167.0420214012902</v>
      </c>
      <c r="M487">
        <v>41.795125136537997</v>
      </c>
      <c r="N487">
        <v>0.490840919722212</v>
      </c>
      <c r="O487">
        <v>22.744375335944099</v>
      </c>
      <c r="P487">
        <v>54.757059461386397</v>
      </c>
      <c r="Q487">
        <v>0.12830536421837099</v>
      </c>
    </row>
    <row r="488" spans="1:17" x14ac:dyDescent="0.3">
      <c r="A488" t="s">
        <v>1097</v>
      </c>
      <c r="B488" t="s">
        <v>1098</v>
      </c>
      <c r="C488" t="s">
        <v>3171</v>
      </c>
      <c r="D488" t="s">
        <v>475</v>
      </c>
      <c r="E488">
        <v>11902.23945107</v>
      </c>
      <c r="F488">
        <v>753.05</v>
      </c>
      <c r="G488">
        <v>53.8532194999475</v>
      </c>
      <c r="H488">
        <v>-6.1430850007178499</v>
      </c>
      <c r="I488">
        <v>31.7533229363662</v>
      </c>
      <c r="J488">
        <v>5.8736768852236398</v>
      </c>
      <c r="K488">
        <v>712.37213663884495</v>
      </c>
      <c r="L488">
        <v>608.52126754051403</v>
      </c>
      <c r="M488">
        <v>67.636456574953002</v>
      </c>
      <c r="N488">
        <v>0.296919361107983</v>
      </c>
      <c r="O488">
        <v>11.1479981408937</v>
      </c>
      <c r="P488">
        <v>83.962379381946903</v>
      </c>
      <c r="Q488">
        <v>8.7629385629449993E-3</v>
      </c>
    </row>
    <row r="489" spans="1:17" x14ac:dyDescent="0.3">
      <c r="A489" t="s">
        <v>1099</v>
      </c>
      <c r="B489" t="s">
        <v>1100</v>
      </c>
      <c r="C489" t="s">
        <v>3164</v>
      </c>
      <c r="D489" t="s">
        <v>131</v>
      </c>
      <c r="E489">
        <v>11897.97</v>
      </c>
      <c r="F489">
        <v>374.15</v>
      </c>
      <c r="G489">
        <v>-7.5029099590174004</v>
      </c>
      <c r="H489">
        <v>10.0883204090117</v>
      </c>
      <c r="I489">
        <v>-21.8101664206763</v>
      </c>
      <c r="J489">
        <v>-0.51955454318235805</v>
      </c>
      <c r="K489">
        <v>360.31311970796202</v>
      </c>
      <c r="L489">
        <v>367.51726024386699</v>
      </c>
      <c r="M489">
        <v>62.071122552321199</v>
      </c>
      <c r="N489">
        <v>2.3235482848917601</v>
      </c>
      <c r="O489">
        <v>35.2398770546572</v>
      </c>
      <c r="P489">
        <v>21.833279062194698</v>
      </c>
      <c r="Q489">
        <v>0.155223216814454</v>
      </c>
    </row>
    <row r="490" spans="1:17" x14ac:dyDescent="0.3">
      <c r="A490" t="s">
        <v>1101</v>
      </c>
      <c r="B490" t="s">
        <v>1102</v>
      </c>
      <c r="C490" t="s">
        <v>3175</v>
      </c>
      <c r="D490" t="s">
        <v>632</v>
      </c>
      <c r="E490">
        <v>11848.96756512</v>
      </c>
      <c r="F490">
        <v>123.36</v>
      </c>
      <c r="G490">
        <v>-80.160234559115295</v>
      </c>
      <c r="H490">
        <v>-6.5639021650066098</v>
      </c>
      <c r="I490">
        <v>-18.655948017608399</v>
      </c>
      <c r="J490">
        <v>1.0691471446659799</v>
      </c>
      <c r="K490">
        <v>129.62957138668901</v>
      </c>
      <c r="L490">
        <v>155.058438203105</v>
      </c>
      <c r="M490">
        <v>50.027833437390299</v>
      </c>
      <c r="N490">
        <v>0.51829852799406095</v>
      </c>
      <c r="O490">
        <v>142.94747081712001</v>
      </c>
      <c r="P490">
        <v>5.4539237476491698</v>
      </c>
      <c r="Q490">
        <v>-0.109836834683986</v>
      </c>
    </row>
    <row r="491" spans="1:17" x14ac:dyDescent="0.3">
      <c r="A491" t="s">
        <v>1103</v>
      </c>
      <c r="B491" t="s">
        <v>1104</v>
      </c>
      <c r="C491" t="s">
        <v>3156</v>
      </c>
      <c r="D491" t="s">
        <v>21</v>
      </c>
      <c r="E491">
        <v>11750.303452759999</v>
      </c>
      <c r="F491">
        <v>784.6</v>
      </c>
      <c r="G491">
        <v>-31.009725190963799</v>
      </c>
      <c r="H491">
        <v>-2.9986410024150798</v>
      </c>
      <c r="I491">
        <v>-11.714671475143501</v>
      </c>
      <c r="J491">
        <v>-0.64067086647776705</v>
      </c>
      <c r="K491">
        <v>789.60071363657005</v>
      </c>
      <c r="L491">
        <v>817.66621074253703</v>
      </c>
      <c r="M491">
        <v>59.6378333818123</v>
      </c>
      <c r="N491">
        <v>0.88727744564799504</v>
      </c>
      <c r="O491">
        <v>22.4827937802702</v>
      </c>
      <c r="P491">
        <v>5.8839406207827203</v>
      </c>
      <c r="Q491">
        <v>-0.12446977898837799</v>
      </c>
    </row>
    <row r="492" spans="1:17" x14ac:dyDescent="0.3">
      <c r="A492" t="s">
        <v>1105</v>
      </c>
      <c r="B492" t="s">
        <v>1106</v>
      </c>
      <c r="C492" t="s">
        <v>3157</v>
      </c>
      <c r="D492" t="s">
        <v>573</v>
      </c>
      <c r="E492">
        <v>11581.7457925</v>
      </c>
      <c r="F492">
        <v>869.8</v>
      </c>
      <c r="G492">
        <v>-14.129019967181</v>
      </c>
      <c r="H492">
        <v>3.5858623312608402</v>
      </c>
      <c r="I492">
        <v>5.4193427424129199</v>
      </c>
      <c r="J492">
        <v>-0.58253607956874798</v>
      </c>
      <c r="K492">
        <v>862.93522097641096</v>
      </c>
      <c r="L492">
        <v>822.27103563092601</v>
      </c>
      <c r="M492">
        <v>52.845122863477798</v>
      </c>
      <c r="N492">
        <v>1.09794816774699</v>
      </c>
      <c r="O492">
        <v>9.4217061393423904</v>
      </c>
      <c r="P492">
        <v>27.911764705882302</v>
      </c>
      <c r="Q492">
        <v>2.6443416029679E-2</v>
      </c>
    </row>
    <row r="493" spans="1:17" x14ac:dyDescent="0.3">
      <c r="A493" t="s">
        <v>1107</v>
      </c>
      <c r="B493" t="s">
        <v>1108</v>
      </c>
      <c r="C493" t="s">
        <v>3171</v>
      </c>
      <c r="D493" t="s">
        <v>475</v>
      </c>
      <c r="E493">
        <v>11545.7619082</v>
      </c>
      <c r="F493">
        <v>871</v>
      </c>
      <c r="G493">
        <v>-27.539297933714298</v>
      </c>
      <c r="H493">
        <v>-6.8849678118836897</v>
      </c>
      <c r="I493">
        <v>-3.5584503690149498</v>
      </c>
      <c r="J493">
        <v>2.6541128235543101</v>
      </c>
      <c r="K493">
        <v>892.10662427752504</v>
      </c>
      <c r="L493">
        <v>890.15759239179897</v>
      </c>
      <c r="M493">
        <v>59.244380206442102</v>
      </c>
      <c r="N493">
        <v>0.31136126826229799</v>
      </c>
      <c r="O493">
        <v>22.962112514351301</v>
      </c>
      <c r="P493">
        <v>14.372004464578801</v>
      </c>
      <c r="Q493">
        <v>-2.1519049521541999E-2</v>
      </c>
    </row>
    <row r="494" spans="1:17" hidden="1" x14ac:dyDescent="0.3">
      <c r="A494" t="s">
        <v>1109</v>
      </c>
      <c r="B494" t="s">
        <v>1110</v>
      </c>
      <c r="C494" t="s">
        <v>3172</v>
      </c>
      <c r="D494" t="s">
        <v>80</v>
      </c>
      <c r="E494">
        <v>11516.9498752</v>
      </c>
      <c r="F494">
        <v>92.02</v>
      </c>
      <c r="G494">
        <v>-33.888670788177897</v>
      </c>
      <c r="H494">
        <v>5.6465301803732997</v>
      </c>
      <c r="I494">
        <v>-15.149939954963401</v>
      </c>
      <c r="J494">
        <v>1.77275328766753</v>
      </c>
      <c r="K494">
        <v>90.358062054134294</v>
      </c>
      <c r="L494">
        <v>95.110364233720304</v>
      </c>
      <c r="M494">
        <v>13.715137464591701</v>
      </c>
      <c r="N494">
        <v>0.670857621168089</v>
      </c>
      <c r="O494">
        <v>13.0189089328407</v>
      </c>
      <c r="P494">
        <v>5.6123034546080497</v>
      </c>
    </row>
    <row r="495" spans="1:17" hidden="1" x14ac:dyDescent="0.3">
      <c r="A495" t="s">
        <v>1111</v>
      </c>
      <c r="B495" t="s">
        <v>1112</v>
      </c>
      <c r="C495" t="s">
        <v>3172</v>
      </c>
      <c r="D495" t="s">
        <v>405</v>
      </c>
      <c r="E495">
        <v>11420.192236519901</v>
      </c>
      <c r="F495">
        <v>10109.65</v>
      </c>
      <c r="G495">
        <v>-3.54500453677647</v>
      </c>
      <c r="H495">
        <v>13.006328341535299</v>
      </c>
      <c r="I495">
        <v>13.142378813551</v>
      </c>
      <c r="J495">
        <v>-1.0031410781885599</v>
      </c>
      <c r="K495">
        <v>9612.1503150363606</v>
      </c>
      <c r="L495">
        <v>8786.8260760819194</v>
      </c>
      <c r="M495">
        <v>66.512145359850294</v>
      </c>
      <c r="N495">
        <v>1.1408746611477101</v>
      </c>
      <c r="O495">
        <v>13.741820933464499</v>
      </c>
      <c r="P495">
        <v>38.507329771201498</v>
      </c>
      <c r="Q495">
        <v>0.180828326049191</v>
      </c>
    </row>
    <row r="496" spans="1:17" x14ac:dyDescent="0.3">
      <c r="A496" t="s">
        <v>1113</v>
      </c>
      <c r="B496" t="s">
        <v>1114</v>
      </c>
      <c r="C496" t="s">
        <v>3159</v>
      </c>
      <c r="D496" t="s">
        <v>128</v>
      </c>
      <c r="E496">
        <v>11321.506153005001</v>
      </c>
      <c r="F496">
        <v>1843.95</v>
      </c>
      <c r="G496">
        <v>35.357886145291999</v>
      </c>
      <c r="H496">
        <v>9.7604487300977802E-2</v>
      </c>
      <c r="I496">
        <v>39.591828035401903</v>
      </c>
      <c r="J496">
        <v>0.26435841618738298</v>
      </c>
      <c r="K496">
        <v>1767.3912454410299</v>
      </c>
      <c r="L496">
        <v>1463.82480233827</v>
      </c>
      <c r="M496">
        <v>56.069211547395803</v>
      </c>
      <c r="N496">
        <v>0.45424030929535297</v>
      </c>
      <c r="O496">
        <v>19.309091895116399</v>
      </c>
      <c r="P496">
        <v>91.221611531681006</v>
      </c>
      <c r="Q496">
        <v>0.17893359506217099</v>
      </c>
    </row>
    <row r="497" spans="1:17" x14ac:dyDescent="0.3">
      <c r="A497" t="s">
        <v>1115</v>
      </c>
      <c r="B497" t="s">
        <v>1116</v>
      </c>
      <c r="C497" t="s">
        <v>3163</v>
      </c>
      <c r="D497" t="s">
        <v>414</v>
      </c>
      <c r="E497">
        <v>11270.00238258</v>
      </c>
      <c r="F497">
        <v>2786.15</v>
      </c>
      <c r="G497">
        <v>6.9398006477458596</v>
      </c>
      <c r="H497">
        <v>-8.7586192818683895</v>
      </c>
      <c r="I497">
        <v>2.55784512150132</v>
      </c>
      <c r="J497">
        <v>-2.3734170002402402</v>
      </c>
      <c r="K497">
        <v>2865.74058403965</v>
      </c>
      <c r="L497">
        <v>2665.6821995033401</v>
      </c>
      <c r="M497">
        <v>43.044862943632999</v>
      </c>
      <c r="N497">
        <v>0.34515761191043298</v>
      </c>
      <c r="O497">
        <v>17.1150153437539</v>
      </c>
      <c r="P497">
        <v>35.184376516254197</v>
      </c>
      <c r="Q497">
        <v>8.8395305685405004E-2</v>
      </c>
    </row>
    <row r="498" spans="1:17" x14ac:dyDescent="0.3">
      <c r="A498" t="s">
        <v>1117</v>
      </c>
      <c r="B498" t="s">
        <v>1118</v>
      </c>
      <c r="C498" t="s">
        <v>3161</v>
      </c>
      <c r="D498" t="s">
        <v>243</v>
      </c>
      <c r="E498">
        <v>11230.366287479999</v>
      </c>
      <c r="F498">
        <v>2190.5500000000002</v>
      </c>
      <c r="G498">
        <v>13.257815384598899</v>
      </c>
      <c r="H498">
        <v>-2.5392285092357101</v>
      </c>
      <c r="I498">
        <v>11.6754781387833</v>
      </c>
      <c r="J498">
        <v>1.7740995739618599</v>
      </c>
      <c r="K498">
        <v>2154.2668419565098</v>
      </c>
      <c r="L498">
        <v>1963.07216848029</v>
      </c>
      <c r="M498">
        <v>59.151986179779499</v>
      </c>
      <c r="N498">
        <v>0.83010534275979897</v>
      </c>
      <c r="O498">
        <v>5.8318687087717702</v>
      </c>
      <c r="P498">
        <v>51.072413793103401</v>
      </c>
      <c r="Q498">
        <v>-6.1056292040633002E-2</v>
      </c>
    </row>
    <row r="499" spans="1:17" hidden="1" x14ac:dyDescent="0.3">
      <c r="A499" t="s">
        <v>1119</v>
      </c>
      <c r="B499" t="s">
        <v>1120</v>
      </c>
      <c r="C499" t="s">
        <v>3172</v>
      </c>
      <c r="D499" t="s">
        <v>51</v>
      </c>
      <c r="E499">
        <v>11225.585775239901</v>
      </c>
      <c r="F499">
        <v>4874.2</v>
      </c>
      <c r="G499">
        <v>-26.727582473357099</v>
      </c>
      <c r="H499">
        <v>0.35665645460091799</v>
      </c>
      <c r="I499">
        <v>-9.6933630903899104</v>
      </c>
      <c r="J499">
        <v>3.1649574718776501</v>
      </c>
      <c r="M499">
        <v>51.811600217616501</v>
      </c>
      <c r="O499">
        <v>10.2745065856961</v>
      </c>
      <c r="P499">
        <v>15.7341121439849</v>
      </c>
    </row>
    <row r="500" spans="1:17" x14ac:dyDescent="0.3">
      <c r="A500" t="s">
        <v>1121</v>
      </c>
      <c r="B500" t="s">
        <v>1122</v>
      </c>
      <c r="C500" t="s">
        <v>590</v>
      </c>
      <c r="D500" t="s">
        <v>590</v>
      </c>
      <c r="E500">
        <v>11211.512825457999</v>
      </c>
      <c r="F500">
        <v>22.58</v>
      </c>
      <c r="G500">
        <v>-3.7452262502843201</v>
      </c>
      <c r="H500">
        <v>-11.0154552757124</v>
      </c>
      <c r="I500">
        <v>-24.2086126704428</v>
      </c>
      <c r="J500">
        <v>3.1239855648887702</v>
      </c>
      <c r="K500">
        <v>24.2212498168177</v>
      </c>
      <c r="L500">
        <v>25.215168157547101</v>
      </c>
      <c r="M500">
        <v>50.8713463795238</v>
      </c>
      <c r="N500">
        <v>0.35381413737859302</v>
      </c>
      <c r="O500">
        <v>72.940655447298397</v>
      </c>
      <c r="P500">
        <v>26.498599439775798</v>
      </c>
      <c r="Q500">
        <v>4.7075350084820004E-3</v>
      </c>
    </row>
    <row r="501" spans="1:17" x14ac:dyDescent="0.3">
      <c r="A501" t="s">
        <v>1123</v>
      </c>
      <c r="B501" t="s">
        <v>1124</v>
      </c>
      <c r="C501" t="s">
        <v>3165</v>
      </c>
      <c r="D501" t="s">
        <v>75</v>
      </c>
      <c r="E501">
        <v>11208.98176017</v>
      </c>
      <c r="F501">
        <v>361.7</v>
      </c>
      <c r="G501">
        <v>42.0633932867364</v>
      </c>
      <c r="H501">
        <v>1.1048965501085399</v>
      </c>
      <c r="I501">
        <v>57.894012313068501</v>
      </c>
      <c r="J501">
        <v>0.88972912167061302</v>
      </c>
      <c r="K501">
        <v>357.531564479275</v>
      </c>
      <c r="L501">
        <v>303.78036099476901</v>
      </c>
      <c r="M501">
        <v>53.206585274762602</v>
      </c>
      <c r="N501">
        <v>0.48289244541832999</v>
      </c>
      <c r="O501">
        <v>6.4418025988388097</v>
      </c>
      <c r="P501">
        <v>109.620399884091</v>
      </c>
      <c r="Q501">
        <v>6.2797092977837005E-2</v>
      </c>
    </row>
    <row r="502" spans="1:17" hidden="1" x14ac:dyDescent="0.3">
      <c r="A502" t="s">
        <v>1125</v>
      </c>
      <c r="B502" t="s">
        <v>1126</v>
      </c>
      <c r="C502" t="s">
        <v>3172</v>
      </c>
      <c r="D502" t="s">
        <v>240</v>
      </c>
      <c r="E502">
        <v>11191.5086794</v>
      </c>
      <c r="F502">
        <v>14117</v>
      </c>
      <c r="G502">
        <v>56.463011960095301</v>
      </c>
      <c r="H502">
        <v>3.13647967926391</v>
      </c>
      <c r="I502">
        <v>15.3586834825031</v>
      </c>
      <c r="J502">
        <v>2.3110770059510699</v>
      </c>
      <c r="K502">
        <v>12930.1123321018</v>
      </c>
      <c r="L502">
        <v>11105.583001737799</v>
      </c>
      <c r="M502">
        <v>67.338862896150502</v>
      </c>
      <c r="N502">
        <v>0.54724076945939404</v>
      </c>
      <c r="O502">
        <v>6.1131968548558504</v>
      </c>
      <c r="P502">
        <v>119.038013964313</v>
      </c>
      <c r="Q502">
        <v>0.177628120315767</v>
      </c>
    </row>
    <row r="503" spans="1:17" x14ac:dyDescent="0.3">
      <c r="A503" t="s">
        <v>1127</v>
      </c>
      <c r="B503" t="s">
        <v>1128</v>
      </c>
      <c r="C503" t="s">
        <v>3157</v>
      </c>
      <c r="D503" t="s">
        <v>24</v>
      </c>
      <c r="E503">
        <v>11156.079532653001</v>
      </c>
      <c r="F503">
        <v>101.31</v>
      </c>
      <c r="G503">
        <v>-29.964886358608201</v>
      </c>
      <c r="H503">
        <v>-0.31568581492268399</v>
      </c>
      <c r="I503">
        <v>-33.967910804543301</v>
      </c>
      <c r="J503">
        <v>2.9705547098285998</v>
      </c>
      <c r="K503">
        <v>102.374149389544</v>
      </c>
      <c r="L503">
        <v>110.448017479135</v>
      </c>
      <c r="M503">
        <v>60.956590108551197</v>
      </c>
      <c r="N503">
        <v>1.22709707696471</v>
      </c>
      <c r="O503">
        <v>50.528082124173302</v>
      </c>
      <c r="P503">
        <v>14.9812734082397</v>
      </c>
      <c r="Q503">
        <v>9.0798887755334998E-2</v>
      </c>
    </row>
    <row r="504" spans="1:17" x14ac:dyDescent="0.3">
      <c r="A504" t="s">
        <v>1129</v>
      </c>
      <c r="B504" t="s">
        <v>1130</v>
      </c>
      <c r="C504" t="s">
        <v>3168</v>
      </c>
      <c r="D504" t="s">
        <v>291</v>
      </c>
      <c r="E504">
        <v>11138.157723</v>
      </c>
      <c r="F504">
        <v>1621.95</v>
      </c>
      <c r="G504">
        <v>62.304454693809397</v>
      </c>
      <c r="H504">
        <v>-1.4629758395010299</v>
      </c>
      <c r="I504">
        <v>61.098293103961701</v>
      </c>
      <c r="J504">
        <v>5.4309448892310002</v>
      </c>
      <c r="K504">
        <v>1587.6223845863799</v>
      </c>
      <c r="L504">
        <v>1300.6709270101201</v>
      </c>
      <c r="M504">
        <v>53.054982935163402</v>
      </c>
      <c r="N504">
        <v>0.56856747703338195</v>
      </c>
      <c r="O504">
        <v>15.968433058972201</v>
      </c>
      <c r="P504">
        <v>97.798780487804805</v>
      </c>
      <c r="Q504">
        <v>4.2129702044822998E-2</v>
      </c>
    </row>
    <row r="505" spans="1:17" x14ac:dyDescent="0.3">
      <c r="A505" t="s">
        <v>1131</v>
      </c>
      <c r="B505" t="s">
        <v>1132</v>
      </c>
      <c r="C505" t="s">
        <v>3160</v>
      </c>
      <c r="D505" t="s">
        <v>46</v>
      </c>
      <c r="E505">
        <v>11102.022993869001</v>
      </c>
      <c r="F505">
        <v>197.53</v>
      </c>
      <c r="G505">
        <v>27.889443078865099</v>
      </c>
      <c r="H505">
        <v>-4.7014140905933601</v>
      </c>
      <c r="I505">
        <v>-24.5005416363264</v>
      </c>
      <c r="J505">
        <v>6.5469685766635202</v>
      </c>
      <c r="K505">
        <v>202.60712510612601</v>
      </c>
      <c r="L505">
        <v>210.687718486043</v>
      </c>
      <c r="M505">
        <v>63.591791817780802</v>
      </c>
      <c r="N505">
        <v>0.74860393738686104</v>
      </c>
      <c r="O505">
        <v>53.850048093960297</v>
      </c>
      <c r="P505">
        <v>55.168892380204198</v>
      </c>
      <c r="Q505">
        <v>0.11422681194117699</v>
      </c>
    </row>
    <row r="506" spans="1:17" hidden="1" x14ac:dyDescent="0.3">
      <c r="A506" t="s">
        <v>1133</v>
      </c>
      <c r="B506" t="s">
        <v>1134</v>
      </c>
      <c r="C506" t="s">
        <v>3172</v>
      </c>
      <c r="D506" t="s">
        <v>117</v>
      </c>
      <c r="E506">
        <v>10999.111053680001</v>
      </c>
      <c r="F506">
        <v>668.6</v>
      </c>
      <c r="G506">
        <v>14.835583466731199</v>
      </c>
      <c r="H506">
        <v>-6.0023688457802802</v>
      </c>
      <c r="I506">
        <v>4.9219046186872299</v>
      </c>
      <c r="J506">
        <v>2.3483441915175902</v>
      </c>
      <c r="K506">
        <v>667.93967933643296</v>
      </c>
      <c r="L506">
        <v>645.751825025274</v>
      </c>
      <c r="M506">
        <v>65.799096443789196</v>
      </c>
      <c r="N506">
        <v>0.75067081133226898</v>
      </c>
      <c r="O506">
        <v>24.139994017349601</v>
      </c>
      <c r="P506">
        <v>49.4913359418669</v>
      </c>
      <c r="Q506">
        <v>0.11822595374012899</v>
      </c>
    </row>
    <row r="507" spans="1:17" x14ac:dyDescent="0.3">
      <c r="A507" t="s">
        <v>1135</v>
      </c>
      <c r="B507" t="s">
        <v>1136</v>
      </c>
      <c r="C507" t="s">
        <v>3171</v>
      </c>
      <c r="D507" t="s">
        <v>475</v>
      </c>
      <c r="E507">
        <v>10909.873707299999</v>
      </c>
      <c r="F507">
        <v>2133.5</v>
      </c>
      <c r="G507">
        <v>-29.676694462093302</v>
      </c>
      <c r="H507">
        <v>-5.1747648394260501</v>
      </c>
      <c r="I507">
        <v>-3.5292795032844499</v>
      </c>
      <c r="J507">
        <v>5.1794862859340798</v>
      </c>
      <c r="K507">
        <v>2175.0662012053899</v>
      </c>
      <c r="L507">
        <v>2171.40486535627</v>
      </c>
      <c r="M507">
        <v>52.692122858613601</v>
      </c>
      <c r="N507">
        <v>0.504102154368546</v>
      </c>
      <c r="O507">
        <v>28.193109913288001</v>
      </c>
      <c r="P507">
        <v>18.003318584070801</v>
      </c>
      <c r="Q507">
        <v>-9.7959806828260998E-2</v>
      </c>
    </row>
    <row r="508" spans="1:17" x14ac:dyDescent="0.3">
      <c r="A508" t="s">
        <v>1137</v>
      </c>
      <c r="B508" t="s">
        <v>1138</v>
      </c>
      <c r="C508" t="s">
        <v>3167</v>
      </c>
      <c r="D508" t="s">
        <v>173</v>
      </c>
      <c r="E508">
        <v>10904.4342784</v>
      </c>
      <c r="F508">
        <v>10778.2</v>
      </c>
      <c r="G508">
        <v>74.480443694169907</v>
      </c>
      <c r="H508">
        <v>-12.002693574864001</v>
      </c>
      <c r="I508">
        <v>0.39755083812847197</v>
      </c>
      <c r="J508">
        <v>-1.1113136582960199</v>
      </c>
      <c r="K508">
        <v>12596.918092235799</v>
      </c>
      <c r="L508">
        <v>11015.750762904099</v>
      </c>
      <c r="M508">
        <v>36.169742596040599</v>
      </c>
      <c r="N508">
        <v>2.3121969569492902</v>
      </c>
      <c r="O508">
        <v>37.3142083093651</v>
      </c>
      <c r="P508">
        <v>117.697434861644</v>
      </c>
      <c r="Q508">
        <v>0.18707509470528499</v>
      </c>
    </row>
    <row r="509" spans="1:17" x14ac:dyDescent="0.3">
      <c r="A509" t="s">
        <v>1139</v>
      </c>
      <c r="B509" t="s">
        <v>1140</v>
      </c>
      <c r="C509" t="s">
        <v>3156</v>
      </c>
      <c r="D509" t="s">
        <v>257</v>
      </c>
      <c r="E509">
        <v>10900.5656695</v>
      </c>
      <c r="F509">
        <v>788.45</v>
      </c>
      <c r="G509">
        <v>-7.7086022162758603</v>
      </c>
      <c r="H509">
        <v>-14.860698225419</v>
      </c>
      <c r="I509">
        <v>-33.872818742078501</v>
      </c>
      <c r="J509">
        <v>-1.50262001470548</v>
      </c>
      <c r="K509">
        <v>873.98088089498697</v>
      </c>
      <c r="L509">
        <v>914.04808329704997</v>
      </c>
      <c r="M509">
        <v>52.821350204860501</v>
      </c>
      <c r="N509">
        <v>1.4318609880131199</v>
      </c>
      <c r="O509">
        <v>52.070518105143002</v>
      </c>
      <c r="P509">
        <v>20.374045801526702</v>
      </c>
      <c r="Q509">
        <v>3.4556750861E-3</v>
      </c>
    </row>
    <row r="510" spans="1:17" x14ac:dyDescent="0.3">
      <c r="A510" t="s">
        <v>1141</v>
      </c>
      <c r="B510" t="s">
        <v>1142</v>
      </c>
      <c r="C510" t="s">
        <v>3167</v>
      </c>
      <c r="D510" t="s">
        <v>264</v>
      </c>
      <c r="E510">
        <v>10900.415685600001</v>
      </c>
      <c r="F510">
        <v>5370.7</v>
      </c>
      <c r="G510">
        <v>25.426232882542099</v>
      </c>
      <c r="H510">
        <v>-0.12665055377654</v>
      </c>
      <c r="I510">
        <v>11.686339931680401</v>
      </c>
      <c r="J510">
        <v>0.25705837002915899</v>
      </c>
      <c r="K510">
        <v>5366.0767756627602</v>
      </c>
      <c r="L510">
        <v>4735.0757734925101</v>
      </c>
      <c r="M510">
        <v>51.947020235130303</v>
      </c>
      <c r="N510">
        <v>0.73446611803739703</v>
      </c>
      <c r="O510">
        <v>11.698661254585</v>
      </c>
      <c r="P510">
        <v>78.3100929614873</v>
      </c>
      <c r="Q510">
        <v>0.18681934235799499</v>
      </c>
    </row>
    <row r="511" spans="1:17" x14ac:dyDescent="0.3">
      <c r="A511" t="s">
        <v>1143</v>
      </c>
      <c r="B511" t="s">
        <v>1144</v>
      </c>
      <c r="C511" t="s">
        <v>3168</v>
      </c>
      <c r="D511" t="s">
        <v>467</v>
      </c>
      <c r="E511">
        <v>10877.421432375</v>
      </c>
      <c r="F511">
        <v>2225.25</v>
      </c>
      <c r="G511">
        <v>-22.749058449374701</v>
      </c>
      <c r="H511">
        <v>-10.3950079018355</v>
      </c>
      <c r="I511">
        <v>1.6351605264826099</v>
      </c>
      <c r="J511">
        <v>1.6347784003891901</v>
      </c>
      <c r="K511">
        <v>2350.79384127307</v>
      </c>
      <c r="L511">
        <v>2166.2542716223902</v>
      </c>
      <c r="M511">
        <v>38.137011772796697</v>
      </c>
      <c r="N511">
        <v>0.40591850144064101</v>
      </c>
      <c r="O511">
        <v>21.334681496460998</v>
      </c>
      <c r="P511">
        <v>34.978163290064302</v>
      </c>
      <c r="Q511">
        <v>0.183126426206492</v>
      </c>
    </row>
    <row r="512" spans="1:17" x14ac:dyDescent="0.3">
      <c r="A512" t="s">
        <v>1145</v>
      </c>
      <c r="B512" t="s">
        <v>1146</v>
      </c>
      <c r="C512" t="s">
        <v>3157</v>
      </c>
      <c r="D512" t="s">
        <v>573</v>
      </c>
      <c r="E512">
        <v>10848.532447545</v>
      </c>
      <c r="F512">
        <v>148.72</v>
      </c>
      <c r="G512">
        <v>-25.925038364099301</v>
      </c>
      <c r="H512">
        <v>-7.6967633428790396</v>
      </c>
      <c r="I512">
        <v>-19.3703405194771</v>
      </c>
      <c r="J512">
        <v>-0.39977709864090499</v>
      </c>
      <c r="K512">
        <v>152.16427262665599</v>
      </c>
      <c r="L512">
        <v>160.55654362969801</v>
      </c>
      <c r="M512">
        <v>60.584507189590802</v>
      </c>
      <c r="N512">
        <v>0.67078555087939895</v>
      </c>
      <c r="O512">
        <v>40.732502875977303</v>
      </c>
      <c r="P512">
        <v>13.4141691451231</v>
      </c>
      <c r="Q512">
        <v>-3.0922334703759002E-2</v>
      </c>
    </row>
    <row r="513" spans="1:17" x14ac:dyDescent="0.3">
      <c r="A513" t="s">
        <v>1147</v>
      </c>
      <c r="B513" t="s">
        <v>1148</v>
      </c>
      <c r="C513" t="s">
        <v>3156</v>
      </c>
      <c r="D513" t="s">
        <v>257</v>
      </c>
      <c r="E513">
        <v>10833.089569874999</v>
      </c>
      <c r="F513">
        <v>1991.25</v>
      </c>
      <c r="G513">
        <v>-31.434881751556802</v>
      </c>
      <c r="H513">
        <v>-9.7792706599948893</v>
      </c>
      <c r="I513">
        <v>-6.1675768129400703</v>
      </c>
      <c r="J513">
        <v>1.45958022024963</v>
      </c>
      <c r="K513">
        <v>2065.9563740751601</v>
      </c>
      <c r="L513">
        <v>2035.55513419674</v>
      </c>
      <c r="M513">
        <v>51.943007082520403</v>
      </c>
      <c r="N513">
        <v>0.63311920003481303</v>
      </c>
      <c r="O513">
        <v>37.996233521657203</v>
      </c>
      <c r="P513">
        <v>24.453125</v>
      </c>
      <c r="Q513">
        <v>2.5357879034318999E-2</v>
      </c>
    </row>
    <row r="514" spans="1:17" x14ac:dyDescent="0.3">
      <c r="A514" t="s">
        <v>1149</v>
      </c>
      <c r="B514" t="s">
        <v>1150</v>
      </c>
      <c r="C514" t="s">
        <v>3167</v>
      </c>
      <c r="D514" t="s">
        <v>1151</v>
      </c>
      <c r="E514">
        <v>10832.61938118</v>
      </c>
      <c r="F514">
        <v>1149.9000000000001</v>
      </c>
      <c r="G514">
        <v>-14.575917386066401</v>
      </c>
      <c r="H514">
        <v>-1.35412254474281</v>
      </c>
      <c r="I514">
        <v>11.9335346144096</v>
      </c>
      <c r="J514">
        <v>2.6983510049867698</v>
      </c>
      <c r="K514">
        <v>1143.9031688228399</v>
      </c>
      <c r="L514">
        <v>1077.52907662507</v>
      </c>
      <c r="M514">
        <v>68.140395790726402</v>
      </c>
      <c r="N514">
        <v>0.75858627200466</v>
      </c>
      <c r="O514">
        <v>13.048960779198101</v>
      </c>
      <c r="P514">
        <v>41.404328578455399</v>
      </c>
    </row>
    <row r="515" spans="1:17" x14ac:dyDescent="0.3">
      <c r="A515" t="s">
        <v>1152</v>
      </c>
      <c r="B515" t="s">
        <v>1153</v>
      </c>
      <c r="C515" t="s">
        <v>3170</v>
      </c>
      <c r="D515" t="s">
        <v>467</v>
      </c>
      <c r="E515">
        <v>10795.973136819999</v>
      </c>
      <c r="F515">
        <v>1622.2</v>
      </c>
      <c r="G515">
        <v>16.168108506076099</v>
      </c>
      <c r="H515">
        <v>0.27659476076426698</v>
      </c>
      <c r="I515">
        <v>13.4480716557497</v>
      </c>
      <c r="J515">
        <v>2.5677615830180498</v>
      </c>
      <c r="K515">
        <v>1722.0376708369399</v>
      </c>
      <c r="L515">
        <v>1564.80215578559</v>
      </c>
      <c r="M515">
        <v>45.441915858391198</v>
      </c>
      <c r="N515">
        <v>0.65933119750161995</v>
      </c>
      <c r="O515">
        <v>46.714338552582902</v>
      </c>
      <c r="P515">
        <v>80.570203010151502</v>
      </c>
      <c r="Q515">
        <v>0.18241512785807901</v>
      </c>
    </row>
    <row r="516" spans="1:17" hidden="1" x14ac:dyDescent="0.3">
      <c r="A516" t="s">
        <v>1154</v>
      </c>
      <c r="B516" t="s">
        <v>1155</v>
      </c>
      <c r="C516" t="s">
        <v>3172</v>
      </c>
      <c r="D516" t="s">
        <v>102</v>
      </c>
      <c r="E516">
        <v>10794.855542719901</v>
      </c>
      <c r="F516">
        <v>822.4</v>
      </c>
      <c r="G516">
        <v>156.74085107093299</v>
      </c>
      <c r="H516">
        <v>5.9293151669204001</v>
      </c>
      <c r="I516">
        <v>-25.3270504761871</v>
      </c>
      <c r="J516">
        <v>15.9634127190611</v>
      </c>
      <c r="K516">
        <v>829.48773150134298</v>
      </c>
      <c r="L516">
        <v>789.64510112211701</v>
      </c>
      <c r="M516">
        <v>58.518599205836999</v>
      </c>
      <c r="N516">
        <v>1.2236738537724701</v>
      </c>
      <c r="O516">
        <v>35.943579766536899</v>
      </c>
      <c r="P516">
        <v>186.367593291161</v>
      </c>
      <c r="Q516">
        <v>0.27112804996541701</v>
      </c>
    </row>
    <row r="517" spans="1:17" x14ac:dyDescent="0.3">
      <c r="A517" t="s">
        <v>1156</v>
      </c>
      <c r="B517" t="s">
        <v>1157</v>
      </c>
      <c r="C517" t="s">
        <v>3176</v>
      </c>
      <c r="D517" t="s">
        <v>1158</v>
      </c>
      <c r="E517">
        <v>10794.703540099999</v>
      </c>
      <c r="F517">
        <v>1735.75</v>
      </c>
      <c r="G517">
        <v>227.59931611301101</v>
      </c>
      <c r="H517">
        <v>15.5857333739963</v>
      </c>
      <c r="I517">
        <v>77.473739876157097</v>
      </c>
      <c r="J517">
        <v>0.39466980178734901</v>
      </c>
      <c r="K517">
        <v>1557.74490321852</v>
      </c>
      <c r="L517">
        <v>1181.60989933531</v>
      </c>
      <c r="M517">
        <v>56.113599040584099</v>
      </c>
      <c r="N517">
        <v>0.68931304637419</v>
      </c>
      <c r="O517">
        <v>9.7882759613999699</v>
      </c>
      <c r="P517">
        <v>255.68647540983599</v>
      </c>
      <c r="Q517">
        <v>0.19369389561091699</v>
      </c>
    </row>
    <row r="518" spans="1:17" hidden="1" x14ac:dyDescent="0.3">
      <c r="A518" t="s">
        <v>1159</v>
      </c>
      <c r="B518" t="s">
        <v>1160</v>
      </c>
      <c r="C518" t="s">
        <v>3172</v>
      </c>
      <c r="D518" t="s">
        <v>746</v>
      </c>
      <c r="E518">
        <v>10739.054693185</v>
      </c>
      <c r="F518">
        <v>115.1</v>
      </c>
      <c r="G518">
        <v>26.038114893544801</v>
      </c>
      <c r="H518">
        <v>-0.86309525325026903</v>
      </c>
      <c r="I518">
        <v>-0.49043347079245497</v>
      </c>
      <c r="J518">
        <v>0.72044926489076799</v>
      </c>
      <c r="K518">
        <v>115.113750135915</v>
      </c>
      <c r="L518">
        <v>107.470596618453</v>
      </c>
      <c r="M518">
        <v>54.041415573722702</v>
      </c>
      <c r="N518">
        <v>0.52741376329797696</v>
      </c>
      <c r="O518">
        <v>7.73240660295395</v>
      </c>
      <c r="P518">
        <v>56.385869565217398</v>
      </c>
      <c r="Q518">
        <v>2.1133606920337E-2</v>
      </c>
    </row>
    <row r="519" spans="1:17" x14ac:dyDescent="0.3">
      <c r="A519" t="s">
        <v>1161</v>
      </c>
      <c r="B519" t="s">
        <v>1162</v>
      </c>
      <c r="C519" t="s">
        <v>3166</v>
      </c>
      <c r="D519" t="s">
        <v>1163</v>
      </c>
      <c r="E519">
        <v>10725.57205287</v>
      </c>
      <c r="F519">
        <v>721.65</v>
      </c>
      <c r="G519">
        <v>42.8746337422266</v>
      </c>
      <c r="H519">
        <v>-1.7899893032865899</v>
      </c>
      <c r="I519">
        <v>5.8898289402761197</v>
      </c>
      <c r="J519">
        <v>6.6888941341976897</v>
      </c>
      <c r="K519">
        <v>733.74304465794501</v>
      </c>
      <c r="L519">
        <v>652.81408691075103</v>
      </c>
      <c r="M519">
        <v>52.459378314793803</v>
      </c>
      <c r="N519">
        <v>0.49416383314246398</v>
      </c>
      <c r="O519">
        <v>21.249913392919002</v>
      </c>
      <c r="P519">
        <v>71.780528445608098</v>
      </c>
      <c r="Q519">
        <v>-5.6283953503307997E-2</v>
      </c>
    </row>
    <row r="520" spans="1:17" x14ac:dyDescent="0.3">
      <c r="A520" t="s">
        <v>1164</v>
      </c>
      <c r="B520" t="s">
        <v>1165</v>
      </c>
      <c r="C520" t="s">
        <v>3163</v>
      </c>
      <c r="D520" t="s">
        <v>414</v>
      </c>
      <c r="E520">
        <v>10725.14385678</v>
      </c>
      <c r="F520">
        <v>391.4</v>
      </c>
      <c r="G520">
        <v>-11.517709485889</v>
      </c>
      <c r="H520">
        <v>-2.45235889646038</v>
      </c>
      <c r="I520">
        <v>-13.3990091996631</v>
      </c>
      <c r="J520">
        <v>0.48961065905214401</v>
      </c>
      <c r="K520">
        <v>404.61416057801102</v>
      </c>
      <c r="L520">
        <v>401.80277597718799</v>
      </c>
      <c r="M520">
        <v>47.8234991484264</v>
      </c>
      <c r="N520">
        <v>0.59740867379425899</v>
      </c>
      <c r="O520">
        <v>41.530403679100601</v>
      </c>
      <c r="P520">
        <v>17.891566265060199</v>
      </c>
      <c r="Q520">
        <v>0.11300592345652601</v>
      </c>
    </row>
    <row r="521" spans="1:17" hidden="1" x14ac:dyDescent="0.3">
      <c r="A521" t="s">
        <v>1166</v>
      </c>
      <c r="B521" t="s">
        <v>1167</v>
      </c>
      <c r="C521" t="s">
        <v>3172</v>
      </c>
      <c r="D521" t="s">
        <v>475</v>
      </c>
      <c r="E521">
        <v>10701.48506992</v>
      </c>
      <c r="F521">
        <v>3018.35</v>
      </c>
      <c r="G521">
        <v>-20.621005267621801</v>
      </c>
      <c r="H521">
        <v>5.4740964454424903</v>
      </c>
      <c r="I521">
        <v>11.1044799052878</v>
      </c>
      <c r="J521">
        <v>4.8946212228907697</v>
      </c>
      <c r="K521">
        <v>2953.50129499376</v>
      </c>
      <c r="L521">
        <v>2810.3342580546</v>
      </c>
      <c r="M521">
        <v>61.6766386910639</v>
      </c>
      <c r="N521">
        <v>0.40908641379340399</v>
      </c>
      <c r="O521">
        <v>11.650405022611601</v>
      </c>
      <c r="P521">
        <v>34.327992879394699</v>
      </c>
      <c r="Q521">
        <v>-3.4801588060049002E-2</v>
      </c>
    </row>
    <row r="522" spans="1:17" x14ac:dyDescent="0.3">
      <c r="A522" t="s">
        <v>1168</v>
      </c>
      <c r="B522" t="s">
        <v>1169</v>
      </c>
      <c r="C522" t="s">
        <v>3157</v>
      </c>
      <c r="D522" t="s">
        <v>515</v>
      </c>
      <c r="E522">
        <v>10634.87586</v>
      </c>
      <c r="F522">
        <v>533.4</v>
      </c>
      <c r="G522">
        <v>132.58220890475101</v>
      </c>
      <c r="H522">
        <v>13.7188449564501</v>
      </c>
      <c r="I522">
        <v>47.097434291764998</v>
      </c>
      <c r="J522">
        <v>7.9654713912175499</v>
      </c>
      <c r="K522">
        <v>469.94289088989001</v>
      </c>
      <c r="L522">
        <v>379.21970745766203</v>
      </c>
      <c r="M522">
        <v>75.782910512151901</v>
      </c>
      <c r="N522">
        <v>0.98491907931084499</v>
      </c>
      <c r="O522">
        <v>0.487439070116235</v>
      </c>
      <c r="P522">
        <v>163.01775147928899</v>
      </c>
      <c r="Q522">
        <v>0.34833209594839298</v>
      </c>
    </row>
    <row r="523" spans="1:17" hidden="1" x14ac:dyDescent="0.3">
      <c r="A523" t="s">
        <v>1170</v>
      </c>
      <c r="B523" t="s">
        <v>1171</v>
      </c>
      <c r="C523" t="s">
        <v>3172</v>
      </c>
      <c r="D523" t="s">
        <v>746</v>
      </c>
      <c r="E523">
        <v>10625.948094249999</v>
      </c>
      <c r="F523">
        <v>537.87</v>
      </c>
      <c r="G523">
        <v>-5.2060393071558897</v>
      </c>
      <c r="H523">
        <v>3.0067492584405899</v>
      </c>
      <c r="I523">
        <v>-1.0203605339127799</v>
      </c>
      <c r="J523">
        <v>-0.35474950627813701</v>
      </c>
      <c r="K523">
        <v>531.003453902145</v>
      </c>
      <c r="L523">
        <v>510.35510238246502</v>
      </c>
      <c r="M523">
        <v>77.9215973242584</v>
      </c>
      <c r="N523">
        <v>0.72179640900462905</v>
      </c>
      <c r="O523">
        <v>3.8875564727536198</v>
      </c>
      <c r="P523">
        <v>21.816822937899101</v>
      </c>
      <c r="Q523">
        <v>-1.3416788414562999E-2</v>
      </c>
    </row>
    <row r="524" spans="1:17" x14ac:dyDescent="0.3">
      <c r="A524" t="s">
        <v>1172</v>
      </c>
      <c r="B524" t="s">
        <v>1173</v>
      </c>
      <c r="C524" t="s">
        <v>3170</v>
      </c>
      <c r="D524" t="s">
        <v>136</v>
      </c>
      <c r="E524">
        <v>10583.990486180001</v>
      </c>
      <c r="F524">
        <v>446.3</v>
      </c>
      <c r="G524">
        <v>174.20642365652401</v>
      </c>
      <c r="H524">
        <v>17.600961358566501</v>
      </c>
      <c r="I524">
        <v>4.6546471740837401</v>
      </c>
      <c r="J524">
        <v>4.7510220766299396</v>
      </c>
      <c r="K524">
        <v>421.04564350621303</v>
      </c>
      <c r="L524">
        <v>370.31395433064699</v>
      </c>
      <c r="M524">
        <v>73.388304448201893</v>
      </c>
      <c r="N524">
        <v>1.9233758996764201</v>
      </c>
      <c r="O524">
        <v>27.627156621106799</v>
      </c>
      <c r="P524">
        <v>210.361613351877</v>
      </c>
      <c r="Q524">
        <v>0.108830811385869</v>
      </c>
    </row>
    <row r="525" spans="1:17" x14ac:dyDescent="0.3">
      <c r="A525" t="s">
        <v>1174</v>
      </c>
      <c r="B525" t="s">
        <v>1175</v>
      </c>
      <c r="C525" t="s">
        <v>3157</v>
      </c>
      <c r="D525" t="s">
        <v>24</v>
      </c>
      <c r="E525">
        <v>10538.425475447901</v>
      </c>
      <c r="F525">
        <v>173.42</v>
      </c>
      <c r="G525">
        <v>-50.877283771770699</v>
      </c>
      <c r="H525">
        <v>-11.9453807902766</v>
      </c>
      <c r="I525">
        <v>-40.860536597908499</v>
      </c>
      <c r="J525">
        <v>-0.41281124336974501</v>
      </c>
      <c r="K525">
        <v>196.09837346002399</v>
      </c>
      <c r="L525">
        <v>223.35603097292699</v>
      </c>
      <c r="M525">
        <v>44.371103420481397</v>
      </c>
      <c r="N525">
        <v>1.1592812948397999</v>
      </c>
      <c r="O525">
        <v>73.394072194671907</v>
      </c>
      <c r="P525">
        <v>9.48232323232323</v>
      </c>
      <c r="Q525">
        <v>-1.1826755903267001E-2</v>
      </c>
    </row>
    <row r="526" spans="1:17" x14ac:dyDescent="0.3">
      <c r="A526" t="s">
        <v>1176</v>
      </c>
      <c r="B526" t="s">
        <v>1177</v>
      </c>
      <c r="C526" t="s">
        <v>3167</v>
      </c>
      <c r="D526" t="s">
        <v>240</v>
      </c>
      <c r="E526">
        <v>10506.32256735</v>
      </c>
      <c r="F526">
        <v>537.75</v>
      </c>
      <c r="G526">
        <v>-8.7814412605522492</v>
      </c>
      <c r="H526">
        <v>-7.5368991871241802</v>
      </c>
      <c r="I526">
        <v>-26.224818232892599</v>
      </c>
      <c r="J526">
        <v>2.2919410964190798</v>
      </c>
      <c r="K526">
        <v>544.59193330475796</v>
      </c>
      <c r="L526">
        <v>546.93758843080002</v>
      </c>
      <c r="M526">
        <v>54.757739807916799</v>
      </c>
      <c r="N526">
        <v>0.287982552015836</v>
      </c>
      <c r="O526">
        <v>31.920037192003701</v>
      </c>
      <c r="P526">
        <v>20.8426966292134</v>
      </c>
      <c r="Q526">
        <v>-8.3797476912800001E-3</v>
      </c>
    </row>
    <row r="527" spans="1:17" x14ac:dyDescent="0.3">
      <c r="A527" t="s">
        <v>1178</v>
      </c>
      <c r="B527" t="s">
        <v>1179</v>
      </c>
      <c r="C527" t="s">
        <v>3167</v>
      </c>
      <c r="D527" t="s">
        <v>472</v>
      </c>
      <c r="E527">
        <v>10439.283188216999</v>
      </c>
      <c r="F527">
        <v>168.87</v>
      </c>
      <c r="G527">
        <v>56.926860470582803</v>
      </c>
      <c r="H527">
        <v>-16.214940028182198</v>
      </c>
      <c r="I527">
        <v>-16.665617250859299</v>
      </c>
      <c r="J527">
        <v>-6.07067924950905</v>
      </c>
      <c r="K527">
        <v>191.02258523162101</v>
      </c>
      <c r="L527">
        <v>176.264366832881</v>
      </c>
      <c r="M527">
        <v>42.0183917077239</v>
      </c>
      <c r="N527">
        <v>0.90779025808246505</v>
      </c>
      <c r="O527">
        <v>40.107775211701302</v>
      </c>
      <c r="P527">
        <v>87.217294900221702</v>
      </c>
      <c r="Q527">
        <v>0.179058102777822</v>
      </c>
    </row>
    <row r="528" spans="1:17" x14ac:dyDescent="0.3">
      <c r="A528" t="s">
        <v>1180</v>
      </c>
      <c r="B528" t="s">
        <v>1181</v>
      </c>
      <c r="C528" t="s">
        <v>3167</v>
      </c>
      <c r="D528" t="s">
        <v>264</v>
      </c>
      <c r="E528">
        <v>10431.6667352</v>
      </c>
      <c r="F528">
        <v>1608.8</v>
      </c>
      <c r="G528">
        <v>164.188455721201</v>
      </c>
      <c r="H528">
        <v>28.6950244398123</v>
      </c>
      <c r="I528">
        <v>43.585198040257197</v>
      </c>
      <c r="J528">
        <v>1.32024362334769</v>
      </c>
      <c r="K528">
        <v>1411.21918281939</v>
      </c>
      <c r="L528">
        <v>1153.38990523803</v>
      </c>
      <c r="M528">
        <v>62.2897404004094</v>
      </c>
      <c r="N528">
        <v>2.4230860503184499</v>
      </c>
      <c r="O528">
        <v>7.8350323222277503</v>
      </c>
      <c r="P528">
        <v>195.463728191</v>
      </c>
    </row>
    <row r="529" spans="1:17" x14ac:dyDescent="0.3">
      <c r="A529" t="s">
        <v>1182</v>
      </c>
      <c r="B529" t="s">
        <v>1183</v>
      </c>
      <c r="C529" t="s">
        <v>3157</v>
      </c>
      <c r="D529" t="s">
        <v>573</v>
      </c>
      <c r="E529">
        <v>10408.97194614</v>
      </c>
      <c r="F529">
        <v>1166.45</v>
      </c>
      <c r="G529">
        <v>2.9020295474948998</v>
      </c>
      <c r="H529">
        <v>-5.17886897188506</v>
      </c>
      <c r="I529">
        <v>20.754998628761399</v>
      </c>
      <c r="J529">
        <v>-3.7532690084382199</v>
      </c>
      <c r="K529">
        <v>1159.80439033262</v>
      </c>
      <c r="L529">
        <v>1039.7636850941401</v>
      </c>
      <c r="M529">
        <v>50.4562777306542</v>
      </c>
      <c r="N529">
        <v>1.0715148376019299</v>
      </c>
      <c r="O529">
        <v>18.590595396287799</v>
      </c>
      <c r="P529">
        <v>50.189918238588803</v>
      </c>
      <c r="Q529">
        <v>4.4650388862970999E-2</v>
      </c>
    </row>
    <row r="530" spans="1:17" x14ac:dyDescent="0.3">
      <c r="A530" t="s">
        <v>1184</v>
      </c>
      <c r="B530" t="s">
        <v>1185</v>
      </c>
      <c r="C530" t="s">
        <v>3166</v>
      </c>
      <c r="D530" t="s">
        <v>433</v>
      </c>
      <c r="E530">
        <v>10397.56550122</v>
      </c>
      <c r="F530">
        <v>223.22</v>
      </c>
      <c r="G530">
        <v>42.847996835617998</v>
      </c>
      <c r="H530">
        <v>-10.1338208962156</v>
      </c>
      <c r="I530">
        <v>-5.4653757480532903</v>
      </c>
      <c r="J530">
        <v>3.18545512745979</v>
      </c>
      <c r="K530">
        <v>238.920101990924</v>
      </c>
      <c r="L530">
        <v>231.788651428512</v>
      </c>
      <c r="M530">
        <v>54.444990864631798</v>
      </c>
      <c r="N530">
        <v>0.69829674459609703</v>
      </c>
      <c r="O530">
        <v>72.117193799838702</v>
      </c>
      <c r="P530">
        <v>70.722753346080296</v>
      </c>
      <c r="Q530">
        <v>8.1410911454417006E-2</v>
      </c>
    </row>
    <row r="531" spans="1:17" x14ac:dyDescent="0.3">
      <c r="A531" t="s">
        <v>1186</v>
      </c>
      <c r="B531" t="s">
        <v>1187</v>
      </c>
      <c r="C531" t="s">
        <v>3157</v>
      </c>
      <c r="D531" t="s">
        <v>405</v>
      </c>
      <c r="E531">
        <v>10370.643459147001</v>
      </c>
      <c r="F531">
        <v>112.81</v>
      </c>
      <c r="G531">
        <v>59.871598706093799</v>
      </c>
      <c r="H531">
        <v>-9.6983955650074805</v>
      </c>
      <c r="I531">
        <v>40.321387827490703</v>
      </c>
      <c r="J531">
        <v>-4.8426973837822</v>
      </c>
      <c r="K531">
        <v>112.657929741359</v>
      </c>
      <c r="L531">
        <v>89.863492168878395</v>
      </c>
      <c r="M531">
        <v>50.926421271141102</v>
      </c>
      <c r="N531">
        <v>0.35956187513513999</v>
      </c>
      <c r="O531">
        <v>29.004520875808801</v>
      </c>
      <c r="P531">
        <v>89.883857936374298</v>
      </c>
      <c r="Q531">
        <v>0.103988960716397</v>
      </c>
    </row>
    <row r="532" spans="1:17" x14ac:dyDescent="0.3">
      <c r="A532" t="s">
        <v>1188</v>
      </c>
      <c r="B532" t="s">
        <v>1189</v>
      </c>
      <c r="C532" t="s">
        <v>3156</v>
      </c>
      <c r="D532" t="s">
        <v>257</v>
      </c>
      <c r="E532">
        <v>10363.032316589901</v>
      </c>
      <c r="F532">
        <v>770.1</v>
      </c>
      <c r="G532">
        <v>-43.735570881703602</v>
      </c>
      <c r="H532">
        <v>-14.5137516221484</v>
      </c>
      <c r="I532">
        <v>-22.892215111369101</v>
      </c>
      <c r="J532">
        <v>1.0490976339665699E-2</v>
      </c>
      <c r="K532">
        <v>843.02746058631703</v>
      </c>
      <c r="L532">
        <v>911.19418160803298</v>
      </c>
      <c r="M532">
        <v>49.5494660254924</v>
      </c>
      <c r="N532">
        <v>0.69731744062957501</v>
      </c>
      <c r="O532">
        <v>62.056875730424601</v>
      </c>
      <c r="P532">
        <v>7.0921985815602904</v>
      </c>
      <c r="Q532">
        <v>-4.6027730795962001E-2</v>
      </c>
    </row>
    <row r="533" spans="1:17" x14ac:dyDescent="0.3">
      <c r="A533" t="s">
        <v>1190</v>
      </c>
      <c r="B533" t="s">
        <v>1191</v>
      </c>
      <c r="C533" t="s">
        <v>3167</v>
      </c>
      <c r="D533" t="s">
        <v>1192</v>
      </c>
      <c r="E533">
        <v>10272.612929999999</v>
      </c>
      <c r="F533">
        <v>1131.8</v>
      </c>
      <c r="G533">
        <v>-5.7193899570259097</v>
      </c>
      <c r="H533">
        <v>2.85997914840741E-2</v>
      </c>
      <c r="I533">
        <v>-25.2401590848228</v>
      </c>
      <c r="J533">
        <v>3.3475621870780099</v>
      </c>
      <c r="K533">
        <v>1153.3637788973499</v>
      </c>
      <c r="L533">
        <v>1176.6728142888001</v>
      </c>
      <c r="M533">
        <v>54.482145031046201</v>
      </c>
      <c r="N533">
        <v>0.40773879895522103</v>
      </c>
      <c r="O533">
        <v>33.141897861813</v>
      </c>
      <c r="P533">
        <v>41.2014222444014</v>
      </c>
    </row>
    <row r="534" spans="1:17" x14ac:dyDescent="0.3">
      <c r="A534" t="s">
        <v>1193</v>
      </c>
      <c r="B534" t="s">
        <v>1194</v>
      </c>
      <c r="C534" t="s">
        <v>3169</v>
      </c>
      <c r="D534" t="s">
        <v>533</v>
      </c>
      <c r="E534">
        <v>10241.915199999999</v>
      </c>
      <c r="F534">
        <v>320</v>
      </c>
      <c r="G534">
        <v>-4.2438613272879397</v>
      </c>
      <c r="H534">
        <v>-6.7830511183935496</v>
      </c>
      <c r="I534">
        <v>5.5543072228915902</v>
      </c>
      <c r="J534">
        <v>-0.66607191653711195</v>
      </c>
      <c r="K534">
        <v>335.78412647250599</v>
      </c>
      <c r="L534">
        <v>314.36953182758901</v>
      </c>
      <c r="M534">
        <v>39.372900903673298</v>
      </c>
      <c r="N534">
        <v>0.57348735818400798</v>
      </c>
      <c r="O534">
        <v>25.3125</v>
      </c>
      <c r="P534">
        <v>24.031007751937899</v>
      </c>
      <c r="Q534">
        <v>1.9092950091668E-2</v>
      </c>
    </row>
    <row r="535" spans="1:17" x14ac:dyDescent="0.3">
      <c r="A535" t="s">
        <v>1195</v>
      </c>
      <c r="B535" t="s">
        <v>1196</v>
      </c>
      <c r="C535" t="s">
        <v>3168</v>
      </c>
      <c r="D535" t="s">
        <v>291</v>
      </c>
      <c r="E535">
        <v>10198.008821519999</v>
      </c>
      <c r="F535">
        <v>884.65</v>
      </c>
      <c r="G535">
        <v>-41.757136412304298</v>
      </c>
      <c r="H535">
        <v>-4.3558194889725499</v>
      </c>
      <c r="I535">
        <v>-16.185049851195998</v>
      </c>
      <c r="J535">
        <v>-0.123328640454318</v>
      </c>
      <c r="K535">
        <v>917.99270148728306</v>
      </c>
      <c r="L535">
        <v>970.52647687634601</v>
      </c>
      <c r="M535">
        <v>60.137025667857202</v>
      </c>
      <c r="N535">
        <v>0.28541258420118398</v>
      </c>
      <c r="O535">
        <v>25.4733510427852</v>
      </c>
      <c r="P535">
        <v>7.8644150460281699</v>
      </c>
      <c r="Q535">
        <v>-4.2466461025712998E-2</v>
      </c>
    </row>
    <row r="536" spans="1:17" hidden="1" x14ac:dyDescent="0.3">
      <c r="A536" t="s">
        <v>1197</v>
      </c>
      <c r="B536" t="s">
        <v>1198</v>
      </c>
      <c r="C536" t="s">
        <v>3172</v>
      </c>
      <c r="D536" t="s">
        <v>91</v>
      </c>
      <c r="E536">
        <v>10091.950183544999</v>
      </c>
      <c r="F536">
        <v>743.65</v>
      </c>
      <c r="G536">
        <v>-32.388716429040798</v>
      </c>
      <c r="H536">
        <v>-5.0270530818666197</v>
      </c>
      <c r="I536">
        <v>-15.3544970460736</v>
      </c>
      <c r="J536">
        <v>-0.183740477000396</v>
      </c>
      <c r="M536">
        <v>60.383162777495102</v>
      </c>
      <c r="O536">
        <v>14.0321387749613</v>
      </c>
      <c r="P536">
        <v>9.1836734693877506</v>
      </c>
    </row>
    <row r="537" spans="1:17" x14ac:dyDescent="0.3">
      <c r="A537" t="s">
        <v>1199</v>
      </c>
      <c r="B537" t="s">
        <v>1200</v>
      </c>
      <c r="C537" t="s">
        <v>3161</v>
      </c>
      <c r="D537" t="s">
        <v>243</v>
      </c>
      <c r="E537">
        <v>10071.862689150001</v>
      </c>
      <c r="F537">
        <v>981.45</v>
      </c>
      <c r="G537">
        <v>41.510226611700098</v>
      </c>
      <c r="H537">
        <v>1.7063802371752099</v>
      </c>
      <c r="I537">
        <v>36.1857916662074</v>
      </c>
      <c r="J537">
        <v>5.1390101055530399</v>
      </c>
      <c r="K537">
        <v>938.004258580792</v>
      </c>
      <c r="L537">
        <v>801.06518610694604</v>
      </c>
      <c r="M537">
        <v>55.359220382633097</v>
      </c>
      <c r="N537">
        <v>0.42214869318224202</v>
      </c>
      <c r="O537">
        <v>12.858525650822701</v>
      </c>
      <c r="P537">
        <v>74.309563981884395</v>
      </c>
      <c r="Q537">
        <v>5.5546651914548002E-2</v>
      </c>
    </row>
    <row r="538" spans="1:17" x14ac:dyDescent="0.3">
      <c r="A538" t="s">
        <v>1201</v>
      </c>
      <c r="B538" t="s">
        <v>1202</v>
      </c>
      <c r="C538" t="s">
        <v>3169</v>
      </c>
      <c r="D538" t="s">
        <v>953</v>
      </c>
      <c r="E538">
        <v>10014.196904208</v>
      </c>
      <c r="F538">
        <v>72.52</v>
      </c>
      <c r="G538">
        <v>-4.4521977495295104</v>
      </c>
      <c r="H538">
        <v>-1.7847625471573101</v>
      </c>
      <c r="I538">
        <v>-9.0682445086590597</v>
      </c>
      <c r="J538">
        <v>11.933372858057901</v>
      </c>
      <c r="K538">
        <v>73.421856958627302</v>
      </c>
      <c r="L538">
        <v>73.909980499420897</v>
      </c>
      <c r="M538">
        <v>58.049630577527303</v>
      </c>
      <c r="N538">
        <v>0.77310775741444004</v>
      </c>
      <c r="O538">
        <v>30.791505791505699</v>
      </c>
      <c r="P538">
        <v>27.116564417177901</v>
      </c>
      <c r="Q538">
        <v>3.8110656001398999E-2</v>
      </c>
    </row>
    <row r="539" spans="1:17" x14ac:dyDescent="0.3">
      <c r="A539" t="s">
        <v>1203</v>
      </c>
      <c r="B539" t="s">
        <v>1204</v>
      </c>
      <c r="C539" t="s">
        <v>3160</v>
      </c>
      <c r="D539" t="s">
        <v>956</v>
      </c>
      <c r="E539">
        <v>10006.6310159</v>
      </c>
      <c r="F539">
        <v>1360.9</v>
      </c>
      <c r="G539">
        <v>60.384031995631901</v>
      </c>
      <c r="H539">
        <v>5.2615863585665901</v>
      </c>
      <c r="I539">
        <v>23.3969892231096</v>
      </c>
      <c r="J539">
        <v>-0.29583601339264998</v>
      </c>
      <c r="K539">
        <v>1351.02812350818</v>
      </c>
      <c r="L539">
        <v>1202.6568670756001</v>
      </c>
      <c r="M539">
        <v>57.199236308938403</v>
      </c>
      <c r="N539">
        <v>0.43004459995564598</v>
      </c>
      <c r="O539">
        <v>16.926298772870801</v>
      </c>
      <c r="P539">
        <v>92.054755856618598</v>
      </c>
      <c r="Q539">
        <v>8.2327246387957007E-2</v>
      </c>
    </row>
    <row r="540" spans="1:17" x14ac:dyDescent="0.3">
      <c r="A540" t="s">
        <v>1205</v>
      </c>
      <c r="B540" t="s">
        <v>1206</v>
      </c>
      <c r="C540" t="s">
        <v>3169</v>
      </c>
      <c r="D540" t="s">
        <v>122</v>
      </c>
      <c r="E540">
        <v>9956.0910151499993</v>
      </c>
      <c r="F540">
        <v>1170.75</v>
      </c>
      <c r="G540">
        <v>36.349999863311901</v>
      </c>
      <c r="H540">
        <v>-4.3144562589596402</v>
      </c>
      <c r="I540">
        <v>-2.3096766589131001</v>
      </c>
      <c r="J540">
        <v>1.93032833381238</v>
      </c>
      <c r="K540">
        <v>1170.2707005996499</v>
      </c>
      <c r="L540">
        <v>1062.17526497831</v>
      </c>
      <c r="M540">
        <v>58.9493060500401</v>
      </c>
      <c r="N540">
        <v>0.50636370857827495</v>
      </c>
      <c r="O540">
        <v>19.154388212684101</v>
      </c>
      <c r="P540">
        <v>68.211206896551701</v>
      </c>
      <c r="Q540">
        <v>3.9928593041635999E-2</v>
      </c>
    </row>
    <row r="541" spans="1:17" x14ac:dyDescent="0.3">
      <c r="A541" t="s">
        <v>1207</v>
      </c>
      <c r="B541" t="s">
        <v>1208</v>
      </c>
      <c r="C541" t="s">
        <v>3167</v>
      </c>
      <c r="D541" t="s">
        <v>246</v>
      </c>
      <c r="E541">
        <v>9931.8695188950005</v>
      </c>
      <c r="F541">
        <v>1680.15</v>
      </c>
      <c r="G541">
        <v>121.862569827676</v>
      </c>
      <c r="H541">
        <v>19.4471262331185</v>
      </c>
      <c r="I541">
        <v>19.267680629848901</v>
      </c>
      <c r="J541">
        <v>15.099972730273</v>
      </c>
      <c r="K541">
        <v>1517.1683230419701</v>
      </c>
      <c r="L541">
        <v>1383.6637199602001</v>
      </c>
      <c r="M541">
        <v>82.551484662432003</v>
      </c>
      <c r="N541">
        <v>2.2552927965499401</v>
      </c>
      <c r="O541">
        <v>23.798470374668899</v>
      </c>
      <c r="P541">
        <v>161.542652552926</v>
      </c>
    </row>
    <row r="542" spans="1:17" x14ac:dyDescent="0.3">
      <c r="A542" t="s">
        <v>1209</v>
      </c>
      <c r="B542" t="s">
        <v>1210</v>
      </c>
      <c r="C542" t="s">
        <v>3155</v>
      </c>
      <c r="D542" t="s">
        <v>18</v>
      </c>
      <c r="E542">
        <v>9913.0318979999993</v>
      </c>
      <c r="F542">
        <v>665.7</v>
      </c>
      <c r="G542">
        <v>-11.274977634754601</v>
      </c>
      <c r="H542">
        <v>-31.0750456133871</v>
      </c>
      <c r="I542">
        <v>-40.590556725331702</v>
      </c>
      <c r="J542">
        <v>-7.72487529552191</v>
      </c>
      <c r="K542">
        <v>838.84904835717498</v>
      </c>
      <c r="L542">
        <v>856.98977463280301</v>
      </c>
      <c r="M542">
        <v>35.270947996219398</v>
      </c>
      <c r="N542">
        <v>2.27484274399984</v>
      </c>
      <c r="O542">
        <v>91.527715187021101</v>
      </c>
      <c r="P542">
        <v>16.974169741697398</v>
      </c>
      <c r="Q542">
        <v>0.15919474096458999</v>
      </c>
    </row>
    <row r="543" spans="1:17" x14ac:dyDescent="0.3">
      <c r="A543" t="s">
        <v>1211</v>
      </c>
      <c r="B543" t="s">
        <v>1212</v>
      </c>
      <c r="C543" t="s">
        <v>590</v>
      </c>
      <c r="D543" t="s">
        <v>467</v>
      </c>
      <c r="E543">
        <v>9873.7821316499994</v>
      </c>
      <c r="F543">
        <v>377.25</v>
      </c>
      <c r="G543">
        <v>58.5248691378942</v>
      </c>
      <c r="H543">
        <v>8.3655532247333202</v>
      </c>
      <c r="I543">
        <v>4.19245757273268</v>
      </c>
      <c r="J543">
        <v>2.90986222541218</v>
      </c>
      <c r="K543">
        <v>369.228044887701</v>
      </c>
      <c r="L543">
        <v>338.26879468236501</v>
      </c>
      <c r="M543">
        <v>61.019984315172898</v>
      </c>
      <c r="N543">
        <v>1.04232633751112</v>
      </c>
      <c r="O543">
        <v>11.6766070245195</v>
      </c>
      <c r="P543">
        <v>89.906871381827301</v>
      </c>
      <c r="Q543">
        <v>0.123383015393877</v>
      </c>
    </row>
    <row r="544" spans="1:17" x14ac:dyDescent="0.3">
      <c r="A544" t="s">
        <v>1213</v>
      </c>
      <c r="B544" t="s">
        <v>1214</v>
      </c>
      <c r="C544" t="s">
        <v>3167</v>
      </c>
      <c r="D544" t="s">
        <v>125</v>
      </c>
      <c r="E544">
        <v>9872.6262349799999</v>
      </c>
      <c r="F544">
        <v>554.15</v>
      </c>
      <c r="G544">
        <v>-20.948309565164099</v>
      </c>
      <c r="H544">
        <v>23.7922304184777</v>
      </c>
      <c r="I544">
        <v>5.5163719731724097</v>
      </c>
      <c r="J544">
        <v>4.0369208751626902</v>
      </c>
      <c r="K544">
        <v>447.38548744884099</v>
      </c>
      <c r="L544">
        <v>465.500419019959</v>
      </c>
      <c r="M544">
        <v>84.674702523536595</v>
      </c>
      <c r="N544">
        <v>3.9695100013001299</v>
      </c>
      <c r="O544">
        <v>27.257962645493102</v>
      </c>
      <c r="P544">
        <v>47.243257605951896</v>
      </c>
      <c r="Q544">
        <v>6.9259292179508006E-2</v>
      </c>
    </row>
    <row r="545" spans="1:17" x14ac:dyDescent="0.3">
      <c r="A545" t="s">
        <v>1215</v>
      </c>
      <c r="B545" t="s">
        <v>1216</v>
      </c>
      <c r="C545" t="s">
        <v>3163</v>
      </c>
      <c r="D545" t="s">
        <v>62</v>
      </c>
      <c r="E545">
        <v>9861.5756499700001</v>
      </c>
      <c r="F545">
        <v>7484.35</v>
      </c>
      <c r="G545">
        <v>73.940789416560605</v>
      </c>
      <c r="H545">
        <v>4.2151877311758801</v>
      </c>
      <c r="I545">
        <v>-32.4680529093378</v>
      </c>
      <c r="J545">
        <v>3.3736236203063199</v>
      </c>
      <c r="K545">
        <v>7333.9930063659604</v>
      </c>
      <c r="L545">
        <v>7090.3603854712101</v>
      </c>
      <c r="M545">
        <v>60.2483892395894</v>
      </c>
      <c r="N545">
        <v>2.06920343680846</v>
      </c>
      <c r="O545">
        <v>37.324550562173002</v>
      </c>
      <c r="P545">
        <v>124.552955295529</v>
      </c>
      <c r="Q545">
        <v>0.13308532425660599</v>
      </c>
    </row>
    <row r="546" spans="1:17" x14ac:dyDescent="0.3">
      <c r="A546" t="s">
        <v>1217</v>
      </c>
      <c r="B546" t="s">
        <v>1218</v>
      </c>
      <c r="C546" t="s">
        <v>3156</v>
      </c>
      <c r="D546" t="s">
        <v>257</v>
      </c>
      <c r="E546">
        <v>9818.9920739000008</v>
      </c>
      <c r="F546">
        <v>833.05</v>
      </c>
      <c r="G546">
        <v>-7.26724065284969</v>
      </c>
      <c r="H546">
        <v>9.1336315936773698</v>
      </c>
      <c r="I546">
        <v>17.430596987967999</v>
      </c>
      <c r="J546">
        <v>7.4861377394713804</v>
      </c>
      <c r="K546">
        <v>748.166086787003</v>
      </c>
      <c r="L546">
        <v>725.24140761341005</v>
      </c>
      <c r="M546">
        <v>81.777634086832606</v>
      </c>
      <c r="N546">
        <v>0.70100888079653401</v>
      </c>
      <c r="O546">
        <v>10.641618150171</v>
      </c>
      <c r="P546">
        <v>31.075446463692799</v>
      </c>
      <c r="Q546">
        <v>9.6388014050322005E-2</v>
      </c>
    </row>
    <row r="547" spans="1:17" x14ac:dyDescent="0.3">
      <c r="A547" t="s">
        <v>1219</v>
      </c>
      <c r="B547" t="s">
        <v>1220</v>
      </c>
      <c r="C547" t="s">
        <v>3170</v>
      </c>
      <c r="D547" t="s">
        <v>136</v>
      </c>
      <c r="E547">
        <v>9769.6314643999995</v>
      </c>
      <c r="F547">
        <v>1171.5999999999999</v>
      </c>
      <c r="G547">
        <v>186.00529025048399</v>
      </c>
      <c r="H547">
        <v>42.432169722291299</v>
      </c>
      <c r="I547">
        <v>38.7214794030413</v>
      </c>
      <c r="J547">
        <v>11.901333335284299</v>
      </c>
      <c r="K547">
        <v>947.33953257218002</v>
      </c>
      <c r="L547">
        <v>818.33286048437105</v>
      </c>
      <c r="M547">
        <v>77.280705083953094</v>
      </c>
      <c r="N547">
        <v>1.6324874046956299</v>
      </c>
      <c r="O547">
        <v>1.74120860361899</v>
      </c>
      <c r="P547">
        <v>223.110865968008</v>
      </c>
      <c r="Q547">
        <v>0.157346755091827</v>
      </c>
    </row>
    <row r="548" spans="1:17" x14ac:dyDescent="0.3">
      <c r="A548" t="s">
        <v>1221</v>
      </c>
      <c r="B548" t="s">
        <v>1222</v>
      </c>
      <c r="C548" t="s">
        <v>3167</v>
      </c>
      <c r="D548" t="s">
        <v>294</v>
      </c>
      <c r="E548">
        <v>9744.8276633000005</v>
      </c>
      <c r="F548">
        <v>4194.5</v>
      </c>
      <c r="G548">
        <v>146.84274698594899</v>
      </c>
      <c r="H548">
        <v>10.6421753975402</v>
      </c>
      <c r="I548">
        <v>143.349175453383</v>
      </c>
      <c r="J548">
        <v>11.427203006824101</v>
      </c>
      <c r="K548">
        <v>3592.3730838674201</v>
      </c>
      <c r="L548">
        <v>2627.5973835732102</v>
      </c>
      <c r="M548">
        <v>69.420825627533105</v>
      </c>
      <c r="N548">
        <v>0.56386328578167</v>
      </c>
      <c r="O548">
        <v>2.8668494457026998</v>
      </c>
      <c r="P548">
        <v>224.92834456580599</v>
      </c>
      <c r="Q548">
        <v>0.155711171998727</v>
      </c>
    </row>
    <row r="549" spans="1:17" x14ac:dyDescent="0.3">
      <c r="A549" t="s">
        <v>1223</v>
      </c>
      <c r="B549" t="s">
        <v>1224</v>
      </c>
      <c r="C549" t="s">
        <v>3163</v>
      </c>
      <c r="D549" t="s">
        <v>199</v>
      </c>
      <c r="E549">
        <v>9743.4800533149992</v>
      </c>
      <c r="F549">
        <v>1578.65</v>
      </c>
      <c r="G549">
        <v>58.162501851045199</v>
      </c>
      <c r="H549">
        <v>-2.6692915717233499</v>
      </c>
      <c r="I549">
        <v>48.469794596351697</v>
      </c>
      <c r="J549">
        <v>3.06526996398375</v>
      </c>
      <c r="K549">
        <v>1531.0631503606501</v>
      </c>
      <c r="L549">
        <v>1303.46832540434</v>
      </c>
      <c r="M549">
        <v>60.317432928048099</v>
      </c>
      <c r="N549">
        <v>0.72872502802822403</v>
      </c>
      <c r="O549">
        <v>11.3799765622525</v>
      </c>
      <c r="P549">
        <v>92.400975015234593</v>
      </c>
      <c r="Q549">
        <v>8.0599857260204993E-2</v>
      </c>
    </row>
    <row r="550" spans="1:17" hidden="1" x14ac:dyDescent="0.3">
      <c r="A550" t="s">
        <v>1225</v>
      </c>
      <c r="B550" t="s">
        <v>1226</v>
      </c>
      <c r="C550" t="s">
        <v>3172</v>
      </c>
      <c r="D550" t="s">
        <v>136</v>
      </c>
      <c r="E550">
        <v>9717.1900299270001</v>
      </c>
      <c r="F550">
        <v>292.22000000000003</v>
      </c>
      <c r="G550">
        <v>-6.8322342177307798</v>
      </c>
      <c r="H550">
        <v>4.5167946918999196</v>
      </c>
      <c r="I550">
        <v>7.3635985846197602</v>
      </c>
      <c r="J550">
        <v>-1.89353230240407</v>
      </c>
      <c r="K550">
        <v>285.906513905439</v>
      </c>
      <c r="L550">
        <v>270.14684492696898</v>
      </c>
      <c r="M550">
        <v>22.227502817667499</v>
      </c>
      <c r="N550">
        <v>1.12182464945069</v>
      </c>
      <c r="O550">
        <v>2.6452672643898199</v>
      </c>
      <c r="P550">
        <v>25.902628177509701</v>
      </c>
    </row>
    <row r="551" spans="1:17" x14ac:dyDescent="0.3">
      <c r="A551" t="s">
        <v>1227</v>
      </c>
      <c r="B551" t="s">
        <v>1228</v>
      </c>
      <c r="C551" t="s">
        <v>3160</v>
      </c>
      <c r="D551" t="s">
        <v>46</v>
      </c>
      <c r="E551">
        <v>9679.3714204799999</v>
      </c>
      <c r="F551">
        <v>563.45000000000005</v>
      </c>
      <c r="G551">
        <v>139.27268188452001</v>
      </c>
      <c r="H551">
        <v>-13.000021772492</v>
      </c>
      <c r="I551">
        <v>37.311860592746299</v>
      </c>
      <c r="J551">
        <v>3.34663577245635</v>
      </c>
      <c r="K551">
        <v>550.80377713821895</v>
      </c>
      <c r="L551">
        <v>454.45560319558098</v>
      </c>
      <c r="M551">
        <v>53.5735876432881</v>
      </c>
      <c r="N551">
        <v>0.59235422737852705</v>
      </c>
      <c r="O551">
        <v>23.2230011536072</v>
      </c>
      <c r="P551">
        <v>171.28069330765501</v>
      </c>
      <c r="Q551">
        <v>0.226140622468431</v>
      </c>
    </row>
    <row r="552" spans="1:17" x14ac:dyDescent="0.3">
      <c r="A552" t="s">
        <v>1229</v>
      </c>
      <c r="B552" t="s">
        <v>1230</v>
      </c>
      <c r="C552" t="s">
        <v>3156</v>
      </c>
      <c r="D552" t="s">
        <v>21</v>
      </c>
      <c r="E552">
        <v>9662.3273718599994</v>
      </c>
      <c r="F552">
        <v>469.05</v>
      </c>
      <c r="G552">
        <v>-11.685741205025099</v>
      </c>
      <c r="H552">
        <v>0.91783974573329496</v>
      </c>
      <c r="I552">
        <v>-11.5903739023345</v>
      </c>
      <c r="J552">
        <v>0.45370166171980503</v>
      </c>
      <c r="K552">
        <v>470.86728433643702</v>
      </c>
      <c r="L552">
        <v>477.59598423747298</v>
      </c>
      <c r="M552">
        <v>62.221940262500603</v>
      </c>
      <c r="N552">
        <v>0.51929975722240995</v>
      </c>
      <c r="O552">
        <v>22.5882102121309</v>
      </c>
      <c r="P552">
        <v>16.158989598811299</v>
      </c>
      <c r="Q552">
        <v>-7.9491197652933998E-2</v>
      </c>
    </row>
    <row r="553" spans="1:17" hidden="1" x14ac:dyDescent="0.3">
      <c r="A553" t="s">
        <v>1231</v>
      </c>
      <c r="B553" t="s">
        <v>1232</v>
      </c>
      <c r="C553" t="s">
        <v>3172</v>
      </c>
      <c r="D553" t="s">
        <v>264</v>
      </c>
      <c r="E553">
        <v>9627.3334637000007</v>
      </c>
      <c r="F553">
        <v>6254.35</v>
      </c>
      <c r="G553">
        <v>-26.8065680953307</v>
      </c>
      <c r="H553">
        <v>4.9924222686417199</v>
      </c>
      <c r="I553">
        <v>8.6076311232934</v>
      </c>
      <c r="J553">
        <v>3.5852766209971798</v>
      </c>
      <c r="K553">
        <v>6193.2387717703496</v>
      </c>
      <c r="L553">
        <v>5853.46598445788</v>
      </c>
      <c r="M553">
        <v>51.291530779772401</v>
      </c>
      <c r="N553">
        <v>0.61878103083830305</v>
      </c>
      <c r="O553">
        <v>11.9061133451118</v>
      </c>
      <c r="P553">
        <v>35.375541125541098</v>
      </c>
      <c r="Q553">
        <v>9.7168267098363001E-2</v>
      </c>
    </row>
    <row r="554" spans="1:17" x14ac:dyDescent="0.3">
      <c r="A554" t="s">
        <v>1233</v>
      </c>
      <c r="B554" t="s">
        <v>1234</v>
      </c>
      <c r="C554" t="s">
        <v>3159</v>
      </c>
      <c r="D554" t="s">
        <v>267</v>
      </c>
      <c r="E554">
        <v>9610.6720420000001</v>
      </c>
      <c r="F554">
        <v>719.75</v>
      </c>
      <c r="G554">
        <v>-12.961811104812099</v>
      </c>
      <c r="H554">
        <v>2.11349365637856</v>
      </c>
      <c r="I554">
        <v>14.043604699328901</v>
      </c>
      <c r="J554">
        <v>5.4291074251522398</v>
      </c>
      <c r="K554">
        <v>674.88983740523304</v>
      </c>
      <c r="L554">
        <v>646.27679601815396</v>
      </c>
      <c r="M554">
        <v>76.268654814265602</v>
      </c>
      <c r="N554">
        <v>1.63670538382451</v>
      </c>
      <c r="O554">
        <v>18.7912469607502</v>
      </c>
      <c r="P554">
        <v>30.4840464104423</v>
      </c>
      <c r="Q554">
        <v>7.4804224216190998E-2</v>
      </c>
    </row>
    <row r="555" spans="1:17" x14ac:dyDescent="0.3">
      <c r="A555" t="s">
        <v>1235</v>
      </c>
      <c r="B555" t="s">
        <v>1236</v>
      </c>
      <c r="C555" t="s">
        <v>3167</v>
      </c>
      <c r="D555" t="s">
        <v>391</v>
      </c>
      <c r="E555">
        <v>9599.0994917999997</v>
      </c>
      <c r="F555">
        <v>423</v>
      </c>
      <c r="G555">
        <v>137.17527203032799</v>
      </c>
      <c r="H555">
        <v>10.1510246497058</v>
      </c>
      <c r="I555">
        <v>40.850996650626499</v>
      </c>
      <c r="J555">
        <v>0.83530828897854903</v>
      </c>
      <c r="K555">
        <v>402.70868692178198</v>
      </c>
      <c r="L555">
        <v>320.81935078885101</v>
      </c>
      <c r="M555">
        <v>55.1046564540909</v>
      </c>
      <c r="N555">
        <v>0.55926964025030201</v>
      </c>
      <c r="O555">
        <v>12.0567375886524</v>
      </c>
      <c r="P555">
        <v>164.62308414138201</v>
      </c>
      <c r="Q555">
        <v>0.17785564365513901</v>
      </c>
    </row>
    <row r="556" spans="1:17" x14ac:dyDescent="0.3">
      <c r="A556" t="s">
        <v>1237</v>
      </c>
      <c r="B556" t="s">
        <v>1238</v>
      </c>
      <c r="C556" t="s">
        <v>3175</v>
      </c>
      <c r="D556" t="s">
        <v>1049</v>
      </c>
      <c r="E556">
        <v>9597.1830030500005</v>
      </c>
      <c r="F556">
        <v>498.95</v>
      </c>
      <c r="G556">
        <v>18.6190070526231</v>
      </c>
      <c r="H556">
        <v>-14.538929689486</v>
      </c>
      <c r="I556">
        <v>7.2502110239803503</v>
      </c>
      <c r="J556">
        <v>2.9470421164835998</v>
      </c>
      <c r="K556">
        <v>535.10264210932496</v>
      </c>
      <c r="L556">
        <v>486.38142618732797</v>
      </c>
      <c r="M556">
        <v>37.713586406039703</v>
      </c>
      <c r="N556">
        <v>0.71564129090475204</v>
      </c>
      <c r="O556">
        <v>38.069946888465701</v>
      </c>
      <c r="P556">
        <v>53.122602424428401</v>
      </c>
      <c r="Q556">
        <v>1.2984562675799E-2</v>
      </c>
    </row>
    <row r="557" spans="1:17" hidden="1" x14ac:dyDescent="0.3">
      <c r="A557" t="s">
        <v>1239</v>
      </c>
      <c r="B557" t="s">
        <v>1240</v>
      </c>
      <c r="C557" t="s">
        <v>3172</v>
      </c>
      <c r="D557" t="s">
        <v>80</v>
      </c>
      <c r="E557">
        <v>9591.9028099999996</v>
      </c>
      <c r="F557">
        <v>145.78</v>
      </c>
      <c r="G557">
        <v>-18.923107901140799</v>
      </c>
      <c r="H557">
        <v>2.0529063701359398</v>
      </c>
      <c r="I557">
        <v>-2.7801947762323902</v>
      </c>
      <c r="J557">
        <v>0.69462415845109104</v>
      </c>
      <c r="K557">
        <v>144.114554276299</v>
      </c>
      <c r="L557">
        <v>139.315763253093</v>
      </c>
      <c r="M557">
        <v>19.599037825510401</v>
      </c>
      <c r="N557">
        <v>0.43546247560755302</v>
      </c>
      <c r="O557">
        <v>4.3695980244203598</v>
      </c>
      <c r="P557">
        <v>15.698412698412699</v>
      </c>
      <c r="Q557">
        <v>-1.3388827299693999E-2</v>
      </c>
    </row>
    <row r="558" spans="1:17" x14ac:dyDescent="0.3">
      <c r="A558" t="s">
        <v>1241</v>
      </c>
      <c r="B558" t="s">
        <v>1242</v>
      </c>
      <c r="C558" t="s">
        <v>3161</v>
      </c>
      <c r="D558" t="s">
        <v>51</v>
      </c>
      <c r="E558">
        <v>9578.8393769199993</v>
      </c>
      <c r="F558">
        <v>5770.6</v>
      </c>
      <c r="G558">
        <v>-12.901104175910699</v>
      </c>
      <c r="H558">
        <v>5.6957927520689404</v>
      </c>
      <c r="I558">
        <v>13.7037947526092</v>
      </c>
      <c r="J558">
        <v>9.6993410110570704</v>
      </c>
      <c r="K558">
        <v>5237.7016991201699</v>
      </c>
      <c r="L558">
        <v>5116.77792646343</v>
      </c>
      <c r="M558">
        <v>85.002987040337302</v>
      </c>
      <c r="N558">
        <v>1.96535332204098</v>
      </c>
      <c r="O558">
        <v>1.0865421273350899</v>
      </c>
      <c r="P558">
        <v>24.4589188081655</v>
      </c>
      <c r="Q558">
        <v>-1.8065344173716E-2</v>
      </c>
    </row>
    <row r="559" spans="1:17" hidden="1" x14ac:dyDescent="0.3">
      <c r="A559" t="s">
        <v>1243</v>
      </c>
      <c r="B559" t="s">
        <v>1244</v>
      </c>
      <c r="C559" t="s">
        <v>3172</v>
      </c>
      <c r="D559" t="s">
        <v>75</v>
      </c>
      <c r="E559">
        <v>9573.8421515999999</v>
      </c>
      <c r="F559">
        <v>190.2</v>
      </c>
      <c r="G559">
        <v>2.9065849082614501</v>
      </c>
      <c r="H559">
        <v>-5.2009898609455902</v>
      </c>
      <c r="I559">
        <v>11.360154084951001</v>
      </c>
      <c r="J559">
        <v>-0.74071839805848705</v>
      </c>
      <c r="K559">
        <v>189.56115919918599</v>
      </c>
      <c r="L559">
        <v>173.70368393451699</v>
      </c>
      <c r="M559">
        <v>46.103831345517101</v>
      </c>
      <c r="N559">
        <v>0.10909039760686901</v>
      </c>
      <c r="O559">
        <v>29.337539432176602</v>
      </c>
      <c r="P559">
        <v>33.943661971830899</v>
      </c>
      <c r="Q559">
        <v>2.9724925975751999E-2</v>
      </c>
    </row>
    <row r="560" spans="1:17" x14ac:dyDescent="0.3">
      <c r="A560" t="s">
        <v>1245</v>
      </c>
      <c r="B560" t="s">
        <v>1246</v>
      </c>
      <c r="C560" t="s">
        <v>3170</v>
      </c>
      <c r="D560" t="s">
        <v>136</v>
      </c>
      <c r="E560">
        <v>9493.1466063299995</v>
      </c>
      <c r="F560">
        <v>176.3</v>
      </c>
      <c r="G560">
        <v>-28.592014137250299</v>
      </c>
      <c r="H560">
        <v>-8.8899082066507908</v>
      </c>
      <c r="I560">
        <v>-26.808782874248699</v>
      </c>
      <c r="J560">
        <v>1.4939828454692199</v>
      </c>
      <c r="K560">
        <v>180.83722049270199</v>
      </c>
      <c r="L560">
        <v>191.89275959252299</v>
      </c>
      <c r="M560">
        <v>62.267080258904699</v>
      </c>
      <c r="N560">
        <v>0.77875705173603604</v>
      </c>
      <c r="O560">
        <v>61.599546228020301</v>
      </c>
      <c r="P560">
        <v>12.9259543940558</v>
      </c>
      <c r="Q560">
        <v>0.11533926098592399</v>
      </c>
    </row>
    <row r="561" spans="1:17" x14ac:dyDescent="0.3">
      <c r="A561" t="s">
        <v>1247</v>
      </c>
      <c r="B561" t="s">
        <v>1248</v>
      </c>
      <c r="C561" t="s">
        <v>3161</v>
      </c>
      <c r="D561" t="s">
        <v>51</v>
      </c>
      <c r="E561">
        <v>9489.4260746250002</v>
      </c>
      <c r="F561">
        <v>547.04999999999995</v>
      </c>
      <c r="G561">
        <v>16.8895577446144</v>
      </c>
      <c r="H561">
        <v>4.4685223341763498</v>
      </c>
      <c r="I561">
        <v>34.468006051272802</v>
      </c>
      <c r="J561">
        <v>-0.55851404103916902</v>
      </c>
      <c r="K561">
        <v>492.735947532019</v>
      </c>
      <c r="L561">
        <v>433.93822389179002</v>
      </c>
      <c r="M561">
        <v>73.648151636668004</v>
      </c>
      <c r="N561">
        <v>0.70065485558509399</v>
      </c>
      <c r="O561">
        <v>1.25217073393657</v>
      </c>
      <c r="P561">
        <v>71.220657276995297</v>
      </c>
    </row>
    <row r="562" spans="1:17" x14ac:dyDescent="0.3">
      <c r="A562" t="s">
        <v>1249</v>
      </c>
      <c r="B562" t="s">
        <v>1250</v>
      </c>
      <c r="C562" t="s">
        <v>3158</v>
      </c>
      <c r="D562" t="s">
        <v>21</v>
      </c>
      <c r="E562">
        <v>9472.4229501649897</v>
      </c>
      <c r="F562">
        <v>1504.45</v>
      </c>
      <c r="G562">
        <v>-29.675490072877601</v>
      </c>
      <c r="H562">
        <v>-1.34462412265745</v>
      </c>
      <c r="I562">
        <v>-11.082866123875</v>
      </c>
      <c r="J562">
        <v>-1.04620510790039</v>
      </c>
      <c r="K562">
        <v>1558.3956956750101</v>
      </c>
      <c r="L562">
        <v>1573.8926083111501</v>
      </c>
      <c r="M562">
        <v>38.844459797785802</v>
      </c>
      <c r="N562">
        <v>0.81333146146983504</v>
      </c>
      <c r="O562">
        <v>29.113629565621899</v>
      </c>
      <c r="P562">
        <v>8.5422603802171704</v>
      </c>
      <c r="Q562">
        <v>-6.2110449959665998E-2</v>
      </c>
    </row>
    <row r="563" spans="1:17" x14ac:dyDescent="0.3">
      <c r="A563" t="s">
        <v>1251</v>
      </c>
      <c r="B563" t="s">
        <v>1252</v>
      </c>
      <c r="C563" t="s">
        <v>3166</v>
      </c>
      <c r="D563" t="s">
        <v>83</v>
      </c>
      <c r="E563">
        <v>9452.7005602299996</v>
      </c>
      <c r="F563">
        <v>195.53</v>
      </c>
      <c r="G563">
        <v>26.3894506815084</v>
      </c>
      <c r="H563">
        <v>-8.3272153139767706</v>
      </c>
      <c r="I563">
        <v>-13.3651085613328</v>
      </c>
      <c r="J563">
        <v>-0.54166237517532101</v>
      </c>
      <c r="K563">
        <v>209.64280655522799</v>
      </c>
      <c r="L563">
        <v>200.826758629685</v>
      </c>
      <c r="M563">
        <v>41.177791318093</v>
      </c>
      <c r="N563">
        <v>0.46545014504186599</v>
      </c>
      <c r="O563">
        <v>28.210504781874899</v>
      </c>
      <c r="P563">
        <v>56.549239391513197</v>
      </c>
      <c r="Q563">
        <v>6.6155107242245006E-2</v>
      </c>
    </row>
    <row r="564" spans="1:17" hidden="1" x14ac:dyDescent="0.3">
      <c r="A564" t="s">
        <v>1253</v>
      </c>
      <c r="B564" t="s">
        <v>1254</v>
      </c>
      <c r="C564" t="s">
        <v>3172</v>
      </c>
      <c r="D564" t="s">
        <v>1255</v>
      </c>
      <c r="E564">
        <v>9435.9825347999395</v>
      </c>
      <c r="F564">
        <v>592.45000000000005</v>
      </c>
      <c r="G564">
        <v>-7.5570489977522399</v>
      </c>
      <c r="H564">
        <v>0.95889269893740003</v>
      </c>
      <c r="I564">
        <v>21.615697138829301</v>
      </c>
      <c r="J564">
        <v>2.53061500408241</v>
      </c>
      <c r="K564">
        <v>548.40095580036098</v>
      </c>
      <c r="L564">
        <v>505.96122424394599</v>
      </c>
      <c r="M564">
        <v>64.373065018610703</v>
      </c>
      <c r="N564">
        <v>0.53461469260527394</v>
      </c>
      <c r="O564">
        <v>7.5280614397839196</v>
      </c>
      <c r="P564">
        <v>49.175374543623299</v>
      </c>
    </row>
    <row r="565" spans="1:17" x14ac:dyDescent="0.3">
      <c r="A565" t="s">
        <v>1256</v>
      </c>
      <c r="B565" t="s">
        <v>1257</v>
      </c>
      <c r="C565" t="s">
        <v>3165</v>
      </c>
      <c r="D565" t="s">
        <v>75</v>
      </c>
      <c r="E565">
        <v>9411.8402290100003</v>
      </c>
      <c r="F565">
        <v>799.85</v>
      </c>
      <c r="G565">
        <v>-25.424982424616498</v>
      </c>
      <c r="H565">
        <v>3.2206264031219898</v>
      </c>
      <c r="I565">
        <v>-8.7445353137614799</v>
      </c>
      <c r="J565">
        <v>-0.41924441824375003</v>
      </c>
      <c r="K565">
        <v>800.22684839594501</v>
      </c>
      <c r="L565">
        <v>808.46606426105996</v>
      </c>
      <c r="M565">
        <v>49.293816131035904</v>
      </c>
      <c r="N565">
        <v>0.79584358592104398</v>
      </c>
      <c r="O565">
        <v>25.010939551165801</v>
      </c>
      <c r="P565">
        <v>12.774057102573099</v>
      </c>
      <c r="Q565">
        <v>1.6008589612116E-2</v>
      </c>
    </row>
    <row r="566" spans="1:17" x14ac:dyDescent="0.3">
      <c r="A566" t="s">
        <v>1258</v>
      </c>
      <c r="B566" t="s">
        <v>1259</v>
      </c>
      <c r="C566" t="s">
        <v>3169</v>
      </c>
      <c r="D566" t="s">
        <v>276</v>
      </c>
      <c r="E566">
        <v>9405.8613714170006</v>
      </c>
      <c r="F566">
        <v>118.79</v>
      </c>
      <c r="G566">
        <v>-22.5642262101182</v>
      </c>
      <c r="H566">
        <v>1.1794056710612899</v>
      </c>
      <c r="I566">
        <v>-33.553700349895799</v>
      </c>
      <c r="J566">
        <v>-0.27908619983539701</v>
      </c>
      <c r="K566">
        <v>123.34985465199701</v>
      </c>
      <c r="L566">
        <v>128.911443333645</v>
      </c>
      <c r="M566">
        <v>53.202563055707301</v>
      </c>
      <c r="N566">
        <v>0.46163559941794502</v>
      </c>
      <c r="O566">
        <v>33.007828941830098</v>
      </c>
      <c r="P566">
        <v>7.9909090909090903</v>
      </c>
      <c r="Q566">
        <v>9.4284082941624006E-2</v>
      </c>
    </row>
    <row r="567" spans="1:17" hidden="1" x14ac:dyDescent="0.3">
      <c r="A567" t="s">
        <v>1260</v>
      </c>
      <c r="B567" t="s">
        <v>1261</v>
      </c>
      <c r="C567" t="s">
        <v>3172</v>
      </c>
      <c r="D567" t="s">
        <v>21</v>
      </c>
      <c r="E567">
        <v>9359.0323349999999</v>
      </c>
      <c r="F567">
        <v>1695</v>
      </c>
      <c r="G567">
        <v>66.790505330568905</v>
      </c>
      <c r="H567">
        <v>9.4325580822628794</v>
      </c>
      <c r="I567">
        <v>30.663404112940398</v>
      </c>
      <c r="J567">
        <v>10.0146872773491</v>
      </c>
      <c r="K567">
        <v>1663.7176427982899</v>
      </c>
      <c r="L567">
        <v>1412.69597241732</v>
      </c>
      <c r="M567">
        <v>58.243516412984803</v>
      </c>
      <c r="N567">
        <v>0.68169910425999702</v>
      </c>
      <c r="O567">
        <v>17.507374631268402</v>
      </c>
      <c r="P567">
        <v>101.71967510636399</v>
      </c>
      <c r="Q567">
        <v>0.247727921112431</v>
      </c>
    </row>
    <row r="568" spans="1:17" x14ac:dyDescent="0.3">
      <c r="A568" t="s">
        <v>1262</v>
      </c>
      <c r="B568" t="s">
        <v>1263</v>
      </c>
      <c r="C568" t="s">
        <v>3160</v>
      </c>
      <c r="D568" t="s">
        <v>46</v>
      </c>
      <c r="E568">
        <v>9350.0441146199992</v>
      </c>
      <c r="F568">
        <v>2957.35</v>
      </c>
      <c r="G568">
        <v>34.698196200064601</v>
      </c>
      <c r="H568">
        <v>-5.7776763205468198</v>
      </c>
      <c r="I568">
        <v>10.444979939577401</v>
      </c>
      <c r="J568">
        <v>3.9276109008580899</v>
      </c>
      <c r="K568">
        <v>3057.0753252960399</v>
      </c>
      <c r="L568">
        <v>2752.4517189220901</v>
      </c>
      <c r="M568">
        <v>49.188608768885601</v>
      </c>
      <c r="N568">
        <v>0.31296585838676599</v>
      </c>
      <c r="O568">
        <v>25.957360474749301</v>
      </c>
      <c r="P568">
        <v>75.773785643174406</v>
      </c>
      <c r="Q568">
        <v>0.201446620046562</v>
      </c>
    </row>
    <row r="569" spans="1:17" x14ac:dyDescent="0.3">
      <c r="A569" t="s">
        <v>1264</v>
      </c>
      <c r="B569" t="s">
        <v>1265</v>
      </c>
      <c r="C569" t="s">
        <v>3159</v>
      </c>
      <c r="D569" t="s">
        <v>986</v>
      </c>
      <c r="E569">
        <v>9331.2991648320003</v>
      </c>
      <c r="F569">
        <v>43.84</v>
      </c>
      <c r="G569">
        <v>-43.256704162795003</v>
      </c>
      <c r="H569">
        <v>-13.2199477323424</v>
      </c>
      <c r="I569">
        <v>-7.3788933605671998</v>
      </c>
      <c r="J569">
        <v>3.6326244229052702</v>
      </c>
      <c r="K569">
        <v>45.589173014171401</v>
      </c>
      <c r="L569">
        <v>46.530104761772101</v>
      </c>
      <c r="M569">
        <v>55.486453893695803</v>
      </c>
      <c r="N569">
        <v>0.49693761964674799</v>
      </c>
      <c r="O569">
        <v>28.877737226277301</v>
      </c>
      <c r="P569">
        <v>19.945280437756502</v>
      </c>
      <c r="Q569">
        <v>4.6333418202132E-2</v>
      </c>
    </row>
    <row r="570" spans="1:17" x14ac:dyDescent="0.3">
      <c r="A570" t="s">
        <v>1266</v>
      </c>
      <c r="B570" t="s">
        <v>1267</v>
      </c>
      <c r="C570" t="s">
        <v>3171</v>
      </c>
      <c r="D570" t="s">
        <v>294</v>
      </c>
      <c r="E570">
        <v>9325.4316220799992</v>
      </c>
      <c r="F570">
        <v>2161.6</v>
      </c>
      <c r="G570">
        <v>106.41257805488399</v>
      </c>
      <c r="H570">
        <v>-1.41290201673464</v>
      </c>
      <c r="I570">
        <v>58.366208329997498</v>
      </c>
      <c r="J570">
        <v>6.7550469771200401</v>
      </c>
      <c r="K570">
        <v>2050.7553023073301</v>
      </c>
      <c r="L570">
        <v>1635.5271238073999</v>
      </c>
      <c r="M570">
        <v>58.942793206546398</v>
      </c>
      <c r="N570">
        <v>0.430470398531276</v>
      </c>
      <c r="O570">
        <v>11.341136195410799</v>
      </c>
      <c r="P570">
        <v>143.39601396239101</v>
      </c>
      <c r="Q570">
        <v>0.103060714814696</v>
      </c>
    </row>
    <row r="571" spans="1:17" x14ac:dyDescent="0.3">
      <c r="A571" t="s">
        <v>1268</v>
      </c>
      <c r="B571" t="s">
        <v>1269</v>
      </c>
      <c r="C571" t="s">
        <v>3168</v>
      </c>
      <c r="D571" t="s">
        <v>467</v>
      </c>
      <c r="E571">
        <v>9310.0689741149999</v>
      </c>
      <c r="F571">
        <v>304.85000000000002</v>
      </c>
      <c r="G571">
        <v>-12.7396837232205</v>
      </c>
      <c r="H571">
        <v>-10.279098982359599</v>
      </c>
      <c r="I571">
        <v>15.8683012787055</v>
      </c>
      <c r="J571">
        <v>2.48233110864162</v>
      </c>
      <c r="K571">
        <v>303.38223511534198</v>
      </c>
      <c r="L571">
        <v>292.13775663822599</v>
      </c>
      <c r="M571">
        <v>60.576436852283599</v>
      </c>
      <c r="N571">
        <v>0.40086480542876402</v>
      </c>
      <c r="O571">
        <v>21.994423486960699</v>
      </c>
      <c r="P571">
        <v>43.1220657276995</v>
      </c>
      <c r="Q571">
        <v>-5.1147394224721997E-2</v>
      </c>
    </row>
    <row r="572" spans="1:17" x14ac:dyDescent="0.3">
      <c r="A572" t="s">
        <v>1270</v>
      </c>
      <c r="B572" t="s">
        <v>1271</v>
      </c>
      <c r="C572" t="s">
        <v>3168</v>
      </c>
      <c r="D572" t="s">
        <v>801</v>
      </c>
      <c r="E572">
        <v>9301.9817387250005</v>
      </c>
      <c r="F572">
        <v>7213.05</v>
      </c>
      <c r="G572">
        <v>-41.424105574483903</v>
      </c>
      <c r="H572">
        <v>-8.9819756921631395</v>
      </c>
      <c r="I572">
        <v>-4.51037079211285</v>
      </c>
      <c r="J572">
        <v>0.64129570319627205</v>
      </c>
      <c r="K572">
        <v>7926.7745627429304</v>
      </c>
      <c r="L572">
        <v>8108.41935397006</v>
      </c>
      <c r="M572">
        <v>42.171285086164097</v>
      </c>
      <c r="N572">
        <v>0.43922690762850702</v>
      </c>
      <c r="O572">
        <v>49.589286085636402</v>
      </c>
      <c r="P572">
        <v>9.4345490957640408</v>
      </c>
      <c r="Q572">
        <v>2.0532260061217E-2</v>
      </c>
    </row>
    <row r="573" spans="1:17" hidden="1" x14ac:dyDescent="0.3">
      <c r="A573" t="s">
        <v>1272</v>
      </c>
      <c r="B573" t="s">
        <v>1273</v>
      </c>
      <c r="C573" t="s">
        <v>3172</v>
      </c>
      <c r="D573" t="s">
        <v>136</v>
      </c>
      <c r="E573">
        <v>9283.6860189500003</v>
      </c>
      <c r="F573">
        <v>736.7</v>
      </c>
      <c r="G573">
        <v>10.714010456877901</v>
      </c>
      <c r="H573">
        <v>3.30060888557056</v>
      </c>
      <c r="I573">
        <v>-1.7833762363130601</v>
      </c>
      <c r="J573">
        <v>-0.235900931133812</v>
      </c>
      <c r="K573">
        <v>712.87237024603996</v>
      </c>
      <c r="L573">
        <v>683.46344697963002</v>
      </c>
      <c r="M573">
        <v>67.527457430881299</v>
      </c>
      <c r="N573">
        <v>0.34074349730558401</v>
      </c>
      <c r="O573">
        <v>7.2824759060675799</v>
      </c>
      <c r="P573">
        <v>38.855904250306303</v>
      </c>
    </row>
    <row r="574" spans="1:17" x14ac:dyDescent="0.3">
      <c r="A574" t="s">
        <v>1274</v>
      </c>
      <c r="B574" t="s">
        <v>1275</v>
      </c>
      <c r="C574" t="s">
        <v>3168</v>
      </c>
      <c r="D574" t="s">
        <v>1276</v>
      </c>
      <c r="E574">
        <v>9280.5789745799993</v>
      </c>
      <c r="F574">
        <v>853.8</v>
      </c>
      <c r="G574">
        <v>-47.133010868322899</v>
      </c>
      <c r="H574">
        <v>-4.0593103745605301</v>
      </c>
      <c r="I574">
        <v>-14.6541516048869</v>
      </c>
      <c r="J574">
        <v>3.7800837642217502</v>
      </c>
      <c r="K574">
        <v>890.48647819329301</v>
      </c>
      <c r="L574">
        <v>966.29192839484801</v>
      </c>
      <c r="M574">
        <v>50.659519982702399</v>
      </c>
      <c r="N574">
        <v>0.86016513912001302</v>
      </c>
      <c r="O574">
        <v>51.909112204263302</v>
      </c>
      <c r="P574">
        <v>6.3262764632627499</v>
      </c>
      <c r="Q574">
        <v>-0.12667450899042401</v>
      </c>
    </row>
    <row r="575" spans="1:17" x14ac:dyDescent="0.3">
      <c r="A575" t="s">
        <v>1277</v>
      </c>
      <c r="B575" t="s">
        <v>1278</v>
      </c>
      <c r="C575" t="s">
        <v>3169</v>
      </c>
      <c r="D575" t="s">
        <v>916</v>
      </c>
      <c r="E575">
        <v>9273.965525308</v>
      </c>
      <c r="F575">
        <v>199.21</v>
      </c>
      <c r="G575">
        <v>11.7315415969789</v>
      </c>
      <c r="H575">
        <v>-2.7334075734722298</v>
      </c>
      <c r="I575">
        <v>-10.501423390636001</v>
      </c>
      <c r="J575">
        <v>-0.88128537082219005</v>
      </c>
      <c r="K575">
        <v>199.91453923026901</v>
      </c>
      <c r="L575">
        <v>194.01062431745501</v>
      </c>
      <c r="M575">
        <v>62.821093594948401</v>
      </c>
      <c r="N575">
        <v>0.55040955500868505</v>
      </c>
      <c r="O575">
        <v>32.523467697404698</v>
      </c>
      <c r="P575">
        <v>47.891610987379302</v>
      </c>
      <c r="Q575">
        <v>0.108534435073621</v>
      </c>
    </row>
    <row r="576" spans="1:17" hidden="1" x14ac:dyDescent="0.3">
      <c r="A576" t="s">
        <v>1279</v>
      </c>
      <c r="B576" t="s">
        <v>1280</v>
      </c>
      <c r="C576" t="s">
        <v>3172</v>
      </c>
      <c r="D576" t="s">
        <v>237</v>
      </c>
      <c r="E576">
        <v>9273.7900564049996</v>
      </c>
      <c r="F576">
        <v>331.55</v>
      </c>
      <c r="G576">
        <v>-21.836247015792299</v>
      </c>
      <c r="H576">
        <v>3.6221868487626798</v>
      </c>
      <c r="I576">
        <v>-4.8020276328251796</v>
      </c>
      <c r="J576">
        <v>-1.8548886800828599</v>
      </c>
      <c r="K576">
        <v>327.42857969269198</v>
      </c>
      <c r="M576">
        <v>57.070707501603898</v>
      </c>
      <c r="N576">
        <v>0.909345359404094</v>
      </c>
      <c r="O576">
        <v>12.320916905444101</v>
      </c>
      <c r="P576">
        <v>17.550079773089799</v>
      </c>
    </row>
    <row r="577" spans="1:17" hidden="1" x14ac:dyDescent="0.3">
      <c r="A577" t="s">
        <v>1281</v>
      </c>
      <c r="B577" t="s">
        <v>1282</v>
      </c>
      <c r="C577" t="s">
        <v>3172</v>
      </c>
      <c r="D577" t="s">
        <v>433</v>
      </c>
      <c r="E577">
        <v>9252.4672575999994</v>
      </c>
      <c r="F577">
        <v>1208</v>
      </c>
      <c r="G577">
        <v>11.158278120593</v>
      </c>
      <c r="H577">
        <v>15.429563259795399</v>
      </c>
      <c r="I577">
        <v>30.954021466926498</v>
      </c>
      <c r="J577">
        <v>15.426312073675801</v>
      </c>
      <c r="K577">
        <v>1069.2886919354501</v>
      </c>
      <c r="L577">
        <v>966.65120317065805</v>
      </c>
      <c r="M577">
        <v>80.295370690457503</v>
      </c>
      <c r="N577">
        <v>2.0634834222456799</v>
      </c>
      <c r="O577">
        <v>3.01324503311259</v>
      </c>
      <c r="P577">
        <v>59.440374843265303</v>
      </c>
      <c r="Q577">
        <v>5.6360823568119001E-2</v>
      </c>
    </row>
    <row r="578" spans="1:17" x14ac:dyDescent="0.3">
      <c r="A578" t="s">
        <v>1283</v>
      </c>
      <c r="B578" t="s">
        <v>1284</v>
      </c>
      <c r="C578" t="s">
        <v>3171</v>
      </c>
      <c r="D578" t="s">
        <v>396</v>
      </c>
      <c r="E578">
        <v>9249.0509965000001</v>
      </c>
      <c r="F578">
        <v>167.65</v>
      </c>
      <c r="G578">
        <v>4.5911974648300298</v>
      </c>
      <c r="H578">
        <v>-6.0729614819933202</v>
      </c>
      <c r="I578">
        <v>5.5366479169230196</v>
      </c>
      <c r="J578">
        <v>3.57593417477718</v>
      </c>
      <c r="K578">
        <v>174.87746923059899</v>
      </c>
      <c r="L578">
        <v>170.67072547722501</v>
      </c>
      <c r="M578">
        <v>59.5550465145432</v>
      </c>
      <c r="N578">
        <v>0.57611527410375196</v>
      </c>
      <c r="O578">
        <v>46.137787056367401</v>
      </c>
      <c r="P578">
        <v>41.596283783783697</v>
      </c>
      <c r="Q578">
        <v>8.1503394803549997E-2</v>
      </c>
    </row>
    <row r="579" spans="1:17" hidden="1" x14ac:dyDescent="0.3">
      <c r="A579" t="s">
        <v>1285</v>
      </c>
      <c r="B579" t="s">
        <v>1286</v>
      </c>
      <c r="C579" t="s">
        <v>3172</v>
      </c>
      <c r="D579" t="s">
        <v>257</v>
      </c>
      <c r="E579">
        <v>9239.0876972999995</v>
      </c>
      <c r="F579">
        <v>549.70000000000005</v>
      </c>
      <c r="G579">
        <v>98.1457556950308</v>
      </c>
      <c r="H579">
        <v>7.9527786215542502</v>
      </c>
      <c r="I579">
        <v>139.01971882179399</v>
      </c>
      <c r="J579">
        <v>11.4249534506208</v>
      </c>
      <c r="K579">
        <v>487.30491338060801</v>
      </c>
      <c r="L579">
        <v>389.14077893546801</v>
      </c>
      <c r="M579">
        <v>80.614232101987497</v>
      </c>
      <c r="N579">
        <v>1.1970075734682899</v>
      </c>
      <c r="O579">
        <v>6.2397671457158301</v>
      </c>
      <c r="P579">
        <v>162.01143946615801</v>
      </c>
      <c r="Q579">
        <v>9.8084768817812001E-2</v>
      </c>
    </row>
    <row r="580" spans="1:17" x14ac:dyDescent="0.3">
      <c r="A580" t="s">
        <v>1287</v>
      </c>
      <c r="B580" t="s">
        <v>1288</v>
      </c>
      <c r="C580" t="s">
        <v>3168</v>
      </c>
      <c r="D580" t="s">
        <v>91</v>
      </c>
      <c r="E580">
        <v>9233.0382101600007</v>
      </c>
      <c r="F580">
        <v>1187.95</v>
      </c>
      <c r="G580">
        <v>37.985443442956701</v>
      </c>
      <c r="H580">
        <v>-17.096767328210198</v>
      </c>
      <c r="I580">
        <v>24.886011048387299</v>
      </c>
      <c r="J580">
        <v>-1.97927442608074</v>
      </c>
      <c r="K580">
        <v>1249.5409962395399</v>
      </c>
      <c r="L580">
        <v>1020.8077029718499</v>
      </c>
      <c r="M580">
        <v>38.928649205661301</v>
      </c>
      <c r="N580">
        <v>1.5046787724806301</v>
      </c>
      <c r="O580">
        <v>29.971800159939299</v>
      </c>
      <c r="P580">
        <v>87.966772151898695</v>
      </c>
    </row>
    <row r="581" spans="1:17" x14ac:dyDescent="0.3">
      <c r="A581" t="s">
        <v>1289</v>
      </c>
      <c r="B581" t="s">
        <v>1290</v>
      </c>
      <c r="C581" t="s">
        <v>3171</v>
      </c>
      <c r="D581" t="s">
        <v>396</v>
      </c>
      <c r="E581">
        <v>9217.5890445899895</v>
      </c>
      <c r="F581">
        <v>627.29999999999995</v>
      </c>
      <c r="G581">
        <v>-36.764710686883802</v>
      </c>
      <c r="H581">
        <v>-3.6923678844735202</v>
      </c>
      <c r="I581">
        <v>-16.662323016447001</v>
      </c>
      <c r="J581">
        <v>-1.2033474308469501</v>
      </c>
      <c r="K581">
        <v>645.48046554430505</v>
      </c>
      <c r="L581">
        <v>662.62137332434497</v>
      </c>
      <c r="M581">
        <v>52.265049531703902</v>
      </c>
      <c r="N581">
        <v>0.68266691788501499</v>
      </c>
      <c r="O581">
        <v>29.9059461182847</v>
      </c>
      <c r="P581">
        <v>6.41221374045801</v>
      </c>
      <c r="Q581">
        <v>2.8815188783628001E-2</v>
      </c>
    </row>
    <row r="582" spans="1:17" hidden="1" x14ac:dyDescent="0.3">
      <c r="A582" t="s">
        <v>1291</v>
      </c>
      <c r="B582" t="s">
        <v>1292</v>
      </c>
      <c r="C582" t="s">
        <v>3172</v>
      </c>
      <c r="D582" t="s">
        <v>264</v>
      </c>
      <c r="E582">
        <v>9202.0212544999995</v>
      </c>
      <c r="F582">
        <v>4592.95</v>
      </c>
      <c r="G582">
        <v>301.93742741673799</v>
      </c>
      <c r="H582">
        <v>-0.87903864143339705</v>
      </c>
      <c r="I582">
        <v>91.154866877747494</v>
      </c>
      <c r="J582">
        <v>-0.75460355370137999</v>
      </c>
      <c r="K582">
        <v>4395.9698923573696</v>
      </c>
      <c r="L582">
        <v>3288.5260672038198</v>
      </c>
      <c r="M582">
        <v>58.394814645090399</v>
      </c>
      <c r="N582">
        <v>0.96339288766011799</v>
      </c>
      <c r="O582">
        <v>11.5797036762864</v>
      </c>
      <c r="P582">
        <v>394.42381183056102</v>
      </c>
      <c r="Q582">
        <v>0.17649186410974901</v>
      </c>
    </row>
    <row r="583" spans="1:17" x14ac:dyDescent="0.3">
      <c r="A583" t="s">
        <v>1293</v>
      </c>
      <c r="B583" t="s">
        <v>1294</v>
      </c>
      <c r="C583" t="s">
        <v>3157</v>
      </c>
      <c r="D583" t="s">
        <v>141</v>
      </c>
      <c r="E583">
        <v>9199.0710999509993</v>
      </c>
      <c r="F583">
        <v>85.53</v>
      </c>
      <c r="G583">
        <v>-22.6454765958004</v>
      </c>
      <c r="H583">
        <v>-4.78351396696136</v>
      </c>
      <c r="I583">
        <v>-6.7259922954478801</v>
      </c>
      <c r="J583">
        <v>0.19349384054726801</v>
      </c>
      <c r="K583">
        <v>86.181871036553801</v>
      </c>
      <c r="L583">
        <v>85.724277370687304</v>
      </c>
      <c r="M583">
        <v>52.037225757446997</v>
      </c>
      <c r="N583">
        <v>0.47109741536037297</v>
      </c>
      <c r="O583">
        <v>23.710978603998601</v>
      </c>
      <c r="P583">
        <v>18.135359116021998</v>
      </c>
    </row>
    <row r="584" spans="1:17" x14ac:dyDescent="0.3">
      <c r="A584" t="s">
        <v>1295</v>
      </c>
      <c r="B584" t="s">
        <v>1296</v>
      </c>
      <c r="C584" t="s">
        <v>3165</v>
      </c>
      <c r="D584" t="s">
        <v>75</v>
      </c>
      <c r="E584">
        <v>9162.09618606</v>
      </c>
      <c r="F584">
        <v>1189.8</v>
      </c>
      <c r="G584">
        <v>-35.343739007759297</v>
      </c>
      <c r="H584">
        <v>-4.2029913117244098</v>
      </c>
      <c r="I584">
        <v>-32.056203675928501</v>
      </c>
      <c r="J584">
        <v>1.9271092032045201</v>
      </c>
      <c r="K584">
        <v>1247.78428578283</v>
      </c>
      <c r="L584">
        <v>1358.01280698849</v>
      </c>
      <c r="M584">
        <v>54.805383106038697</v>
      </c>
      <c r="N584">
        <v>0.76170881917369704</v>
      </c>
      <c r="O584">
        <v>51.454025886703597</v>
      </c>
      <c r="P584">
        <v>8.1636363636363498</v>
      </c>
      <c r="Q584">
        <v>-4.3406693504179999E-2</v>
      </c>
    </row>
    <row r="585" spans="1:17" x14ac:dyDescent="0.3">
      <c r="A585" t="s">
        <v>1297</v>
      </c>
      <c r="B585" t="s">
        <v>1298</v>
      </c>
      <c r="C585" t="s">
        <v>3163</v>
      </c>
      <c r="D585" t="s">
        <v>199</v>
      </c>
      <c r="E585">
        <v>9133.5107572800007</v>
      </c>
      <c r="F585">
        <v>2073.4499999999998</v>
      </c>
      <c r="G585">
        <v>80.265530231956902</v>
      </c>
      <c r="H585">
        <v>0.88713868134039298</v>
      </c>
      <c r="I585">
        <v>-3.38576928141251</v>
      </c>
      <c r="J585">
        <v>-2.2235164206734601</v>
      </c>
      <c r="K585">
        <v>2103.86252015029</v>
      </c>
      <c r="L585">
        <v>1889.5531526597599</v>
      </c>
      <c r="M585">
        <v>48.981887904946902</v>
      </c>
      <c r="N585">
        <v>0.400875411207536</v>
      </c>
      <c r="O585">
        <v>15.7008849984325</v>
      </c>
      <c r="P585">
        <v>108.806646525679</v>
      </c>
      <c r="Q585">
        <v>0.15281835357965601</v>
      </c>
    </row>
    <row r="586" spans="1:17" x14ac:dyDescent="0.3">
      <c r="A586" t="s">
        <v>1299</v>
      </c>
      <c r="B586" t="s">
        <v>1300</v>
      </c>
      <c r="C586" t="s">
        <v>3156</v>
      </c>
      <c r="D586" t="s">
        <v>21</v>
      </c>
      <c r="E586">
        <v>9118.7357110499997</v>
      </c>
      <c r="F586">
        <v>2953.65</v>
      </c>
      <c r="G586">
        <v>4.6521235161244299</v>
      </c>
      <c r="H586">
        <v>10.7859915700469</v>
      </c>
      <c r="I586">
        <v>5.8143000033986301</v>
      </c>
      <c r="J586">
        <v>0.55228612067312399</v>
      </c>
      <c r="K586">
        <v>2789.79121034625</v>
      </c>
      <c r="L586">
        <v>2687.0717379330399</v>
      </c>
      <c r="M586">
        <v>66.335118893859899</v>
      </c>
      <c r="N586">
        <v>0.59868615290301996</v>
      </c>
      <c r="O586">
        <v>6.47842499957678</v>
      </c>
      <c r="P586">
        <v>38.179223877803999</v>
      </c>
      <c r="Q586">
        <v>-2.2320163329429999E-3</v>
      </c>
    </row>
    <row r="587" spans="1:17" hidden="1" x14ac:dyDescent="0.3">
      <c r="A587" t="s">
        <v>1301</v>
      </c>
      <c r="B587" t="s">
        <v>1302</v>
      </c>
      <c r="C587" t="s">
        <v>3172</v>
      </c>
      <c r="D587" t="s">
        <v>1303</v>
      </c>
      <c r="E587">
        <v>9038.6923200000001</v>
      </c>
      <c r="F587">
        <v>4338.8500000000004</v>
      </c>
      <c r="G587">
        <v>585.50682049357101</v>
      </c>
      <c r="H587">
        <v>26.124466799302699</v>
      </c>
      <c r="I587">
        <v>135.635964647973</v>
      </c>
      <c r="J587">
        <v>20.695974295415699</v>
      </c>
      <c r="K587">
        <v>3577.7992440912799</v>
      </c>
      <c r="L587">
        <v>2646.8608753244498</v>
      </c>
      <c r="M587">
        <v>81.6886015343389</v>
      </c>
      <c r="N587">
        <v>1.0779566638421401</v>
      </c>
      <c r="O587">
        <v>3.0226903442156199</v>
      </c>
      <c r="P587">
        <v>645.50687285223296</v>
      </c>
      <c r="Q587">
        <v>0.38444385132391601</v>
      </c>
    </row>
    <row r="588" spans="1:17" x14ac:dyDescent="0.3">
      <c r="A588" t="s">
        <v>1304</v>
      </c>
      <c r="B588" t="s">
        <v>1305</v>
      </c>
      <c r="C588" t="s">
        <v>3161</v>
      </c>
      <c r="D588" t="s">
        <v>243</v>
      </c>
      <c r="E588">
        <v>9036.9648122599992</v>
      </c>
      <c r="F588">
        <v>1378.3</v>
      </c>
      <c r="G588">
        <v>11.2329158173631</v>
      </c>
      <c r="H588">
        <v>-2.98083256490649</v>
      </c>
      <c r="I588">
        <v>1.2078786198051199</v>
      </c>
      <c r="J588">
        <v>-1.1497022193045501</v>
      </c>
      <c r="K588">
        <v>1356.4241089560201</v>
      </c>
      <c r="L588">
        <v>1269.9279922774101</v>
      </c>
      <c r="M588">
        <v>60.482562776984103</v>
      </c>
      <c r="N588">
        <v>0.93254407221979096</v>
      </c>
      <c r="O588">
        <v>19.999274468548201</v>
      </c>
      <c r="P588">
        <v>38.8715365239294</v>
      </c>
    </row>
    <row r="589" spans="1:17" hidden="1" x14ac:dyDescent="0.3">
      <c r="A589" t="s">
        <v>1306</v>
      </c>
      <c r="B589" t="s">
        <v>1307</v>
      </c>
      <c r="C589" t="s">
        <v>3172</v>
      </c>
      <c r="D589" t="s">
        <v>136</v>
      </c>
      <c r="E589">
        <v>9008.4326192399894</v>
      </c>
      <c r="F589">
        <v>559.70000000000005</v>
      </c>
      <c r="G589">
        <v>88.561165858515906</v>
      </c>
      <c r="H589">
        <v>-3.2201628287430801</v>
      </c>
      <c r="I589">
        <v>46.918106566674297</v>
      </c>
      <c r="J589">
        <v>1.2263296362774501</v>
      </c>
      <c r="K589">
        <v>581.28434410647196</v>
      </c>
      <c r="L589">
        <v>459.49759543033201</v>
      </c>
      <c r="M589">
        <v>41.152970157785802</v>
      </c>
      <c r="N589">
        <v>0.55663154697263295</v>
      </c>
      <c r="O589">
        <v>24.8436662497766</v>
      </c>
      <c r="P589">
        <v>128.44897959183601</v>
      </c>
    </row>
    <row r="590" spans="1:17" x14ac:dyDescent="0.3">
      <c r="A590" t="s">
        <v>1308</v>
      </c>
      <c r="B590" t="s">
        <v>1309</v>
      </c>
      <c r="C590" t="s">
        <v>3163</v>
      </c>
      <c r="D590" t="s">
        <v>199</v>
      </c>
      <c r="E590">
        <v>8983.7882819999995</v>
      </c>
      <c r="F590">
        <v>455.7</v>
      </c>
      <c r="G590">
        <v>20.822545838271701</v>
      </c>
      <c r="H590">
        <v>10.975886152356001</v>
      </c>
      <c r="I590">
        <v>39.655597389552902</v>
      </c>
      <c r="J590">
        <v>2.5611138684863901</v>
      </c>
      <c r="K590">
        <v>425.32823824265103</v>
      </c>
      <c r="L590">
        <v>362.95899959217599</v>
      </c>
      <c r="M590">
        <v>76.067033393264197</v>
      </c>
      <c r="N590">
        <v>1.06897349339655</v>
      </c>
      <c r="O590">
        <v>6.4955014263770003</v>
      </c>
      <c r="P590">
        <v>89.7959183673469</v>
      </c>
    </row>
    <row r="591" spans="1:17" x14ac:dyDescent="0.3">
      <c r="A591" t="s">
        <v>1310</v>
      </c>
      <c r="B591" t="s">
        <v>1311</v>
      </c>
      <c r="C591" t="s">
        <v>3167</v>
      </c>
      <c r="D591" t="s">
        <v>764</v>
      </c>
      <c r="E591">
        <v>8940.0782187599998</v>
      </c>
      <c r="F591">
        <v>223.8</v>
      </c>
      <c r="G591">
        <v>42.839372325033203</v>
      </c>
      <c r="H591">
        <v>8.7843949182174192</v>
      </c>
      <c r="I591">
        <v>21.1719224858413</v>
      </c>
      <c r="J591">
        <v>6.1838619876061003</v>
      </c>
      <c r="K591">
        <v>215.589002443212</v>
      </c>
      <c r="L591">
        <v>203.80078723938001</v>
      </c>
      <c r="M591">
        <v>69.885612166009807</v>
      </c>
      <c r="N591">
        <v>1.40825442715438</v>
      </c>
      <c r="O591">
        <v>32.479892761393998</v>
      </c>
      <c r="P591">
        <v>80.338436744560795</v>
      </c>
      <c r="Q591">
        <v>0.181173385618842</v>
      </c>
    </row>
    <row r="592" spans="1:17" x14ac:dyDescent="0.3">
      <c r="A592" t="s">
        <v>1312</v>
      </c>
      <c r="B592" t="s">
        <v>1313</v>
      </c>
      <c r="C592" t="s">
        <v>3171</v>
      </c>
      <c r="D592" t="s">
        <v>396</v>
      </c>
      <c r="E592">
        <v>8933.0721990940001</v>
      </c>
      <c r="F592">
        <v>109.58</v>
      </c>
      <c r="G592">
        <v>45.625435794894102</v>
      </c>
      <c r="H592">
        <v>31.1742157964364</v>
      </c>
      <c r="I592">
        <v>52.407485422985197</v>
      </c>
      <c r="J592">
        <v>14.2011622653405</v>
      </c>
      <c r="K592">
        <v>91.202162043540199</v>
      </c>
      <c r="L592">
        <v>81.381857849196805</v>
      </c>
      <c r="M592">
        <v>77.9726883620134</v>
      </c>
      <c r="N592">
        <v>2.1779586934515001</v>
      </c>
      <c r="O592">
        <v>1.6973900346778501</v>
      </c>
      <c r="P592">
        <v>76.884584342211397</v>
      </c>
      <c r="Q592">
        <v>0.103581874727636</v>
      </c>
    </row>
    <row r="593" spans="1:17" x14ac:dyDescent="0.3">
      <c r="A593" t="s">
        <v>1314</v>
      </c>
      <c r="B593" t="s">
        <v>1315</v>
      </c>
      <c r="C593" t="s">
        <v>3161</v>
      </c>
      <c r="D593" t="s">
        <v>51</v>
      </c>
      <c r="E593">
        <v>8910.5958973199995</v>
      </c>
      <c r="F593">
        <v>547.29999999999995</v>
      </c>
      <c r="G593">
        <v>25.6868708446117</v>
      </c>
      <c r="H593">
        <v>5.0898451724403904</v>
      </c>
      <c r="I593">
        <v>12.9059526103471</v>
      </c>
      <c r="J593">
        <v>2.86293141095797</v>
      </c>
      <c r="K593">
        <v>534.77013823778498</v>
      </c>
      <c r="L593">
        <v>485.65275334726499</v>
      </c>
      <c r="M593">
        <v>60.516199794806397</v>
      </c>
      <c r="N593">
        <v>0.17626968527928</v>
      </c>
      <c r="O593">
        <v>20.381874657409099</v>
      </c>
      <c r="P593">
        <v>53.176602294990197</v>
      </c>
      <c r="Q593">
        <v>6.6183653531572004E-2</v>
      </c>
    </row>
    <row r="594" spans="1:17" x14ac:dyDescent="0.3">
      <c r="A594" t="s">
        <v>1316</v>
      </c>
      <c r="B594" t="s">
        <v>1317</v>
      </c>
      <c r="C594" t="s">
        <v>3160</v>
      </c>
      <c r="D594" t="s">
        <v>46</v>
      </c>
      <c r="E594">
        <v>8906.6098848149995</v>
      </c>
      <c r="F594">
        <v>1366.65</v>
      </c>
      <c r="G594">
        <v>25.081501129625</v>
      </c>
      <c r="H594">
        <v>-9.5387449596335898</v>
      </c>
      <c r="I594">
        <v>8.38461285016262</v>
      </c>
      <c r="J594">
        <v>-3.0028357687341298</v>
      </c>
      <c r="K594">
        <v>1453.01343231588</v>
      </c>
      <c r="L594">
        <v>1359.00749456171</v>
      </c>
      <c r="M594">
        <v>50.099154557870598</v>
      </c>
      <c r="N594">
        <v>0.74934761854890897</v>
      </c>
      <c r="O594">
        <v>37.5553360406834</v>
      </c>
      <c r="P594">
        <v>69.749099490746502</v>
      </c>
      <c r="Q594">
        <v>7.9924420803895002E-2</v>
      </c>
    </row>
    <row r="595" spans="1:17" hidden="1" x14ac:dyDescent="0.3">
      <c r="A595" t="s">
        <v>1318</v>
      </c>
      <c r="B595" t="s">
        <v>1319</v>
      </c>
      <c r="C595" t="s">
        <v>3172</v>
      </c>
      <c r="D595" t="s">
        <v>136</v>
      </c>
      <c r="E595">
        <v>8903.2000000000007</v>
      </c>
      <c r="F595">
        <v>4451.6000000000004</v>
      </c>
      <c r="G595">
        <v>-30.988029538134601</v>
      </c>
      <c r="H595">
        <v>1.1175905720497401</v>
      </c>
      <c r="I595">
        <v>-16.6737902720892</v>
      </c>
      <c r="J595">
        <v>-4.7719249647732997</v>
      </c>
      <c r="K595">
        <v>4550.8710666466004</v>
      </c>
      <c r="L595">
        <v>4693.9586281146103</v>
      </c>
      <c r="M595">
        <v>47.443678114628</v>
      </c>
      <c r="N595">
        <v>0.54644400310362196</v>
      </c>
      <c r="O595">
        <v>56.662772935573699</v>
      </c>
      <c r="P595">
        <v>5.9589407914311296</v>
      </c>
      <c r="Q595">
        <v>-6.9615689061929997E-2</v>
      </c>
    </row>
    <row r="596" spans="1:17" hidden="1" x14ac:dyDescent="0.3">
      <c r="A596" t="s">
        <v>1320</v>
      </c>
      <c r="B596" t="s">
        <v>1321</v>
      </c>
      <c r="C596" t="s">
        <v>3172</v>
      </c>
      <c r="D596" t="s">
        <v>240</v>
      </c>
      <c r="E596">
        <v>8882.8876728899995</v>
      </c>
      <c r="F596">
        <v>1685.65</v>
      </c>
      <c r="G596">
        <v>2044.70060025563</v>
      </c>
      <c r="H596">
        <v>18.201944728053199</v>
      </c>
      <c r="I596">
        <v>91.971742493724506</v>
      </c>
      <c r="J596">
        <v>6.3726198684937202E-2</v>
      </c>
      <c r="K596">
        <v>1520.34461889773</v>
      </c>
      <c r="L596">
        <v>1031.6318225422201</v>
      </c>
      <c r="M596">
        <v>61.395281144205001</v>
      </c>
      <c r="N596">
        <v>0.60469777456991003</v>
      </c>
      <c r="O596">
        <v>12.713196689704199</v>
      </c>
    </row>
    <row r="597" spans="1:17" x14ac:dyDescent="0.3">
      <c r="A597" t="s">
        <v>1322</v>
      </c>
      <c r="B597" t="s">
        <v>1323</v>
      </c>
      <c r="C597" t="s">
        <v>3159</v>
      </c>
      <c r="D597" t="s">
        <v>986</v>
      </c>
      <c r="E597">
        <v>8848.9503564000006</v>
      </c>
      <c r="F597">
        <v>404.25</v>
      </c>
      <c r="G597">
        <v>-15.6490443592497</v>
      </c>
      <c r="H597">
        <v>-7.6259014713771496</v>
      </c>
      <c r="I597">
        <v>6.9845712944946401</v>
      </c>
      <c r="J597">
        <v>3.2319971923794402</v>
      </c>
      <c r="K597">
        <v>430.17265280984202</v>
      </c>
      <c r="L597">
        <v>396.32155503960098</v>
      </c>
      <c r="M597">
        <v>42.355896625903497</v>
      </c>
      <c r="N597">
        <v>0.31765785430583099</v>
      </c>
      <c r="O597">
        <v>28.138528138528098</v>
      </c>
      <c r="P597">
        <v>51.1214953271027</v>
      </c>
      <c r="Q597">
        <v>6.9999754322789001E-2</v>
      </c>
    </row>
    <row r="598" spans="1:17" x14ac:dyDescent="0.3">
      <c r="A598" t="s">
        <v>1324</v>
      </c>
      <c r="B598" t="s">
        <v>1325</v>
      </c>
      <c r="C598" t="s">
        <v>3167</v>
      </c>
      <c r="D598" t="s">
        <v>264</v>
      </c>
      <c r="E598">
        <v>8835.1165274779996</v>
      </c>
      <c r="F598">
        <v>76.03</v>
      </c>
      <c r="G598">
        <v>40.6221861488524</v>
      </c>
      <c r="H598">
        <v>-7.0291200033059802</v>
      </c>
      <c r="I598">
        <v>11.8747341213576</v>
      </c>
      <c r="J598">
        <v>0.39958339120380798</v>
      </c>
      <c r="K598">
        <v>76.614563453734505</v>
      </c>
      <c r="L598">
        <v>67.728858986920599</v>
      </c>
      <c r="M598">
        <v>57.0067070692361</v>
      </c>
      <c r="N598">
        <v>0.67001254427266099</v>
      </c>
      <c r="O598">
        <v>22.846244903327602</v>
      </c>
      <c r="P598">
        <v>91.994949494949395</v>
      </c>
      <c r="Q598">
        <v>0.178118106156923</v>
      </c>
    </row>
    <row r="599" spans="1:17" hidden="1" x14ac:dyDescent="0.3">
      <c r="A599" t="s">
        <v>1326</v>
      </c>
      <c r="B599" t="s">
        <v>1327</v>
      </c>
      <c r="C599" t="s">
        <v>3172</v>
      </c>
      <c r="D599" t="s">
        <v>257</v>
      </c>
      <c r="E599">
        <v>8824.3151551649898</v>
      </c>
      <c r="F599">
        <v>5226.3500000000004</v>
      </c>
      <c r="G599">
        <v>873.45874209809097</v>
      </c>
      <c r="H599">
        <v>70.279745142350293</v>
      </c>
      <c r="I599">
        <v>337.50532288410199</v>
      </c>
      <c r="J599">
        <v>20.959391933917502</v>
      </c>
      <c r="K599">
        <v>3362.5280415659799</v>
      </c>
      <c r="L599">
        <v>2065.2737988855702</v>
      </c>
      <c r="M599">
        <v>90.3621801933201</v>
      </c>
      <c r="N599">
        <v>1.0319920199849</v>
      </c>
      <c r="O599">
        <v>0</v>
      </c>
      <c r="P599">
        <v>959.14479683858497</v>
      </c>
      <c r="Q599">
        <v>0.31889388578226402</v>
      </c>
    </row>
    <row r="600" spans="1:17" x14ac:dyDescent="0.3">
      <c r="A600" t="s">
        <v>1328</v>
      </c>
      <c r="B600" t="s">
        <v>1329</v>
      </c>
      <c r="C600" t="s">
        <v>3167</v>
      </c>
      <c r="D600" t="s">
        <v>240</v>
      </c>
      <c r="E600">
        <v>8778.5478397000006</v>
      </c>
      <c r="F600">
        <v>454.9</v>
      </c>
      <c r="G600">
        <v>12.133224573979501</v>
      </c>
      <c r="H600">
        <v>-79.547815012741395</v>
      </c>
      <c r="I600">
        <v>-14.8043125993131</v>
      </c>
      <c r="J600">
        <v>0.81208536021748001</v>
      </c>
      <c r="K600">
        <v>447.29588834214297</v>
      </c>
      <c r="L600">
        <v>418.52331009472601</v>
      </c>
      <c r="M600">
        <v>56.924780011852398</v>
      </c>
      <c r="N600">
        <v>0.27608388932821798</v>
      </c>
      <c r="O600">
        <v>20.5979336117828</v>
      </c>
      <c r="P600">
        <v>46.364221364221301</v>
      </c>
      <c r="Q600">
        <v>3.5523901485299998E-3</v>
      </c>
    </row>
    <row r="601" spans="1:17" hidden="1" x14ac:dyDescent="0.3">
      <c r="A601" t="s">
        <v>1330</v>
      </c>
      <c r="B601" t="s">
        <v>1331</v>
      </c>
      <c r="C601" t="s">
        <v>3172</v>
      </c>
      <c r="D601" t="s">
        <v>264</v>
      </c>
      <c r="E601">
        <v>8776.6239639600008</v>
      </c>
      <c r="F601">
        <v>72.89</v>
      </c>
      <c r="G601">
        <v>14.8564102496396</v>
      </c>
      <c r="H601">
        <v>-8.5040386414334002</v>
      </c>
      <c r="I601">
        <v>19.798952661986299</v>
      </c>
      <c r="J601">
        <v>6.0167280920887798</v>
      </c>
      <c r="K601">
        <v>77.497897715938805</v>
      </c>
      <c r="L601">
        <v>69.4496792838424</v>
      </c>
      <c r="M601">
        <v>51.539119196072399</v>
      </c>
      <c r="N601">
        <v>0.50034372230550594</v>
      </c>
      <c r="O601">
        <v>44.052682123748099</v>
      </c>
      <c r="P601">
        <v>77.563946406820904</v>
      </c>
      <c r="Q601">
        <v>9.1854935662926004E-2</v>
      </c>
    </row>
    <row r="602" spans="1:17" x14ac:dyDescent="0.3">
      <c r="A602" t="s">
        <v>1332</v>
      </c>
      <c r="B602" t="s">
        <v>1333</v>
      </c>
      <c r="C602" t="s">
        <v>3167</v>
      </c>
      <c r="D602" t="s">
        <v>472</v>
      </c>
      <c r="E602">
        <v>8735.41123788</v>
      </c>
      <c r="F602">
        <v>651.9</v>
      </c>
      <c r="G602">
        <v>-38.673650849797198</v>
      </c>
      <c r="H602">
        <v>3.33874891356345</v>
      </c>
      <c r="I602">
        <v>-34.6440262386255</v>
      </c>
      <c r="J602">
        <v>4.9408497868967798</v>
      </c>
      <c r="K602">
        <v>628.85710936941302</v>
      </c>
      <c r="L602">
        <v>689.66377803779403</v>
      </c>
      <c r="M602">
        <v>69.2704869266081</v>
      </c>
      <c r="N602">
        <v>1.0909673804540601</v>
      </c>
      <c r="O602">
        <v>68.277343150790003</v>
      </c>
      <c r="P602">
        <v>15.0750220653133</v>
      </c>
      <c r="Q602">
        <v>0.10624512449001799</v>
      </c>
    </row>
    <row r="603" spans="1:17" x14ac:dyDescent="0.3">
      <c r="A603" t="s">
        <v>1334</v>
      </c>
      <c r="B603" t="s">
        <v>1335</v>
      </c>
      <c r="C603" t="s">
        <v>3166</v>
      </c>
      <c r="D603" t="s">
        <v>257</v>
      </c>
      <c r="E603">
        <v>8713.1635467199994</v>
      </c>
      <c r="F603">
        <v>533.95000000000005</v>
      </c>
      <c r="G603">
        <v>17.020083949734499</v>
      </c>
      <c r="H603">
        <v>-10.8187371338957</v>
      </c>
      <c r="I603">
        <v>21.550119859438201</v>
      </c>
      <c r="J603">
        <v>2.6698588403930001</v>
      </c>
      <c r="K603">
        <v>556.75593227856598</v>
      </c>
      <c r="L603">
        <v>492.34351571206798</v>
      </c>
      <c r="M603">
        <v>43.878445979059201</v>
      </c>
      <c r="N603">
        <v>1.3340950427171601</v>
      </c>
      <c r="O603">
        <v>15.4602490869931</v>
      </c>
      <c r="P603">
        <v>50.366094058011797</v>
      </c>
      <c r="Q603">
        <v>0.11301238258461201</v>
      </c>
    </row>
    <row r="604" spans="1:17" hidden="1" x14ac:dyDescent="0.3">
      <c r="A604" t="s">
        <v>1336</v>
      </c>
      <c r="B604" t="s">
        <v>1337</v>
      </c>
      <c r="C604" t="s">
        <v>3172</v>
      </c>
      <c r="D604" t="s">
        <v>1338</v>
      </c>
      <c r="E604">
        <v>8712.3759840000002</v>
      </c>
      <c r="F604">
        <v>860.4</v>
      </c>
      <c r="G604">
        <v>5204.7249684888302</v>
      </c>
      <c r="H604">
        <v>-0.591848804083281</v>
      </c>
      <c r="I604">
        <v>495.32988055946998</v>
      </c>
      <c r="J604">
        <v>33.725735458691098</v>
      </c>
      <c r="K604">
        <v>649.42167380782905</v>
      </c>
      <c r="L604">
        <v>336.82024207337901</v>
      </c>
      <c r="M604">
        <v>66.662212041159293</v>
      </c>
      <c r="N604">
        <v>1.6909926052141599</v>
      </c>
      <c r="O604">
        <v>24.314272431427199</v>
      </c>
      <c r="P604">
        <v>5230.8550185873601</v>
      </c>
    </row>
    <row r="605" spans="1:17" x14ac:dyDescent="0.3">
      <c r="A605" t="s">
        <v>1339</v>
      </c>
      <c r="B605" t="s">
        <v>1340</v>
      </c>
      <c r="C605" t="s">
        <v>3176</v>
      </c>
      <c r="D605" t="s">
        <v>1341</v>
      </c>
      <c r="E605">
        <v>8690.5681627499998</v>
      </c>
      <c r="F605">
        <v>706.95</v>
      </c>
      <c r="G605">
        <v>6.8928118828489202</v>
      </c>
      <c r="H605">
        <v>8.1028853781744399</v>
      </c>
      <c r="I605">
        <v>20.595968954229701</v>
      </c>
      <c r="J605">
        <v>4.6040255128618597</v>
      </c>
      <c r="K605">
        <v>658.73291618461201</v>
      </c>
      <c r="L605">
        <v>601.23460705986304</v>
      </c>
      <c r="M605">
        <v>71.569026339495807</v>
      </c>
      <c r="N605">
        <v>0.69963046753656699</v>
      </c>
      <c r="O605">
        <v>8.6922696088832296</v>
      </c>
      <c r="P605">
        <v>73.719130114264601</v>
      </c>
      <c r="Q605">
        <v>0.143823967326911</v>
      </c>
    </row>
    <row r="606" spans="1:17" hidden="1" x14ac:dyDescent="0.3">
      <c r="A606" t="s">
        <v>1342</v>
      </c>
      <c r="B606" t="s">
        <v>1343</v>
      </c>
      <c r="C606" t="s">
        <v>3172</v>
      </c>
      <c r="D606" t="s">
        <v>746</v>
      </c>
      <c r="E606">
        <v>8642.3479203879997</v>
      </c>
      <c r="F606">
        <v>538.33000000000004</v>
      </c>
      <c r="G606">
        <v>-5.3686879916539203</v>
      </c>
      <c r="H606">
        <v>3.1717527417013001</v>
      </c>
      <c r="I606">
        <v>-0.943143623641988</v>
      </c>
      <c r="J606">
        <v>5.1958168324694402E-2</v>
      </c>
      <c r="K606">
        <v>531.41653798884295</v>
      </c>
      <c r="L606">
        <v>510.83775464194798</v>
      </c>
      <c r="M606">
        <v>73.886051750125603</v>
      </c>
      <c r="N606">
        <v>1.33871050036988</v>
      </c>
      <c r="O606">
        <v>4.2055987962773704</v>
      </c>
      <c r="P606">
        <v>23.3287514318442</v>
      </c>
      <c r="Q606">
        <v>-1.0545973830429E-2</v>
      </c>
    </row>
    <row r="607" spans="1:17" x14ac:dyDescent="0.3">
      <c r="A607" t="s">
        <v>1344</v>
      </c>
      <c r="B607" t="s">
        <v>1345</v>
      </c>
      <c r="C607" t="s">
        <v>3167</v>
      </c>
      <c r="D607" t="s">
        <v>1346</v>
      </c>
      <c r="E607">
        <v>8605.1862880600002</v>
      </c>
      <c r="F607">
        <v>270.10000000000002</v>
      </c>
      <c r="G607">
        <v>12.489400761112799</v>
      </c>
      <c r="H607">
        <v>3.9281902742292298</v>
      </c>
      <c r="I607">
        <v>29.773063885986801</v>
      </c>
      <c r="J607">
        <v>0.21984713414141199</v>
      </c>
      <c r="K607">
        <v>256.70599218468698</v>
      </c>
      <c r="L607">
        <v>225.44057853202801</v>
      </c>
      <c r="M607">
        <v>57.402748675946199</v>
      </c>
      <c r="N607">
        <v>0.326707719954482</v>
      </c>
      <c r="O607">
        <v>3.7023324694557398</v>
      </c>
      <c r="P607">
        <v>59.257075471698101</v>
      </c>
      <c r="Q607">
        <v>1.5111233449207E-2</v>
      </c>
    </row>
    <row r="608" spans="1:17" hidden="1" x14ac:dyDescent="0.3">
      <c r="A608" t="s">
        <v>1347</v>
      </c>
      <c r="B608" t="s">
        <v>1348</v>
      </c>
      <c r="C608" t="s">
        <v>3172</v>
      </c>
      <c r="D608" t="s">
        <v>46</v>
      </c>
      <c r="E608">
        <v>8569.3007699999998</v>
      </c>
      <c r="F608">
        <v>783</v>
      </c>
      <c r="G608">
        <v>201.96548729934</v>
      </c>
      <c r="H608">
        <v>-3.9025922806637299</v>
      </c>
      <c r="I608">
        <v>164.776152495357</v>
      </c>
      <c r="J608">
        <v>-0.84104365930708902</v>
      </c>
      <c r="K608">
        <v>728.389107040152</v>
      </c>
      <c r="L608">
        <v>502.39352119466099</v>
      </c>
      <c r="M608">
        <v>59.975165727887202</v>
      </c>
      <c r="N608">
        <v>0.437215681645306</v>
      </c>
      <c r="O608">
        <v>13.2758620689655</v>
      </c>
      <c r="P608">
        <v>406.63215787770901</v>
      </c>
    </row>
    <row r="609" spans="1:17" x14ac:dyDescent="0.3">
      <c r="A609" t="s">
        <v>1349</v>
      </c>
      <c r="B609" t="s">
        <v>1350</v>
      </c>
      <c r="C609" t="s">
        <v>3161</v>
      </c>
      <c r="D609" t="s">
        <v>51</v>
      </c>
      <c r="E609">
        <v>8530.3323277899999</v>
      </c>
      <c r="F609">
        <v>2083.9</v>
      </c>
      <c r="G609">
        <v>55.3706249003884</v>
      </c>
      <c r="H609">
        <v>22.899067867442302</v>
      </c>
      <c r="I609">
        <v>64.259131434015998</v>
      </c>
      <c r="J609">
        <v>11.316842089902</v>
      </c>
      <c r="K609">
        <v>1643.44553443775</v>
      </c>
      <c r="L609">
        <v>1387.69772229613</v>
      </c>
      <c r="M609">
        <v>85.347842753910001</v>
      </c>
      <c r="N609">
        <v>1.97667802660877</v>
      </c>
      <c r="O609">
        <v>2.02264983924373</v>
      </c>
      <c r="P609">
        <v>107.466772860769</v>
      </c>
      <c r="Q609">
        <v>8.0426586752831999E-2</v>
      </c>
    </row>
    <row r="610" spans="1:17" x14ac:dyDescent="0.3">
      <c r="A610" t="s">
        <v>1351</v>
      </c>
      <c r="B610" t="s">
        <v>1352</v>
      </c>
      <c r="C610" t="s">
        <v>3160</v>
      </c>
      <c r="D610" t="s">
        <v>46</v>
      </c>
      <c r="E610">
        <v>8500.4252322749999</v>
      </c>
      <c r="F610">
        <v>331.35</v>
      </c>
      <c r="G610">
        <v>-26.6106027340536</v>
      </c>
      <c r="H610">
        <v>-24.195443977263</v>
      </c>
      <c r="I610">
        <v>-32.323356202117203</v>
      </c>
      <c r="J610">
        <v>-1.8892518577413899</v>
      </c>
      <c r="K610">
        <v>400.85947324420198</v>
      </c>
      <c r="L610">
        <v>427.30123397671201</v>
      </c>
      <c r="M610">
        <v>42.626052464945801</v>
      </c>
      <c r="N610">
        <v>0.92103517159785198</v>
      </c>
      <c r="O610">
        <v>73.472159348121295</v>
      </c>
      <c r="P610">
        <v>10.819397993311</v>
      </c>
      <c r="Q610">
        <v>-1.2303973562492999E-2</v>
      </c>
    </row>
    <row r="611" spans="1:17" x14ac:dyDescent="0.3">
      <c r="A611" t="s">
        <v>1353</v>
      </c>
      <c r="B611" t="s">
        <v>1354</v>
      </c>
      <c r="C611" t="s">
        <v>3169</v>
      </c>
      <c r="D611" t="s">
        <v>108</v>
      </c>
      <c r="E611">
        <v>8489.8581880399997</v>
      </c>
      <c r="F611">
        <v>4288.45</v>
      </c>
      <c r="G611">
        <v>125.554321050018</v>
      </c>
      <c r="H611">
        <v>-5.0645941969889599</v>
      </c>
      <c r="I611">
        <v>93.547996809547698</v>
      </c>
      <c r="J611">
        <v>-6.7310080480834102</v>
      </c>
      <c r="K611">
        <v>4064.3339440634099</v>
      </c>
      <c r="L611">
        <v>3186.1223194252598</v>
      </c>
      <c r="M611">
        <v>49.996657064098102</v>
      </c>
      <c r="N611">
        <v>0.88093642573104802</v>
      </c>
      <c r="O611">
        <v>5.3993867248073304</v>
      </c>
      <c r="P611">
        <v>167.026774595267</v>
      </c>
      <c r="Q611">
        <v>-2.0397976963946001E-2</v>
      </c>
    </row>
    <row r="612" spans="1:17" x14ac:dyDescent="0.3">
      <c r="A612" t="s">
        <v>1355</v>
      </c>
      <c r="B612" t="s">
        <v>1356</v>
      </c>
      <c r="C612" t="s">
        <v>3171</v>
      </c>
      <c r="D612" t="s">
        <v>294</v>
      </c>
      <c r="E612">
        <v>8467.1389851999993</v>
      </c>
      <c r="F612">
        <v>686</v>
      </c>
      <c r="G612">
        <v>4.6861207634146602</v>
      </c>
      <c r="H612">
        <v>-1.5410104724193201</v>
      </c>
      <c r="I612">
        <v>-0.70587969643726101</v>
      </c>
      <c r="J612">
        <v>8.8429340814900499</v>
      </c>
      <c r="K612">
        <v>677.36784057741795</v>
      </c>
      <c r="L612">
        <v>672.01710713491605</v>
      </c>
      <c r="M612">
        <v>68.310075768754004</v>
      </c>
      <c r="N612">
        <v>1.6807568987992001</v>
      </c>
      <c r="O612">
        <v>22.1137026239067</v>
      </c>
      <c r="P612">
        <v>32.945736434108497</v>
      </c>
    </row>
    <row r="613" spans="1:17" x14ac:dyDescent="0.3">
      <c r="A613" t="s">
        <v>1357</v>
      </c>
      <c r="B613" t="s">
        <v>1358</v>
      </c>
      <c r="C613" t="s">
        <v>3160</v>
      </c>
      <c r="D613" t="s">
        <v>46</v>
      </c>
      <c r="E613">
        <v>8445.4750380000005</v>
      </c>
      <c r="F613">
        <v>300.3</v>
      </c>
      <c r="G613">
        <v>-14.0778112925526</v>
      </c>
      <c r="H613">
        <v>-8.5414219977130497</v>
      </c>
      <c r="I613">
        <v>7.4576332859969003</v>
      </c>
      <c r="J613">
        <v>-0.10654954688094601</v>
      </c>
      <c r="K613">
        <v>317.33189462834798</v>
      </c>
      <c r="L613">
        <v>311.66376073164599</v>
      </c>
      <c r="M613">
        <v>52.562342645435102</v>
      </c>
      <c r="N613">
        <v>0.59463294781993703</v>
      </c>
      <c r="O613">
        <v>38.328338328338297</v>
      </c>
      <c r="P613">
        <v>26.842661034846799</v>
      </c>
      <c r="Q613">
        <v>-1.1134051201234001E-2</v>
      </c>
    </row>
    <row r="614" spans="1:17" hidden="1" x14ac:dyDescent="0.3">
      <c r="A614" t="s">
        <v>1359</v>
      </c>
      <c r="B614" t="s">
        <v>1360</v>
      </c>
      <c r="C614" t="s">
        <v>3172</v>
      </c>
      <c r="D614" t="s">
        <v>57</v>
      </c>
      <c r="E614">
        <v>8418.6258567379991</v>
      </c>
      <c r="F614">
        <v>117.77</v>
      </c>
      <c r="G614">
        <v>224.898265847825</v>
      </c>
      <c r="H614">
        <v>-18.274943078293401</v>
      </c>
      <c r="I614">
        <v>62.081494865839701</v>
      </c>
      <c r="J614">
        <v>-0.200948072050608</v>
      </c>
      <c r="K614">
        <v>126.639031072531</v>
      </c>
      <c r="L614">
        <v>95.344879202814695</v>
      </c>
      <c r="M614">
        <v>42.261834502366597</v>
      </c>
      <c r="N614">
        <v>0.55409711897645397</v>
      </c>
      <c r="O614">
        <v>43.712320624946898</v>
      </c>
      <c r="P614">
        <v>278.073836276083</v>
      </c>
      <c r="Q614">
        <v>0.10393240694910599</v>
      </c>
    </row>
    <row r="615" spans="1:17" x14ac:dyDescent="0.3">
      <c r="A615" t="s">
        <v>1361</v>
      </c>
      <c r="B615" t="s">
        <v>1362</v>
      </c>
      <c r="C615" t="s">
        <v>3157</v>
      </c>
      <c r="D615" t="s">
        <v>515</v>
      </c>
      <c r="E615">
        <v>8405.0210128609997</v>
      </c>
      <c r="F615">
        <v>254.47</v>
      </c>
      <c r="G615">
        <v>-15.298168565421699</v>
      </c>
      <c r="H615">
        <v>-8.0851687722812198</v>
      </c>
      <c r="I615">
        <v>8.5781577237507491</v>
      </c>
      <c r="J615">
        <v>-2.4186073232399101</v>
      </c>
      <c r="K615">
        <v>262.82668103261199</v>
      </c>
      <c r="L615">
        <v>244.13806465804399</v>
      </c>
      <c r="M615">
        <v>48.187465937956397</v>
      </c>
      <c r="N615">
        <v>0.70942397459112405</v>
      </c>
      <c r="O615">
        <v>16.9489527252721</v>
      </c>
      <c r="P615">
        <v>26.225198412698401</v>
      </c>
      <c r="Q615">
        <v>4.7880692093332997E-2</v>
      </c>
    </row>
    <row r="616" spans="1:17" x14ac:dyDescent="0.3">
      <c r="A616" t="s">
        <v>1363</v>
      </c>
      <c r="B616" t="s">
        <v>1364</v>
      </c>
      <c r="C616" t="s">
        <v>3171</v>
      </c>
      <c r="D616" t="s">
        <v>396</v>
      </c>
      <c r="E616">
        <v>8384.3657087299998</v>
      </c>
      <c r="F616">
        <v>210.41</v>
      </c>
      <c r="G616">
        <v>-16.541508431856101</v>
      </c>
      <c r="H616">
        <v>-3.57991677180555</v>
      </c>
      <c r="I616">
        <v>-20.799565503637801</v>
      </c>
      <c r="J616">
        <v>3.6378714992253702E-2</v>
      </c>
      <c r="K616">
        <v>215.21066668349999</v>
      </c>
      <c r="L616">
        <v>221.17716183616699</v>
      </c>
      <c r="M616">
        <v>57.368607172098997</v>
      </c>
      <c r="N616">
        <v>0.69683371912121495</v>
      </c>
      <c r="O616">
        <v>53.153367235397504</v>
      </c>
      <c r="P616">
        <v>17.4818537130095</v>
      </c>
      <c r="Q616">
        <v>5.3563612465157999E-2</v>
      </c>
    </row>
    <row r="617" spans="1:17" x14ac:dyDescent="0.3">
      <c r="A617" t="s">
        <v>1365</v>
      </c>
      <c r="B617" t="s">
        <v>1366</v>
      </c>
      <c r="C617" t="s">
        <v>3166</v>
      </c>
      <c r="D617" t="s">
        <v>433</v>
      </c>
      <c r="E617">
        <v>8382.7566098080006</v>
      </c>
      <c r="F617">
        <v>190.24</v>
      </c>
      <c r="G617">
        <v>-39.063688542458699</v>
      </c>
      <c r="H617">
        <v>-0.74111110667242597</v>
      </c>
      <c r="I617">
        <v>1.89600125643972</v>
      </c>
      <c r="J617">
        <v>7.0235617540556303</v>
      </c>
      <c r="K617">
        <v>190.20546672011801</v>
      </c>
      <c r="L617">
        <v>191.99229490551201</v>
      </c>
      <c r="M617">
        <v>60.116410836203599</v>
      </c>
      <c r="N617">
        <v>0.30803015053009902</v>
      </c>
      <c r="O617">
        <v>17.693439865433099</v>
      </c>
      <c r="P617">
        <v>31.2</v>
      </c>
    </row>
    <row r="618" spans="1:17" hidden="1" x14ac:dyDescent="0.3">
      <c r="A618" t="s">
        <v>1367</v>
      </c>
      <c r="B618" t="s">
        <v>1368</v>
      </c>
      <c r="C618" t="s">
        <v>3172</v>
      </c>
      <c r="D618" t="s">
        <v>746</v>
      </c>
      <c r="E618">
        <v>8375.5088797930002</v>
      </c>
      <c r="F618">
        <v>258.83999999999997</v>
      </c>
      <c r="G618">
        <v>1.4905001430707201</v>
      </c>
      <c r="H618">
        <v>-1.6375036527200899</v>
      </c>
      <c r="I618">
        <v>1.1708473111973701</v>
      </c>
      <c r="J618">
        <v>-1.4140848545526401</v>
      </c>
      <c r="K618">
        <v>261.26721501599502</v>
      </c>
      <c r="L618">
        <v>247.338803566656</v>
      </c>
      <c r="M618">
        <v>59.785019392106697</v>
      </c>
      <c r="N618">
        <v>1.1704025105614</v>
      </c>
      <c r="O618">
        <v>7.1125019316952498</v>
      </c>
      <c r="P618">
        <v>28.552272162900401</v>
      </c>
      <c r="Q618">
        <v>1.1816369177710001E-3</v>
      </c>
    </row>
    <row r="619" spans="1:17" hidden="1" x14ac:dyDescent="0.3">
      <c r="A619" t="s">
        <v>1369</v>
      </c>
      <c r="B619" t="s">
        <v>1370</v>
      </c>
      <c r="C619" t="s">
        <v>3172</v>
      </c>
      <c r="D619" t="s">
        <v>1371</v>
      </c>
      <c r="E619">
        <v>8369.7008711939998</v>
      </c>
      <c r="F619">
        <v>1230.3900000000001</v>
      </c>
      <c r="K619">
        <v>1221.0284065276701</v>
      </c>
      <c r="L619">
        <v>1201.49851616978</v>
      </c>
      <c r="M619">
        <v>68.273684852772604</v>
      </c>
      <c r="N619">
        <v>1</v>
      </c>
      <c r="Q619">
        <v>-6.1080809493942997E-2</v>
      </c>
    </row>
    <row r="620" spans="1:17" x14ac:dyDescent="0.3">
      <c r="A620" t="s">
        <v>1372</v>
      </c>
      <c r="B620" t="s">
        <v>1373</v>
      </c>
      <c r="C620" t="s">
        <v>3165</v>
      </c>
      <c r="D620" t="s">
        <v>75</v>
      </c>
      <c r="E620">
        <v>8339.4545439609992</v>
      </c>
      <c r="F620">
        <v>206.33</v>
      </c>
      <c r="G620">
        <v>3.9645274550711598</v>
      </c>
      <c r="H620">
        <v>-1.65385760896436</v>
      </c>
      <c r="I620">
        <v>-20.599154755872899</v>
      </c>
      <c r="J620">
        <v>1.4022803117564699</v>
      </c>
      <c r="K620">
        <v>208.09942672339599</v>
      </c>
      <c r="L620">
        <v>203.701385264051</v>
      </c>
      <c r="M620">
        <v>53.288416355327698</v>
      </c>
      <c r="N620">
        <v>0.772028764023167</v>
      </c>
      <c r="O620">
        <v>24.0730868026947</v>
      </c>
      <c r="P620">
        <v>33.503720478809399</v>
      </c>
      <c r="Q620">
        <v>8.6907139365320005E-2</v>
      </c>
    </row>
    <row r="621" spans="1:17" hidden="1" x14ac:dyDescent="0.3">
      <c r="A621" t="s">
        <v>1374</v>
      </c>
      <c r="B621" t="s">
        <v>1375</v>
      </c>
      <c r="C621" t="s">
        <v>3172</v>
      </c>
      <c r="D621" t="s">
        <v>111</v>
      </c>
      <c r="E621">
        <v>8297.3390720000007</v>
      </c>
      <c r="F621">
        <v>2585.6</v>
      </c>
      <c r="G621">
        <v>-40.882526978231297</v>
      </c>
      <c r="H621">
        <v>1.59050309624828</v>
      </c>
      <c r="I621">
        <v>-11.772083209250701</v>
      </c>
      <c r="J621">
        <v>1.65972007719306</v>
      </c>
      <c r="K621">
        <v>2636.62757603518</v>
      </c>
      <c r="L621">
        <v>2679.4308033256402</v>
      </c>
      <c r="M621">
        <v>49.414370279045798</v>
      </c>
      <c r="N621">
        <v>0.97703862107274497</v>
      </c>
      <c r="O621">
        <v>19.817450495049499</v>
      </c>
      <c r="P621">
        <v>10.0723712217964</v>
      </c>
      <c r="Q621">
        <v>1.0578571476803999E-2</v>
      </c>
    </row>
    <row r="622" spans="1:17" x14ac:dyDescent="0.3">
      <c r="A622" t="s">
        <v>1376</v>
      </c>
      <c r="B622" t="s">
        <v>1377</v>
      </c>
      <c r="C622" t="s">
        <v>3161</v>
      </c>
      <c r="D622" t="s">
        <v>51</v>
      </c>
      <c r="E622">
        <v>8279.9561803600009</v>
      </c>
      <c r="F622">
        <v>846.7</v>
      </c>
      <c r="G622">
        <v>111.24028912211</v>
      </c>
      <c r="H622">
        <v>5.11737801493629</v>
      </c>
      <c r="I622">
        <v>53.1694050069434</v>
      </c>
      <c r="J622">
        <v>1.33135600180622</v>
      </c>
      <c r="K622">
        <v>807.27128663672704</v>
      </c>
      <c r="L622">
        <v>638.39217854154504</v>
      </c>
      <c r="M622">
        <v>57.5961225536333</v>
      </c>
      <c r="N622">
        <v>0.46515428860978297</v>
      </c>
      <c r="O622">
        <v>13.3223101452698</v>
      </c>
      <c r="P622">
        <v>170.38160625898101</v>
      </c>
      <c r="Q622">
        <v>4.0444792948325002E-2</v>
      </c>
    </row>
    <row r="623" spans="1:17" x14ac:dyDescent="0.3">
      <c r="A623" t="s">
        <v>1378</v>
      </c>
      <c r="B623" t="s">
        <v>1379</v>
      </c>
      <c r="C623" t="s">
        <v>3157</v>
      </c>
      <c r="D623" t="s">
        <v>24</v>
      </c>
      <c r="E623">
        <v>8260.1277160289992</v>
      </c>
      <c r="F623">
        <v>218.71</v>
      </c>
      <c r="G623">
        <v>-24.428120314751499</v>
      </c>
      <c r="H623">
        <v>-2.7994249635425099</v>
      </c>
      <c r="I623">
        <v>-11.783261193864799</v>
      </c>
      <c r="J623">
        <v>5.1702174947521398</v>
      </c>
      <c r="K623">
        <v>221.82936125975601</v>
      </c>
      <c r="L623">
        <v>222.763041250773</v>
      </c>
      <c r="M623">
        <v>55.599638851946501</v>
      </c>
      <c r="N623">
        <v>0.56452167328365799</v>
      </c>
      <c r="O623">
        <v>31.0182433359242</v>
      </c>
      <c r="P623">
        <v>13.9114583333333</v>
      </c>
      <c r="Q623">
        <v>0.11359627568004101</v>
      </c>
    </row>
    <row r="624" spans="1:17" x14ac:dyDescent="0.3">
      <c r="A624" t="s">
        <v>1380</v>
      </c>
      <c r="B624" t="s">
        <v>1381</v>
      </c>
      <c r="C624" t="s">
        <v>3170</v>
      </c>
      <c r="D624" t="s">
        <v>136</v>
      </c>
      <c r="E624">
        <v>8204.7043281899896</v>
      </c>
      <c r="F624">
        <v>560.1</v>
      </c>
      <c r="G624">
        <v>-1.6772115250309501</v>
      </c>
      <c r="H624">
        <v>-0.28559717457869599</v>
      </c>
      <c r="I624">
        <v>22.090490867767901</v>
      </c>
      <c r="J624">
        <v>0.43367963870830201</v>
      </c>
      <c r="K624">
        <v>565.64463893181903</v>
      </c>
      <c r="L624">
        <v>524.00031249150697</v>
      </c>
      <c r="M624">
        <v>53.129945626952001</v>
      </c>
      <c r="N624">
        <v>0.24389656295925299</v>
      </c>
      <c r="O624">
        <v>24.799143010176699</v>
      </c>
      <c r="P624">
        <v>47.375345349296097</v>
      </c>
      <c r="Q624">
        <v>8.6606584725019992E-3</v>
      </c>
    </row>
    <row r="625" spans="1:17" x14ac:dyDescent="0.3">
      <c r="A625" t="s">
        <v>1382</v>
      </c>
      <c r="B625" t="s">
        <v>1383</v>
      </c>
      <c r="C625" t="s">
        <v>3163</v>
      </c>
      <c r="D625" t="s">
        <v>199</v>
      </c>
      <c r="E625">
        <v>8197.7542919999996</v>
      </c>
      <c r="F625">
        <v>536.54999999999995</v>
      </c>
      <c r="G625">
        <v>-11.298589424365501</v>
      </c>
      <c r="H625">
        <v>-8.3712666207080098</v>
      </c>
      <c r="I625">
        <v>-4.4643954581453098</v>
      </c>
      <c r="J625">
        <v>0.71153220896431302</v>
      </c>
      <c r="K625">
        <v>556.94957320017102</v>
      </c>
      <c r="L625">
        <v>550.88727594400495</v>
      </c>
      <c r="M625">
        <v>53.610587241664</v>
      </c>
      <c r="N625">
        <v>0.41984786135980301</v>
      </c>
      <c r="O625">
        <v>31.916876339576898</v>
      </c>
      <c r="P625">
        <v>23.914549653579598</v>
      </c>
      <c r="Q625">
        <v>7.3579463726496E-2</v>
      </c>
    </row>
    <row r="626" spans="1:17" x14ac:dyDescent="0.3">
      <c r="A626" t="s">
        <v>1384</v>
      </c>
      <c r="B626" t="s">
        <v>1385</v>
      </c>
      <c r="C626" t="s">
        <v>3159</v>
      </c>
      <c r="D626" t="s">
        <v>366</v>
      </c>
      <c r="E626">
        <v>8117.5146353999999</v>
      </c>
      <c r="F626">
        <v>595.79999999999995</v>
      </c>
      <c r="G626">
        <v>20.150332911543401</v>
      </c>
      <c r="H626">
        <v>-3.28620476521191</v>
      </c>
      <c r="I626">
        <v>2.1646734861250501</v>
      </c>
      <c r="J626">
        <v>1.6562093099391499</v>
      </c>
      <c r="K626">
        <v>617.14712733015801</v>
      </c>
      <c r="L626">
        <v>582.14535536841504</v>
      </c>
      <c r="M626">
        <v>55.361101724276899</v>
      </c>
      <c r="N626">
        <v>0.23151209485677399</v>
      </c>
      <c r="O626">
        <v>33.098355152735799</v>
      </c>
      <c r="P626">
        <v>54.1327124563445</v>
      </c>
      <c r="Q626">
        <v>-6.6436316724280001E-3</v>
      </c>
    </row>
    <row r="627" spans="1:17" x14ac:dyDescent="0.3">
      <c r="A627" t="s">
        <v>1386</v>
      </c>
      <c r="B627" t="s">
        <v>1387</v>
      </c>
      <c r="C627" t="s">
        <v>3171</v>
      </c>
      <c r="D627" t="s">
        <v>475</v>
      </c>
      <c r="E627">
        <v>8087.1647736599998</v>
      </c>
      <c r="F627">
        <v>736.05</v>
      </c>
      <c r="G627">
        <v>-44.951049326492303</v>
      </c>
      <c r="H627">
        <v>0.37950121121227398</v>
      </c>
      <c r="I627">
        <v>-20.463161680694999</v>
      </c>
      <c r="J627">
        <v>-8.8208658028661804E-2</v>
      </c>
      <c r="K627">
        <v>741.18888169396496</v>
      </c>
      <c r="L627">
        <v>803.28374941519803</v>
      </c>
      <c r="M627">
        <v>62.1053497360029</v>
      </c>
      <c r="N627">
        <v>1.0637757809074599</v>
      </c>
      <c r="O627">
        <v>50.302289246654396</v>
      </c>
      <c r="P627">
        <v>9.4010107015457702</v>
      </c>
      <c r="Q627">
        <v>-3.8084653415057998E-2</v>
      </c>
    </row>
    <row r="628" spans="1:17" hidden="1" x14ac:dyDescent="0.3">
      <c r="A628" t="s">
        <v>1388</v>
      </c>
      <c r="B628" t="s">
        <v>1389</v>
      </c>
      <c r="C628" t="s">
        <v>3172</v>
      </c>
      <c r="D628" t="s">
        <v>590</v>
      </c>
      <c r="E628">
        <v>8077.3610734949998</v>
      </c>
      <c r="F628">
        <v>4068.55</v>
      </c>
      <c r="G628">
        <v>2.28018850771379</v>
      </c>
      <c r="H628">
        <v>3.26741805147998</v>
      </c>
      <c r="I628">
        <v>18.283202173722799</v>
      </c>
      <c r="J628">
        <v>7.3433952424193096</v>
      </c>
      <c r="K628">
        <v>3955.84897691285</v>
      </c>
      <c r="L628">
        <v>3704.7055627866098</v>
      </c>
      <c r="M628">
        <v>54.639993619698203</v>
      </c>
      <c r="N628">
        <v>0.68131551710723104</v>
      </c>
      <c r="O628">
        <v>10.063781937053699</v>
      </c>
      <c r="P628">
        <v>32.164436070686001</v>
      </c>
      <c r="Q628">
        <v>-7.9478385488729996E-3</v>
      </c>
    </row>
    <row r="629" spans="1:17" x14ac:dyDescent="0.3">
      <c r="A629" t="s">
        <v>1390</v>
      </c>
      <c r="B629" t="s">
        <v>1391</v>
      </c>
      <c r="C629" t="s">
        <v>3157</v>
      </c>
      <c r="D629" t="s">
        <v>24</v>
      </c>
      <c r="E629">
        <v>8044.0023890800003</v>
      </c>
      <c r="F629">
        <v>70.63</v>
      </c>
      <c r="G629">
        <v>-54.569766410579497</v>
      </c>
      <c r="H629">
        <v>-7.0736871199223703</v>
      </c>
      <c r="I629">
        <v>-35.407776464121</v>
      </c>
      <c r="J629">
        <v>-2.0122043421220899</v>
      </c>
      <c r="K629">
        <v>75.588168138238601</v>
      </c>
      <c r="L629">
        <v>85.787625648412302</v>
      </c>
      <c r="M629">
        <v>50.494440417947096</v>
      </c>
      <c r="N629">
        <v>0.63682263164517705</v>
      </c>
      <c r="O629">
        <v>64.944074755769506</v>
      </c>
      <c r="P629">
        <v>7.6676829268292597</v>
      </c>
      <c r="Q629">
        <v>-4.5393249561490002E-3</v>
      </c>
    </row>
    <row r="630" spans="1:17" hidden="1" x14ac:dyDescent="0.3">
      <c r="A630" t="s">
        <v>1392</v>
      </c>
      <c r="B630" t="s">
        <v>1393</v>
      </c>
      <c r="C630" t="s">
        <v>3172</v>
      </c>
      <c r="D630" t="s">
        <v>166</v>
      </c>
      <c r="E630">
        <v>8022.0708150769997</v>
      </c>
      <c r="F630">
        <v>62.59</v>
      </c>
      <c r="G630">
        <v>39.451960483487703</v>
      </c>
      <c r="H630">
        <v>-0.33165848535759501</v>
      </c>
      <c r="I630">
        <v>-4.1318863922284201</v>
      </c>
      <c r="J630">
        <v>6.3052313385471797</v>
      </c>
      <c r="K630">
        <v>61.617980098732097</v>
      </c>
      <c r="L630">
        <v>58.432933035339303</v>
      </c>
      <c r="M630">
        <v>60.727092931243703</v>
      </c>
      <c r="N630">
        <v>0.54537845627502102</v>
      </c>
      <c r="O630">
        <v>27.6561751078447</v>
      </c>
      <c r="P630">
        <v>70.312925170067999</v>
      </c>
      <c r="Q630">
        <v>-1.0143355413065E-2</v>
      </c>
    </row>
    <row r="631" spans="1:17" x14ac:dyDescent="0.3">
      <c r="A631" t="s">
        <v>1394</v>
      </c>
      <c r="B631" t="s">
        <v>1395</v>
      </c>
      <c r="C631" t="s">
        <v>3169</v>
      </c>
      <c r="D631" t="s">
        <v>122</v>
      </c>
      <c r="E631">
        <v>7999.6581007199902</v>
      </c>
      <c r="F631">
        <v>669.6</v>
      </c>
      <c r="G631">
        <v>-41.579257750521002</v>
      </c>
      <c r="H631">
        <v>1.6056536895759901</v>
      </c>
      <c r="I631">
        <v>-9.8884820230598702</v>
      </c>
      <c r="J631">
        <v>0.54411289358674297</v>
      </c>
      <c r="K631">
        <v>670.89337150496999</v>
      </c>
      <c r="L631">
        <v>691.95280974060495</v>
      </c>
      <c r="M631">
        <v>52.496698886652403</v>
      </c>
      <c r="N631">
        <v>0.28420167252349299</v>
      </c>
      <c r="O631">
        <v>26.792114695340501</v>
      </c>
      <c r="P631">
        <v>11.861009021049099</v>
      </c>
      <c r="Q631">
        <v>-9.3645069498428005E-2</v>
      </c>
    </row>
    <row r="632" spans="1:17" hidden="1" x14ac:dyDescent="0.3">
      <c r="A632" t="s">
        <v>1396</v>
      </c>
      <c r="B632" t="s">
        <v>1397</v>
      </c>
      <c r="C632" t="s">
        <v>3172</v>
      </c>
      <c r="D632" t="s">
        <v>1398</v>
      </c>
      <c r="E632">
        <v>7964.1511681499996</v>
      </c>
      <c r="F632">
        <v>1964.5</v>
      </c>
      <c r="G632">
        <v>96.350131101930202</v>
      </c>
      <c r="H632">
        <v>6.5104223723421697</v>
      </c>
      <c r="I632">
        <v>50.9057982142375</v>
      </c>
      <c r="J632">
        <v>4.2639185650096998</v>
      </c>
      <c r="K632">
        <v>1893.0786144973499</v>
      </c>
      <c r="L632">
        <v>1544.5715800033099</v>
      </c>
      <c r="M632">
        <v>64.288740608458298</v>
      </c>
      <c r="N632">
        <v>0.40739861519679599</v>
      </c>
      <c r="O632">
        <v>13.2603715958259</v>
      </c>
      <c r="P632">
        <v>153.48387096774101</v>
      </c>
    </row>
    <row r="633" spans="1:17" hidden="1" x14ac:dyDescent="0.3">
      <c r="A633" t="s">
        <v>1399</v>
      </c>
      <c r="B633" t="s">
        <v>1400</v>
      </c>
      <c r="C633" t="s">
        <v>3172</v>
      </c>
      <c r="D633" t="s">
        <v>117</v>
      </c>
      <c r="E633">
        <v>7936.9366857750001</v>
      </c>
      <c r="F633">
        <v>328.95</v>
      </c>
      <c r="G633">
        <v>228.341932660097</v>
      </c>
      <c r="H633">
        <v>-6.5438113687061303</v>
      </c>
      <c r="I633">
        <v>-2.7943280495352498</v>
      </c>
      <c r="J633">
        <v>-4.3308263889298004</v>
      </c>
      <c r="K633">
        <v>347.51400131993802</v>
      </c>
      <c r="L633">
        <v>292.25419362246498</v>
      </c>
      <c r="M633">
        <v>42.9026257352565</v>
      </c>
      <c r="N633">
        <v>0.30731873755949901</v>
      </c>
      <c r="O633">
        <v>21.401428788569699</v>
      </c>
      <c r="P633">
        <v>263.88274336283098</v>
      </c>
      <c r="Q633">
        <v>0.14433931920266799</v>
      </c>
    </row>
    <row r="634" spans="1:17" x14ac:dyDescent="0.3">
      <c r="A634" t="s">
        <v>1401</v>
      </c>
      <c r="B634" t="s">
        <v>1402</v>
      </c>
      <c r="C634" t="s">
        <v>3157</v>
      </c>
      <c r="D634" t="s">
        <v>21</v>
      </c>
      <c r="E634">
        <v>7930.6299186240003</v>
      </c>
      <c r="F634">
        <v>28.56</v>
      </c>
      <c r="G634">
        <v>19.347151106699801</v>
      </c>
      <c r="H634">
        <v>-5.2766608342999897</v>
      </c>
      <c r="I634">
        <v>-18.420177316838899</v>
      </c>
      <c r="J634">
        <v>1.0058914796807801</v>
      </c>
      <c r="K634">
        <v>28.571925947772701</v>
      </c>
      <c r="L634">
        <v>28.102945254828501</v>
      </c>
      <c r="M634">
        <v>54.260840098309998</v>
      </c>
      <c r="N634">
        <v>0.43696969307563399</v>
      </c>
      <c r="O634">
        <v>41.8165031375678</v>
      </c>
      <c r="P634">
        <v>55.276183669823098</v>
      </c>
      <c r="Q634">
        <v>3.4512003127052999E-2</v>
      </c>
    </row>
    <row r="635" spans="1:17" hidden="1" x14ac:dyDescent="0.3">
      <c r="A635" t="s">
        <v>1403</v>
      </c>
      <c r="B635" t="s">
        <v>1404</v>
      </c>
      <c r="C635" t="s">
        <v>3172</v>
      </c>
      <c r="D635" t="s">
        <v>91</v>
      </c>
      <c r="E635">
        <v>7889.1564911160003</v>
      </c>
      <c r="F635">
        <v>157.87</v>
      </c>
      <c r="G635">
        <v>386.43488496641203</v>
      </c>
      <c r="H635">
        <v>3.5779918530543702</v>
      </c>
      <c r="I635">
        <v>201.06134020782301</v>
      </c>
      <c r="J635">
        <v>-4.2196647562857299</v>
      </c>
      <c r="K635">
        <v>145.07111989875099</v>
      </c>
      <c r="L635">
        <v>95.5299337453513</v>
      </c>
      <c r="M635">
        <v>50.767672095943503</v>
      </c>
      <c r="N635">
        <v>0.25479100144897798</v>
      </c>
      <c r="O635">
        <v>18.496231076201902</v>
      </c>
      <c r="P635">
        <v>469.92779783393502</v>
      </c>
      <c r="Q635">
        <v>0.13566700698189699</v>
      </c>
    </row>
    <row r="636" spans="1:17" x14ac:dyDescent="0.3">
      <c r="A636" t="s">
        <v>1405</v>
      </c>
      <c r="B636" t="s">
        <v>1406</v>
      </c>
      <c r="C636" t="s">
        <v>590</v>
      </c>
      <c r="D636" t="s">
        <v>590</v>
      </c>
      <c r="E636">
        <v>7847.9032225000001</v>
      </c>
      <c r="F636">
        <v>396.25</v>
      </c>
      <c r="G636">
        <v>15.3372829968002</v>
      </c>
      <c r="H636">
        <v>7.5062140511929396</v>
      </c>
      <c r="I636">
        <v>-7.2844226991116097</v>
      </c>
      <c r="J636">
        <v>2.9666410913064598</v>
      </c>
      <c r="K636">
        <v>382.48568860862298</v>
      </c>
      <c r="L636">
        <v>358.63302274890702</v>
      </c>
      <c r="M636">
        <v>65.092555976029203</v>
      </c>
      <c r="N636">
        <v>0.54090859693247895</v>
      </c>
      <c r="O636">
        <v>13.7287066246056</v>
      </c>
      <c r="P636">
        <v>55.118418477197103</v>
      </c>
      <c r="Q636">
        <v>4.5191733767315001E-2</v>
      </c>
    </row>
    <row r="637" spans="1:17" x14ac:dyDescent="0.3">
      <c r="A637" t="s">
        <v>1407</v>
      </c>
      <c r="B637" t="s">
        <v>1408</v>
      </c>
      <c r="C637" t="s">
        <v>3169</v>
      </c>
      <c r="D637" t="s">
        <v>590</v>
      </c>
      <c r="E637">
        <v>7812.28456723</v>
      </c>
      <c r="F637">
        <v>586.29999999999995</v>
      </c>
      <c r="G637">
        <v>47.511294489067801</v>
      </c>
      <c r="H637">
        <v>-2.7470738320492298</v>
      </c>
      <c r="I637">
        <v>17.822666957352698</v>
      </c>
      <c r="J637">
        <v>1.18651826919032</v>
      </c>
      <c r="K637">
        <v>568.64232653495606</v>
      </c>
      <c r="L637">
        <v>503.86157055587199</v>
      </c>
      <c r="M637">
        <v>59.316191365385897</v>
      </c>
      <c r="N637">
        <v>0.50771462979527604</v>
      </c>
      <c r="O637">
        <v>9.1079652055261899</v>
      </c>
      <c r="P637">
        <v>75.014925373134304</v>
      </c>
      <c r="Q637">
        <v>6.3617208605511996E-2</v>
      </c>
    </row>
    <row r="638" spans="1:17" x14ac:dyDescent="0.3">
      <c r="A638" t="s">
        <v>1409</v>
      </c>
      <c r="B638" t="s">
        <v>1410</v>
      </c>
      <c r="C638" t="s">
        <v>3168</v>
      </c>
      <c r="D638" t="s">
        <v>99</v>
      </c>
      <c r="E638">
        <v>7808.9956920449904</v>
      </c>
      <c r="F638">
        <v>1639.35</v>
      </c>
      <c r="G638">
        <v>-10.768169798744401</v>
      </c>
      <c r="H638">
        <v>12.919404087888299</v>
      </c>
      <c r="I638">
        <v>9.4271060591976497</v>
      </c>
      <c r="J638">
        <v>-4.6654187127232198</v>
      </c>
      <c r="K638">
        <v>1546.5883210791201</v>
      </c>
      <c r="L638">
        <v>1465.5876401145599</v>
      </c>
      <c r="M638">
        <v>54.183591749839501</v>
      </c>
      <c r="N638">
        <v>0.44434448004710803</v>
      </c>
      <c r="O638">
        <v>4.9379327172354799</v>
      </c>
      <c r="P638">
        <v>31.1479999999999</v>
      </c>
      <c r="Q638">
        <v>-8.4186157884815996E-2</v>
      </c>
    </row>
    <row r="639" spans="1:17" hidden="1" x14ac:dyDescent="0.3">
      <c r="A639" t="s">
        <v>1411</v>
      </c>
      <c r="B639" t="s">
        <v>1412</v>
      </c>
      <c r="C639" t="s">
        <v>3172</v>
      </c>
      <c r="D639" t="s">
        <v>57</v>
      </c>
      <c r="E639">
        <v>7765.1730735600004</v>
      </c>
      <c r="F639">
        <v>14.46</v>
      </c>
      <c r="G639">
        <v>73.318225763546096</v>
      </c>
      <c r="H639">
        <v>-14.7130610867966</v>
      </c>
      <c r="I639">
        <v>36.230802450273501</v>
      </c>
      <c r="J639">
        <v>2.4863591521403201</v>
      </c>
      <c r="K639">
        <v>15.0756224171776</v>
      </c>
      <c r="L639">
        <v>13.5956745948895</v>
      </c>
      <c r="M639">
        <v>51.564299772875501</v>
      </c>
      <c r="N639">
        <v>1.04936036396909</v>
      </c>
      <c r="O639">
        <v>45.919778699861602</v>
      </c>
      <c r="P639">
        <v>109.565217391304</v>
      </c>
      <c r="Q639">
        <v>0.11853831148543301</v>
      </c>
    </row>
    <row r="640" spans="1:17" x14ac:dyDescent="0.3">
      <c r="A640" t="s">
        <v>1413</v>
      </c>
      <c r="B640" t="s">
        <v>1414</v>
      </c>
      <c r="C640" t="s">
        <v>3167</v>
      </c>
      <c r="D640" t="s">
        <v>1034</v>
      </c>
      <c r="E640">
        <v>7753.6840783199996</v>
      </c>
      <c r="F640">
        <v>816.65</v>
      </c>
      <c r="G640">
        <v>51.925111789627202</v>
      </c>
      <c r="H640">
        <v>-6.4058955816922198</v>
      </c>
      <c r="I640">
        <v>14.0977128053374</v>
      </c>
      <c r="J640">
        <v>1.2270003411932</v>
      </c>
      <c r="K640">
        <v>824.11869007436303</v>
      </c>
      <c r="L640">
        <v>766.10110348361695</v>
      </c>
      <c r="M640">
        <v>62.693337384246803</v>
      </c>
      <c r="N640">
        <v>0.56808830319276105</v>
      </c>
      <c r="O640">
        <v>29.676115839098699</v>
      </c>
      <c r="P640">
        <v>78.6980306345733</v>
      </c>
      <c r="Q640">
        <v>0.121056936557822</v>
      </c>
    </row>
    <row r="641" spans="1:17" x14ac:dyDescent="0.3">
      <c r="A641" t="s">
        <v>1415</v>
      </c>
      <c r="B641" t="s">
        <v>1416</v>
      </c>
      <c r="C641" t="s">
        <v>3171</v>
      </c>
      <c r="D641" t="s">
        <v>475</v>
      </c>
      <c r="E641">
        <v>7752.0890040899903</v>
      </c>
      <c r="F641">
        <v>280.3</v>
      </c>
      <c r="G641">
        <v>-24.387763347161599</v>
      </c>
      <c r="H641">
        <v>-8.3339716702214503E-2</v>
      </c>
      <c r="I641">
        <v>7.7688763930539402</v>
      </c>
      <c r="J641">
        <v>4.1123792948676003</v>
      </c>
      <c r="K641">
        <v>275.59634730874302</v>
      </c>
      <c r="L641">
        <v>270.15153659253701</v>
      </c>
      <c r="M641">
        <v>62.124805108015302</v>
      </c>
      <c r="N641">
        <v>0.52862542233515297</v>
      </c>
      <c r="O641">
        <v>16.1255797359971</v>
      </c>
      <c r="P641">
        <v>27.409090909090899</v>
      </c>
      <c r="Q641">
        <v>-6.8504955192775996E-2</v>
      </c>
    </row>
    <row r="642" spans="1:17" x14ac:dyDescent="0.3">
      <c r="A642" t="s">
        <v>1417</v>
      </c>
      <c r="B642" t="s">
        <v>1418</v>
      </c>
      <c r="C642" t="s">
        <v>3168</v>
      </c>
      <c r="D642" t="s">
        <v>91</v>
      </c>
      <c r="E642">
        <v>7747.6213241599999</v>
      </c>
      <c r="F642">
        <v>262.39999999999998</v>
      </c>
      <c r="G642">
        <v>-65.704028221723703</v>
      </c>
      <c r="H642">
        <v>-6.7749598791267696</v>
      </c>
      <c r="I642">
        <v>-21.992096275721501</v>
      </c>
      <c r="J642">
        <v>4.7368918331626002</v>
      </c>
      <c r="K642">
        <v>274.88282690427502</v>
      </c>
      <c r="L642">
        <v>316.60171479967102</v>
      </c>
      <c r="M642">
        <v>53.8613361083057</v>
      </c>
      <c r="N642">
        <v>1.4334703126919</v>
      </c>
      <c r="O642">
        <v>69.664634146341399</v>
      </c>
      <c r="P642">
        <v>11.469838572642299</v>
      </c>
      <c r="Q642">
        <v>-0.102869687298311</v>
      </c>
    </row>
    <row r="643" spans="1:17" hidden="1" x14ac:dyDescent="0.3">
      <c r="A643" t="s">
        <v>1419</v>
      </c>
      <c r="B643" t="s">
        <v>1420</v>
      </c>
      <c r="C643" t="s">
        <v>3172</v>
      </c>
      <c r="D643" t="s">
        <v>590</v>
      </c>
      <c r="E643">
        <v>7723.3938362999997</v>
      </c>
      <c r="F643">
        <v>548.95000000000005</v>
      </c>
      <c r="G643">
        <v>-32.228236892912101</v>
      </c>
      <c r="H643">
        <v>6.7633339113869102</v>
      </c>
      <c r="I643">
        <v>17.5362338749865</v>
      </c>
      <c r="J643">
        <v>3.7003005776528202</v>
      </c>
      <c r="K643">
        <v>527.72745589296096</v>
      </c>
      <c r="L643">
        <v>513.83968120053498</v>
      </c>
      <c r="M643">
        <v>61.156202062801498</v>
      </c>
      <c r="N643">
        <v>0.63444608333408803</v>
      </c>
      <c r="O643">
        <v>21.322524820111099</v>
      </c>
      <c r="P643">
        <v>39.080314162655199</v>
      </c>
      <c r="Q643">
        <v>6.7350381429567993E-2</v>
      </c>
    </row>
    <row r="644" spans="1:17" x14ac:dyDescent="0.3">
      <c r="A644" t="s">
        <v>1421</v>
      </c>
      <c r="B644" t="s">
        <v>1422</v>
      </c>
      <c r="C644" t="s">
        <v>3170</v>
      </c>
      <c r="D644" t="s">
        <v>136</v>
      </c>
      <c r="E644">
        <v>7709.1419350850001</v>
      </c>
      <c r="F644">
        <v>497.15</v>
      </c>
      <c r="G644">
        <v>-25.695706664179301</v>
      </c>
      <c r="H644">
        <v>-2.0989874905382599</v>
      </c>
      <c r="I644">
        <v>-27.1187509892797</v>
      </c>
      <c r="J644">
        <v>-1.2514413923447201</v>
      </c>
      <c r="K644">
        <v>524.95257574961101</v>
      </c>
      <c r="L644">
        <v>554.99212264080495</v>
      </c>
      <c r="M644">
        <v>49.210580325988403</v>
      </c>
      <c r="N644">
        <v>1.01166733074905</v>
      </c>
      <c r="O644">
        <v>36.538268128331403</v>
      </c>
      <c r="P644">
        <v>4.8729037021410999</v>
      </c>
      <c r="Q644">
        <v>7.0922899043176002E-2</v>
      </c>
    </row>
    <row r="645" spans="1:17" hidden="1" x14ac:dyDescent="0.3">
      <c r="A645" t="s">
        <v>1423</v>
      </c>
      <c r="B645" t="s">
        <v>1424</v>
      </c>
      <c r="C645" t="s">
        <v>3169</v>
      </c>
      <c r="D645" t="s">
        <v>276</v>
      </c>
      <c r="E645">
        <v>7698.5824863999997</v>
      </c>
      <c r="F645">
        <v>346</v>
      </c>
      <c r="G645">
        <v>-39.953213236754401</v>
      </c>
      <c r="H645">
        <v>-4.7670054464126501</v>
      </c>
      <c r="I645">
        <v>-33.878439411207701</v>
      </c>
      <c r="J645">
        <v>-2.0087243636641698</v>
      </c>
      <c r="K645">
        <v>368.68007281494698</v>
      </c>
      <c r="M645">
        <v>50.8528439897038</v>
      </c>
      <c r="N645">
        <v>0.91822175544617202</v>
      </c>
      <c r="O645">
        <v>55.563583815028899</v>
      </c>
      <c r="P645">
        <v>13.071895424836599</v>
      </c>
    </row>
    <row r="646" spans="1:17" x14ac:dyDescent="0.3">
      <c r="A646" t="s">
        <v>1425</v>
      </c>
      <c r="B646" t="s">
        <v>1426</v>
      </c>
      <c r="C646" t="s">
        <v>3169</v>
      </c>
      <c r="D646" t="s">
        <v>276</v>
      </c>
      <c r="E646">
        <v>7668.26095188</v>
      </c>
      <c r="F646">
        <v>380.4</v>
      </c>
      <c r="G646">
        <v>-30.9586715646223</v>
      </c>
      <c r="H646">
        <v>-3.6929921298054902</v>
      </c>
      <c r="I646">
        <v>-15.1699047896296</v>
      </c>
      <c r="J646">
        <v>-0.791398340072202</v>
      </c>
      <c r="K646">
        <v>391.70834851247503</v>
      </c>
      <c r="L646">
        <v>402.75304878987703</v>
      </c>
      <c r="M646">
        <v>56.743042107069698</v>
      </c>
      <c r="N646">
        <v>0.61433030993862503</v>
      </c>
      <c r="O646">
        <v>32.754994742376397</v>
      </c>
      <c r="P646">
        <v>9.3889288281811591</v>
      </c>
      <c r="Q646">
        <v>4.1727943335715001E-2</v>
      </c>
    </row>
    <row r="647" spans="1:17" x14ac:dyDescent="0.3">
      <c r="A647" t="s">
        <v>1427</v>
      </c>
      <c r="B647" t="s">
        <v>1428</v>
      </c>
      <c r="C647" t="s">
        <v>3171</v>
      </c>
      <c r="D647" t="s">
        <v>472</v>
      </c>
      <c r="E647">
        <v>7667.5237911300001</v>
      </c>
      <c r="F647">
        <v>484.95</v>
      </c>
      <c r="G647">
        <v>-17.054476549265001</v>
      </c>
      <c r="H647">
        <v>-1.97480437154816</v>
      </c>
      <c r="I647">
        <v>-5.26326460914302</v>
      </c>
      <c r="J647">
        <v>8.0888186259731096</v>
      </c>
      <c r="K647">
        <v>489.32602797961403</v>
      </c>
      <c r="L647">
        <v>493.83656729577501</v>
      </c>
      <c r="M647">
        <v>59.855047539127199</v>
      </c>
      <c r="N647">
        <v>1.4588277535107901</v>
      </c>
      <c r="O647">
        <v>30.714506650170101</v>
      </c>
      <c r="P647">
        <v>20.3947368421052</v>
      </c>
      <c r="Q647">
        <v>-4.2888868738032E-2</v>
      </c>
    </row>
    <row r="648" spans="1:17" x14ac:dyDescent="0.3">
      <c r="A648" t="s">
        <v>1429</v>
      </c>
      <c r="B648" t="s">
        <v>1430</v>
      </c>
      <c r="C648" t="s">
        <v>3174</v>
      </c>
      <c r="D648" t="s">
        <v>1431</v>
      </c>
      <c r="E648">
        <v>7656.1389370799998</v>
      </c>
      <c r="F648">
        <v>451.95</v>
      </c>
      <c r="G648">
        <v>-4.6381146146518297</v>
      </c>
      <c r="H648">
        <v>-6.7031612715261799</v>
      </c>
      <c r="I648">
        <v>10.105013277586901</v>
      </c>
      <c r="J648">
        <v>0.360772993814306</v>
      </c>
      <c r="K648">
        <v>470.33447051388299</v>
      </c>
      <c r="L648">
        <v>445.843201765309</v>
      </c>
      <c r="M648">
        <v>39.4259210495036</v>
      </c>
      <c r="N648">
        <v>0.596646033344021</v>
      </c>
      <c r="O648">
        <v>41.332005752848701</v>
      </c>
      <c r="P648">
        <v>41.632717016609199</v>
      </c>
      <c r="Q648">
        <v>8.2654035986816005E-2</v>
      </c>
    </row>
    <row r="649" spans="1:17" x14ac:dyDescent="0.3">
      <c r="A649" t="s">
        <v>1432</v>
      </c>
      <c r="B649" t="s">
        <v>1433</v>
      </c>
      <c r="C649" t="s">
        <v>3157</v>
      </c>
      <c r="D649" t="s">
        <v>573</v>
      </c>
      <c r="E649">
        <v>7588.5454698949998</v>
      </c>
      <c r="F649">
        <v>706.55</v>
      </c>
      <c r="G649">
        <v>3.5835537200929299</v>
      </c>
      <c r="H649">
        <v>-5.4949326811684998</v>
      </c>
      <c r="I649">
        <v>13.239897792798599</v>
      </c>
      <c r="J649">
        <v>2.1362835737663</v>
      </c>
      <c r="K649">
        <v>714.41025245774699</v>
      </c>
      <c r="L649">
        <v>658.67567835703403</v>
      </c>
      <c r="M649">
        <v>57.698641447336399</v>
      </c>
      <c r="N649">
        <v>0.38620518918820801</v>
      </c>
      <c r="O649">
        <v>13.0847073809355</v>
      </c>
      <c r="P649">
        <v>36.097467013387202</v>
      </c>
    </row>
    <row r="650" spans="1:17" hidden="1" x14ac:dyDescent="0.3">
      <c r="A650" t="s">
        <v>1434</v>
      </c>
      <c r="B650" t="s">
        <v>1435</v>
      </c>
      <c r="C650" t="s">
        <v>3172</v>
      </c>
      <c r="D650" t="s">
        <v>475</v>
      </c>
      <c r="E650">
        <v>7585.5868781399904</v>
      </c>
      <c r="F650">
        <v>1941.9</v>
      </c>
      <c r="G650">
        <v>25.0376285563114</v>
      </c>
      <c r="H650">
        <v>26.306824458694699</v>
      </c>
      <c r="I650">
        <v>52.298783646146497</v>
      </c>
      <c r="J650">
        <v>11.975355813727599</v>
      </c>
      <c r="K650">
        <v>1619.0079994125999</v>
      </c>
      <c r="L650">
        <v>1414.4165535741599</v>
      </c>
      <c r="M650">
        <v>85.233522617237995</v>
      </c>
      <c r="N650">
        <v>1.9807400363079499</v>
      </c>
      <c r="O650">
        <v>3.8673464133065401</v>
      </c>
      <c r="P650">
        <v>99.169230769230793</v>
      </c>
      <c r="Q650">
        <v>1.1476092566004001E-2</v>
      </c>
    </row>
    <row r="651" spans="1:17" x14ac:dyDescent="0.3">
      <c r="A651" t="s">
        <v>1436</v>
      </c>
      <c r="B651" t="s">
        <v>1437</v>
      </c>
      <c r="C651" t="s">
        <v>3169</v>
      </c>
      <c r="D651" t="s">
        <v>291</v>
      </c>
      <c r="E651">
        <v>7570.3166411119901</v>
      </c>
      <c r="F651">
        <v>196.76</v>
      </c>
      <c r="G651">
        <v>-15.122997912344999</v>
      </c>
      <c r="H651">
        <v>-4.0062823215386496</v>
      </c>
      <c r="I651">
        <v>-22.321850561200598</v>
      </c>
      <c r="J651">
        <v>5.6776460279385796</v>
      </c>
      <c r="K651">
        <v>207.355051406417</v>
      </c>
      <c r="L651">
        <v>205.111090639537</v>
      </c>
      <c r="M651">
        <v>47.112423351086797</v>
      </c>
      <c r="N651">
        <v>0.33878700852476801</v>
      </c>
      <c r="O651">
        <v>33.157145761333602</v>
      </c>
      <c r="P651">
        <v>16.633076467101301</v>
      </c>
      <c r="Q651">
        <v>0.11009513792695499</v>
      </c>
    </row>
    <row r="652" spans="1:17" x14ac:dyDescent="0.3">
      <c r="A652" t="s">
        <v>1438</v>
      </c>
      <c r="B652" t="s">
        <v>1439</v>
      </c>
      <c r="C652" t="s">
        <v>3155</v>
      </c>
      <c r="D652" t="s">
        <v>1440</v>
      </c>
      <c r="E652">
        <v>7567.84177928999</v>
      </c>
      <c r="F652">
        <v>467.05</v>
      </c>
      <c r="G652">
        <v>47.456842458853203</v>
      </c>
      <c r="H652">
        <v>-6.0623446970798804</v>
      </c>
      <c r="I652">
        <v>-16.857260556574602</v>
      </c>
      <c r="J652">
        <v>6.7929542827690303</v>
      </c>
      <c r="K652">
        <v>470.39052625623702</v>
      </c>
      <c r="L652">
        <v>463.313238945374</v>
      </c>
      <c r="M652">
        <v>63.985105946845401</v>
      </c>
      <c r="N652">
        <v>0.65106626172748305</v>
      </c>
      <c r="O652">
        <v>35.916925382721303</v>
      </c>
      <c r="P652">
        <v>95.472935267857096</v>
      </c>
    </row>
    <row r="653" spans="1:17" x14ac:dyDescent="0.3">
      <c r="A653" t="s">
        <v>1441</v>
      </c>
      <c r="B653" t="s">
        <v>1442</v>
      </c>
      <c r="C653" t="s">
        <v>3170</v>
      </c>
      <c r="D653" t="s">
        <v>136</v>
      </c>
      <c r="E653">
        <v>7506.4564112850003</v>
      </c>
      <c r="F653">
        <v>118.05</v>
      </c>
      <c r="G653">
        <v>26.982790368403201</v>
      </c>
      <c r="H653">
        <v>-9.8385528114738801</v>
      </c>
      <c r="I653">
        <v>-10.515454932674601</v>
      </c>
      <c r="J653">
        <v>0.26504170236187002</v>
      </c>
      <c r="K653">
        <v>122.124513898632</v>
      </c>
      <c r="L653">
        <v>120.824076003774</v>
      </c>
      <c r="M653">
        <v>58.344270255685501</v>
      </c>
      <c r="N653">
        <v>1.01431471632373</v>
      </c>
      <c r="O653">
        <v>39.229140194832702</v>
      </c>
      <c r="P653">
        <v>56.357615894039697</v>
      </c>
      <c r="Q653">
        <v>-3.3470734834048999E-2</v>
      </c>
    </row>
    <row r="654" spans="1:17" hidden="1" x14ac:dyDescent="0.3">
      <c r="A654" t="s">
        <v>1443</v>
      </c>
      <c r="B654" t="s">
        <v>1444</v>
      </c>
      <c r="C654" t="s">
        <v>3172</v>
      </c>
      <c r="D654" t="s">
        <v>405</v>
      </c>
      <c r="E654">
        <v>7470.4187162999997</v>
      </c>
      <c r="F654">
        <v>338.5</v>
      </c>
      <c r="G654">
        <v>103.28370794959601</v>
      </c>
      <c r="H654">
        <v>4.5984388360440702</v>
      </c>
      <c r="I654">
        <v>39.141524222040097</v>
      </c>
      <c r="J654">
        <v>3.59425612806946</v>
      </c>
      <c r="K654">
        <v>341.60894694547301</v>
      </c>
      <c r="L654">
        <v>279.13761603519799</v>
      </c>
      <c r="M654">
        <v>48.6136327972104</v>
      </c>
      <c r="N654">
        <v>0.39862513029850899</v>
      </c>
      <c r="O654">
        <v>27.917282127031001</v>
      </c>
      <c r="P654">
        <v>138.716502115655</v>
      </c>
      <c r="Q654">
        <v>0.15267008172031199</v>
      </c>
    </row>
    <row r="655" spans="1:17" x14ac:dyDescent="0.3">
      <c r="A655" t="s">
        <v>1445</v>
      </c>
      <c r="B655" t="s">
        <v>1446</v>
      </c>
      <c r="C655" t="s">
        <v>3156</v>
      </c>
      <c r="D655" t="s">
        <v>21</v>
      </c>
      <c r="E655">
        <v>7446.8427519750003</v>
      </c>
      <c r="F655">
        <v>899.25</v>
      </c>
      <c r="G655">
        <v>72.929164068605004</v>
      </c>
      <c r="H655">
        <v>6.0112784108373596</v>
      </c>
      <c r="I655">
        <v>13.6100436107048</v>
      </c>
      <c r="J655">
        <v>2.3085992974364999</v>
      </c>
      <c r="K655">
        <v>883.76082068231199</v>
      </c>
      <c r="L655">
        <v>768.07833775931101</v>
      </c>
      <c r="M655">
        <v>47.122750660713898</v>
      </c>
      <c r="N655">
        <v>0.58078078648771103</v>
      </c>
      <c r="O655">
        <v>10.4197942730052</v>
      </c>
      <c r="P655">
        <v>116.686746987951</v>
      </c>
      <c r="Q655">
        <v>0.132724669258107</v>
      </c>
    </row>
    <row r="656" spans="1:17" x14ac:dyDescent="0.3">
      <c r="A656" t="s">
        <v>1447</v>
      </c>
      <c r="B656" t="s">
        <v>1448</v>
      </c>
      <c r="C656" t="s">
        <v>3157</v>
      </c>
      <c r="D656" t="s">
        <v>24</v>
      </c>
      <c r="E656">
        <v>7414.7925125289903</v>
      </c>
      <c r="F656">
        <v>38.33</v>
      </c>
      <c r="G656">
        <v>-59.986823178764297</v>
      </c>
      <c r="H656">
        <v>-4.5457053081000698</v>
      </c>
      <c r="I656">
        <v>-38.180012029154099</v>
      </c>
      <c r="J656">
        <v>3.2001868095301802</v>
      </c>
      <c r="K656">
        <v>40.210425246961698</v>
      </c>
      <c r="L656">
        <v>45.028664515692199</v>
      </c>
      <c r="M656">
        <v>52.100374424611402</v>
      </c>
      <c r="N656">
        <v>0.93266951930266395</v>
      </c>
      <c r="O656">
        <v>64.362118445082103</v>
      </c>
      <c r="P656">
        <v>11.262699564586301</v>
      </c>
      <c r="Q656">
        <v>6.8357760578245996E-2</v>
      </c>
    </row>
    <row r="657" spans="1:17" x14ac:dyDescent="0.3">
      <c r="A657" t="s">
        <v>1449</v>
      </c>
      <c r="B657" t="s">
        <v>1450</v>
      </c>
      <c r="C657" t="s">
        <v>3161</v>
      </c>
      <c r="D657" t="s">
        <v>51</v>
      </c>
      <c r="E657">
        <v>7356.5525847250001</v>
      </c>
      <c r="F657">
        <v>1450.45</v>
      </c>
      <c r="G657">
        <v>163.20767182447699</v>
      </c>
      <c r="H657">
        <v>11.901261756265299</v>
      </c>
      <c r="I657">
        <v>33.126064661215402</v>
      </c>
      <c r="J657">
        <v>7.8355912619827404</v>
      </c>
      <c r="K657">
        <v>1363.7154417388799</v>
      </c>
      <c r="L657">
        <v>1170.9930048348399</v>
      </c>
      <c r="M657">
        <v>63.926542546439201</v>
      </c>
      <c r="N657">
        <v>0.67725000059918905</v>
      </c>
      <c r="O657">
        <v>9.6211520562583903</v>
      </c>
      <c r="P657">
        <v>194.32832792207699</v>
      </c>
      <c r="Q657">
        <v>0.12996991358253401</v>
      </c>
    </row>
    <row r="658" spans="1:17" x14ac:dyDescent="0.3">
      <c r="A658" t="s">
        <v>1451</v>
      </c>
      <c r="B658" t="s">
        <v>1452</v>
      </c>
      <c r="C658" t="s">
        <v>3160</v>
      </c>
      <c r="D658" t="s">
        <v>46</v>
      </c>
      <c r="E658">
        <v>7350.22659217</v>
      </c>
      <c r="F658">
        <v>502.7</v>
      </c>
      <c r="G658">
        <v>27.789117078452001</v>
      </c>
      <c r="H658">
        <v>-2.9678760303866598</v>
      </c>
      <c r="I658">
        <v>-2.64797470708552</v>
      </c>
      <c r="J658">
        <v>1.1822414906351399</v>
      </c>
      <c r="K658">
        <v>508.40373342226798</v>
      </c>
      <c r="L658">
        <v>473.79468762960101</v>
      </c>
      <c r="M658">
        <v>57.222556724184898</v>
      </c>
      <c r="N658">
        <v>0.35515586237341301</v>
      </c>
      <c r="O658">
        <v>16.968370797692401</v>
      </c>
      <c r="P658">
        <v>56.045320502871299</v>
      </c>
      <c r="Q658">
        <v>-2.7501651433472999E-2</v>
      </c>
    </row>
    <row r="659" spans="1:17" x14ac:dyDescent="0.3">
      <c r="A659" t="s">
        <v>1453</v>
      </c>
      <c r="B659" t="s">
        <v>1454</v>
      </c>
      <c r="C659" t="s">
        <v>3167</v>
      </c>
      <c r="D659" t="s">
        <v>117</v>
      </c>
      <c r="E659">
        <v>7339.0888647000002</v>
      </c>
      <c r="F659">
        <v>675.25</v>
      </c>
      <c r="G659">
        <v>4.7830945311786399</v>
      </c>
      <c r="H659">
        <v>-5.5740078477166897</v>
      </c>
      <c r="I659">
        <v>-5.2910651506055704</v>
      </c>
      <c r="J659">
        <v>5.4450749086340497</v>
      </c>
      <c r="K659">
        <v>665.89951523012803</v>
      </c>
      <c r="L659">
        <v>621.67387698666403</v>
      </c>
      <c r="M659">
        <v>58.188847294338998</v>
      </c>
      <c r="N659">
        <v>0.50821730560335299</v>
      </c>
      <c r="O659">
        <v>24.6427249166975</v>
      </c>
      <c r="P659">
        <v>44.4230563576088</v>
      </c>
      <c r="Q659">
        <v>7.8089792625277002E-2</v>
      </c>
    </row>
    <row r="660" spans="1:17" x14ac:dyDescent="0.3">
      <c r="A660" t="s">
        <v>1455</v>
      </c>
      <c r="B660" t="s">
        <v>1456</v>
      </c>
      <c r="C660" t="s">
        <v>3171</v>
      </c>
      <c r="D660" t="s">
        <v>396</v>
      </c>
      <c r="E660">
        <v>7286.6856829799999</v>
      </c>
      <c r="F660">
        <v>1616.45</v>
      </c>
      <c r="G660">
        <v>78.587528422247203</v>
      </c>
      <c r="H660">
        <v>3.04629022108917</v>
      </c>
      <c r="I660">
        <v>7.12028834404608</v>
      </c>
      <c r="J660">
        <v>5.16506695950845</v>
      </c>
      <c r="K660">
        <v>1554.4980806701999</v>
      </c>
      <c r="L660">
        <v>1426.1603514646699</v>
      </c>
      <c r="M660">
        <v>71.521970267493202</v>
      </c>
      <c r="N660">
        <v>0.74630176114035496</v>
      </c>
      <c r="O660">
        <v>19.137616381576901</v>
      </c>
      <c r="P660">
        <v>106.219302162403</v>
      </c>
      <c r="Q660">
        <v>8.9206839358869E-2</v>
      </c>
    </row>
    <row r="661" spans="1:17" x14ac:dyDescent="0.3">
      <c r="A661" t="s">
        <v>1457</v>
      </c>
      <c r="B661" t="s">
        <v>1458</v>
      </c>
      <c r="C661" t="s">
        <v>3168</v>
      </c>
      <c r="D661" t="s">
        <v>1459</v>
      </c>
      <c r="E661">
        <v>7282.4123793600002</v>
      </c>
      <c r="F661">
        <v>273.14999999999998</v>
      </c>
      <c r="G661">
        <v>-44.238279749249799</v>
      </c>
      <c r="H661">
        <v>-1.1533100856930801E-3</v>
      </c>
      <c r="I661">
        <v>-16.6592824922053</v>
      </c>
      <c r="J661">
        <v>-3.07347462361771</v>
      </c>
      <c r="K661">
        <v>273.99669881056099</v>
      </c>
      <c r="L661">
        <v>280.766119331916</v>
      </c>
      <c r="M661">
        <v>58.397645521786401</v>
      </c>
      <c r="N661">
        <v>0.47704021697115601</v>
      </c>
      <c r="O661">
        <v>31.704191835987501</v>
      </c>
      <c r="P661">
        <v>9.2381523695260697</v>
      </c>
      <c r="Q661">
        <v>8.2227546742315999E-2</v>
      </c>
    </row>
    <row r="662" spans="1:17" x14ac:dyDescent="0.3">
      <c r="A662" t="s">
        <v>1460</v>
      </c>
      <c r="B662" t="s">
        <v>1461</v>
      </c>
      <c r="C662" t="s">
        <v>3175</v>
      </c>
      <c r="D662" t="s">
        <v>1462</v>
      </c>
      <c r="E662">
        <v>7255.7647637999999</v>
      </c>
      <c r="F662">
        <v>947.95</v>
      </c>
      <c r="G662">
        <v>-9.8813530600777604</v>
      </c>
      <c r="H662">
        <v>-1.7704930076451999</v>
      </c>
      <c r="I662">
        <v>38.778750050375301</v>
      </c>
      <c r="J662">
        <v>-0.24159707898153299</v>
      </c>
      <c r="K662">
        <v>934.04671362692204</v>
      </c>
      <c r="L662">
        <v>861.60162998952705</v>
      </c>
      <c r="M662">
        <v>61.062432276672197</v>
      </c>
      <c r="N662">
        <v>0.34909794431790803</v>
      </c>
      <c r="O662">
        <v>17.833219051637698</v>
      </c>
      <c r="P662">
        <v>60.262045646661001</v>
      </c>
      <c r="Q662">
        <v>-2.7911502488980999E-2</v>
      </c>
    </row>
    <row r="663" spans="1:17" x14ac:dyDescent="0.3">
      <c r="A663" t="s">
        <v>1463</v>
      </c>
      <c r="B663" t="s">
        <v>1464</v>
      </c>
      <c r="C663" t="s">
        <v>3163</v>
      </c>
      <c r="D663" t="s">
        <v>199</v>
      </c>
      <c r="E663">
        <v>7249.59977265</v>
      </c>
      <c r="F663">
        <v>528.9</v>
      </c>
      <c r="G663">
        <v>12.5432587635642</v>
      </c>
      <c r="H663">
        <v>5.6196765196656298</v>
      </c>
      <c r="I663">
        <v>14.147790395943799</v>
      </c>
      <c r="J663">
        <v>8.0423939753209392</v>
      </c>
      <c r="K663">
        <v>513.24308096361904</v>
      </c>
      <c r="L663">
        <v>478.947177956801</v>
      </c>
      <c r="M663">
        <v>69.473833134019998</v>
      </c>
      <c r="N663">
        <v>0.219189811536943</v>
      </c>
      <c r="O663">
        <v>20.930232558139501</v>
      </c>
      <c r="P663">
        <v>47.902684563758299</v>
      </c>
      <c r="Q663">
        <v>2.9990526616543001E-2</v>
      </c>
    </row>
    <row r="664" spans="1:17" x14ac:dyDescent="0.3">
      <c r="A664" t="s">
        <v>1465</v>
      </c>
      <c r="B664" t="s">
        <v>1466</v>
      </c>
      <c r="C664" t="s">
        <v>3168</v>
      </c>
      <c r="D664" t="s">
        <v>91</v>
      </c>
      <c r="E664">
        <v>7234.0933087149997</v>
      </c>
      <c r="F664">
        <v>2955.05</v>
      </c>
      <c r="G664">
        <v>45.850162326910002</v>
      </c>
      <c r="H664">
        <v>-10.611934123605501</v>
      </c>
      <c r="I664">
        <v>18.384163244885201</v>
      </c>
      <c r="J664">
        <v>3.2556002622493598</v>
      </c>
      <c r="K664">
        <v>3044.27557086351</v>
      </c>
      <c r="L664">
        <v>2747.6116541602</v>
      </c>
      <c r="M664">
        <v>55.562623047489303</v>
      </c>
      <c r="N664">
        <v>0.71438103980300005</v>
      </c>
      <c r="O664">
        <v>19.285629684776801</v>
      </c>
      <c r="P664">
        <v>75.880129750319895</v>
      </c>
      <c r="Q664">
        <v>0.16881746623025201</v>
      </c>
    </row>
    <row r="665" spans="1:17" hidden="1" x14ac:dyDescent="0.3">
      <c r="A665" t="s">
        <v>1467</v>
      </c>
      <c r="B665" t="s">
        <v>1468</v>
      </c>
      <c r="C665" t="s">
        <v>3172</v>
      </c>
      <c r="D665" t="s">
        <v>108</v>
      </c>
      <c r="E665">
        <v>7229.8994579600003</v>
      </c>
      <c r="F665">
        <v>657.2</v>
      </c>
      <c r="G665">
        <v>-23.746501259139698</v>
      </c>
      <c r="H665">
        <v>-15.2251467258469</v>
      </c>
      <c r="I665">
        <v>-17.773660216007201</v>
      </c>
      <c r="J665">
        <v>-2.4982400752313798</v>
      </c>
      <c r="K665">
        <v>748.46821000678801</v>
      </c>
      <c r="L665">
        <v>753.54553214516795</v>
      </c>
      <c r="M665">
        <v>26.890025426188402</v>
      </c>
      <c r="N665">
        <v>0.75064268677954604</v>
      </c>
      <c r="O665">
        <v>43.5483870967741</v>
      </c>
      <c r="P665">
        <v>4.8165869218500896</v>
      </c>
      <c r="Q665">
        <v>6.2483952289659001E-2</v>
      </c>
    </row>
    <row r="666" spans="1:17" x14ac:dyDescent="0.3">
      <c r="A666" t="s">
        <v>1469</v>
      </c>
      <c r="B666" t="s">
        <v>1470</v>
      </c>
      <c r="C666" t="s">
        <v>3160</v>
      </c>
      <c r="D666" t="s">
        <v>46</v>
      </c>
      <c r="E666">
        <v>7189.5587833050004</v>
      </c>
      <c r="F666">
        <v>193.17</v>
      </c>
      <c r="G666">
        <v>1.9243085358822301</v>
      </c>
      <c r="H666">
        <v>2.13132405286711</v>
      </c>
      <c r="I666">
        <v>-14.7515083712332</v>
      </c>
      <c r="J666">
        <v>4.6283688754882197</v>
      </c>
      <c r="K666">
        <v>190.09139231224799</v>
      </c>
      <c r="L666">
        <v>189.934269160703</v>
      </c>
      <c r="M666">
        <v>61.544377991869702</v>
      </c>
      <c r="N666">
        <v>0.76626440574027299</v>
      </c>
      <c r="O666">
        <v>29.057307035253899</v>
      </c>
      <c r="P666">
        <v>40.794460641399397</v>
      </c>
      <c r="Q666">
        <v>8.6974136902306001E-2</v>
      </c>
    </row>
    <row r="667" spans="1:17" x14ac:dyDescent="0.3">
      <c r="A667" t="s">
        <v>1471</v>
      </c>
      <c r="B667" t="s">
        <v>1472</v>
      </c>
      <c r="C667" t="s">
        <v>3171</v>
      </c>
      <c r="D667" t="s">
        <v>158</v>
      </c>
      <c r="E667">
        <v>7144.2521999999999</v>
      </c>
      <c r="F667">
        <v>1032</v>
      </c>
      <c r="G667">
        <v>91.637411391242907</v>
      </c>
      <c r="H667">
        <v>-2.7604824352319999</v>
      </c>
      <c r="I667">
        <v>27.3128666606918</v>
      </c>
      <c r="J667">
        <v>2.8407073702741199</v>
      </c>
      <c r="K667">
        <v>1011.72647332392</v>
      </c>
      <c r="L667">
        <v>849.66330085394804</v>
      </c>
      <c r="M667">
        <v>54.580598109176201</v>
      </c>
      <c r="N667">
        <v>0.75004041073988803</v>
      </c>
      <c r="O667">
        <v>19.617248062015499</v>
      </c>
      <c r="P667">
        <v>130.04904146232701</v>
      </c>
      <c r="Q667">
        <v>6.5061392555696998E-2</v>
      </c>
    </row>
    <row r="668" spans="1:17" hidden="1" x14ac:dyDescent="0.3">
      <c r="A668" t="s">
        <v>1473</v>
      </c>
      <c r="B668" t="s">
        <v>1474</v>
      </c>
      <c r="C668" t="s">
        <v>3172</v>
      </c>
      <c r="D668" t="s">
        <v>590</v>
      </c>
      <c r="E668">
        <v>7118.1775630899901</v>
      </c>
      <c r="F668">
        <v>3558.65</v>
      </c>
      <c r="G668">
        <v>157.82367022862601</v>
      </c>
      <c r="H668">
        <v>25.102946217582598</v>
      </c>
      <c r="I668">
        <v>63.3444464565139</v>
      </c>
      <c r="J668">
        <v>3.3935818466955001</v>
      </c>
      <c r="K668">
        <v>2654.6493915266201</v>
      </c>
      <c r="L668">
        <v>2000.8647201030401</v>
      </c>
      <c r="M668">
        <v>72.335257680381801</v>
      </c>
      <c r="N668">
        <v>2.3456452440424802</v>
      </c>
      <c r="O668">
        <v>3.4381015272645499</v>
      </c>
      <c r="P668">
        <v>193.67856406024299</v>
      </c>
      <c r="Q668">
        <v>0.219826687964705</v>
      </c>
    </row>
    <row r="669" spans="1:17" hidden="1" x14ac:dyDescent="0.3">
      <c r="A669" t="s">
        <v>1475</v>
      </c>
      <c r="B669" t="s">
        <v>1476</v>
      </c>
      <c r="C669" t="s">
        <v>3172</v>
      </c>
      <c r="D669" t="s">
        <v>1477</v>
      </c>
      <c r="E669">
        <v>7116.7072780349999</v>
      </c>
      <c r="F669">
        <v>557.85</v>
      </c>
      <c r="G669">
        <v>-29.5995084823262</v>
      </c>
      <c r="H669">
        <v>12.1908100198005</v>
      </c>
      <c r="I669">
        <v>-12.3476517353266</v>
      </c>
      <c r="J669">
        <v>8.7707247257083694</v>
      </c>
      <c r="K669">
        <v>533.66436742995097</v>
      </c>
      <c r="L669">
        <v>539.14559289455599</v>
      </c>
      <c r="M669">
        <v>65.455020431494006</v>
      </c>
      <c r="N669">
        <v>1.63377020493667</v>
      </c>
      <c r="O669">
        <v>18.669893340503702</v>
      </c>
      <c r="P669">
        <v>29.4315545243619</v>
      </c>
      <c r="Q669">
        <v>6.6265393347153007E-2</v>
      </c>
    </row>
    <row r="670" spans="1:17" x14ac:dyDescent="0.3">
      <c r="A670" t="s">
        <v>1478</v>
      </c>
      <c r="B670" t="s">
        <v>1479</v>
      </c>
      <c r="C670" t="s">
        <v>3160</v>
      </c>
      <c r="D670" t="s">
        <v>46</v>
      </c>
      <c r="E670">
        <v>7100.0114844</v>
      </c>
      <c r="F670">
        <v>1059.9000000000001</v>
      </c>
      <c r="G670">
        <v>28.2168262667021</v>
      </c>
      <c r="H670">
        <v>-2.3287714778574502</v>
      </c>
      <c r="I670">
        <v>-12.649222589617199</v>
      </c>
      <c r="J670">
        <v>3.2216305295177898</v>
      </c>
      <c r="K670">
        <v>1135.2188971962501</v>
      </c>
      <c r="L670">
        <v>1114.7699777826299</v>
      </c>
      <c r="M670">
        <v>46.140514941252803</v>
      </c>
      <c r="N670">
        <v>0.54595954063248398</v>
      </c>
      <c r="O670">
        <v>45.527879988678102</v>
      </c>
      <c r="P670">
        <v>57.605947955390299</v>
      </c>
      <c r="Q670">
        <v>9.9803676102007993E-2</v>
      </c>
    </row>
    <row r="671" spans="1:17" x14ac:dyDescent="0.3">
      <c r="A671" t="s">
        <v>1480</v>
      </c>
      <c r="B671" t="s">
        <v>1481</v>
      </c>
      <c r="C671" t="s">
        <v>3167</v>
      </c>
      <c r="D671" t="s">
        <v>264</v>
      </c>
      <c r="E671">
        <v>7058.6088373499997</v>
      </c>
      <c r="F671">
        <v>3113.25</v>
      </c>
      <c r="G671">
        <v>13.034493283534299</v>
      </c>
      <c r="H671">
        <v>-2.8981712944946301</v>
      </c>
      <c r="I671">
        <v>29.8823399018275</v>
      </c>
      <c r="J671">
        <v>2.6560559988077102</v>
      </c>
      <c r="K671">
        <v>3115.4821040645302</v>
      </c>
      <c r="L671">
        <v>2789.5743405102298</v>
      </c>
      <c r="M671">
        <v>65.150749069841098</v>
      </c>
      <c r="N671">
        <v>0.30626094949702598</v>
      </c>
      <c r="O671">
        <v>26.331004577210301</v>
      </c>
      <c r="P671">
        <v>103.148450244698</v>
      </c>
      <c r="Q671">
        <v>0.12567249784001899</v>
      </c>
    </row>
    <row r="672" spans="1:17" x14ac:dyDescent="0.3">
      <c r="A672" t="s">
        <v>1482</v>
      </c>
      <c r="B672" t="s">
        <v>1483</v>
      </c>
      <c r="C672" t="s">
        <v>3166</v>
      </c>
      <c r="D672" t="s">
        <v>136</v>
      </c>
      <c r="E672">
        <v>7042.8253017999996</v>
      </c>
      <c r="F672">
        <v>999.55</v>
      </c>
      <c r="G672">
        <v>27.6806798116775</v>
      </c>
      <c r="H672">
        <v>11.039924345685399</v>
      </c>
      <c r="I672">
        <v>10.8621650840243</v>
      </c>
      <c r="J672">
        <v>5.1190416774482497</v>
      </c>
      <c r="K672">
        <v>947.48545765114204</v>
      </c>
      <c r="L672">
        <v>890.61159020242906</v>
      </c>
      <c r="M672">
        <v>69.853919677837695</v>
      </c>
      <c r="N672">
        <v>1.0228965623442901</v>
      </c>
      <c r="O672">
        <v>5.9226651993396997</v>
      </c>
      <c r="P672">
        <v>53.776923076922998</v>
      </c>
      <c r="Q672">
        <v>5.1113073593879003E-2</v>
      </c>
    </row>
    <row r="673" spans="1:17" x14ac:dyDescent="0.3">
      <c r="A673" t="s">
        <v>1484</v>
      </c>
      <c r="B673" t="s">
        <v>1485</v>
      </c>
      <c r="C673" t="s">
        <v>3159</v>
      </c>
      <c r="D673" t="s">
        <v>128</v>
      </c>
      <c r="E673">
        <v>6998.0258439999998</v>
      </c>
      <c r="F673">
        <v>1160</v>
      </c>
      <c r="G673">
        <v>39.738256185884097</v>
      </c>
      <c r="H673">
        <v>0.41765543475387801</v>
      </c>
      <c r="I673">
        <v>12.217702018182001</v>
      </c>
      <c r="J673">
        <v>-3.0039715604775901</v>
      </c>
      <c r="K673">
        <v>1212.9744130158001</v>
      </c>
      <c r="L673">
        <v>1068.9311904569799</v>
      </c>
      <c r="M673">
        <v>32.497694192450098</v>
      </c>
      <c r="N673">
        <v>1.6481523713105499</v>
      </c>
      <c r="O673">
        <v>16.043103448275801</v>
      </c>
      <c r="P673">
        <v>68.948441596271394</v>
      </c>
      <c r="Q673">
        <v>7.6880564411228994E-2</v>
      </c>
    </row>
    <row r="674" spans="1:17" x14ac:dyDescent="0.3">
      <c r="A674" t="s">
        <v>1486</v>
      </c>
      <c r="B674" t="s">
        <v>1487</v>
      </c>
      <c r="C674" t="s">
        <v>3165</v>
      </c>
      <c r="D674" t="s">
        <v>75</v>
      </c>
      <c r="E674">
        <v>6987.0490597999997</v>
      </c>
      <c r="F674">
        <v>341.05</v>
      </c>
      <c r="G674">
        <v>37.954626350839703</v>
      </c>
      <c r="H674">
        <v>14.9528927456687</v>
      </c>
      <c r="I674">
        <v>44.253989428329199</v>
      </c>
      <c r="J674">
        <v>0.31139359587933801</v>
      </c>
      <c r="K674">
        <v>318.65770903372101</v>
      </c>
      <c r="L674">
        <v>276.14407992782299</v>
      </c>
      <c r="M674">
        <v>56.909354974708002</v>
      </c>
      <c r="N674">
        <v>0.723561311727415</v>
      </c>
      <c r="O674">
        <v>11.1274006743879</v>
      </c>
      <c r="P674">
        <v>87.390109890109898</v>
      </c>
      <c r="Q674">
        <v>7.4330562106712003E-2</v>
      </c>
    </row>
    <row r="675" spans="1:17" hidden="1" x14ac:dyDescent="0.3">
      <c r="A675" t="s">
        <v>1488</v>
      </c>
      <c r="B675" t="s">
        <v>1489</v>
      </c>
      <c r="C675" t="s">
        <v>3172</v>
      </c>
      <c r="D675" t="s">
        <v>986</v>
      </c>
      <c r="E675">
        <v>6976.8614524000004</v>
      </c>
      <c r="F675">
        <v>739.55</v>
      </c>
      <c r="G675">
        <v>190.32266706022699</v>
      </c>
      <c r="H675">
        <v>-0.37765436679330999</v>
      </c>
      <c r="I675">
        <v>-13.342610025453901</v>
      </c>
      <c r="J675">
        <v>2.6661047652538001</v>
      </c>
      <c r="K675">
        <v>726.77150462371696</v>
      </c>
      <c r="L675">
        <v>619.809006445911</v>
      </c>
      <c r="M675">
        <v>63.573797239061598</v>
      </c>
      <c r="N675">
        <v>0.57554140931127395</v>
      </c>
      <c r="O675">
        <v>23.1424514907714</v>
      </c>
      <c r="P675">
        <v>252.166666666666</v>
      </c>
      <c r="Q675">
        <v>0.22407334879626201</v>
      </c>
    </row>
    <row r="676" spans="1:17" x14ac:dyDescent="0.3">
      <c r="A676" t="s">
        <v>1490</v>
      </c>
      <c r="B676" t="s">
        <v>1491</v>
      </c>
      <c r="C676" t="s">
        <v>3164</v>
      </c>
      <c r="D676" t="s">
        <v>1440</v>
      </c>
      <c r="E676">
        <v>6974.4556070250001</v>
      </c>
      <c r="F676">
        <v>342.75</v>
      </c>
      <c r="G676">
        <v>16.415177599543298</v>
      </c>
      <c r="H676">
        <v>-13.2123719747667</v>
      </c>
      <c r="I676">
        <v>-27.865827160632001</v>
      </c>
      <c r="J676">
        <v>-0.83000326177023298</v>
      </c>
      <c r="K676">
        <v>374.45744475610098</v>
      </c>
      <c r="L676">
        <v>381.71050834438603</v>
      </c>
      <c r="M676">
        <v>52.353452813940102</v>
      </c>
      <c r="N676">
        <v>0.78779223966529599</v>
      </c>
      <c r="O676">
        <v>71.553610503282201</v>
      </c>
      <c r="P676">
        <v>46.631016042780701</v>
      </c>
      <c r="Q676">
        <v>7.0769968009350995E-2</v>
      </c>
    </row>
    <row r="677" spans="1:17" x14ac:dyDescent="0.3">
      <c r="A677" t="s">
        <v>1492</v>
      </c>
      <c r="B677" t="s">
        <v>1493</v>
      </c>
      <c r="C677" t="s">
        <v>3161</v>
      </c>
      <c r="D677" t="s">
        <v>51</v>
      </c>
      <c r="E677">
        <v>6965.2068432440001</v>
      </c>
      <c r="F677">
        <v>214.63</v>
      </c>
      <c r="G677">
        <v>-37.311510888922101</v>
      </c>
      <c r="H677">
        <v>1.3830237994369801</v>
      </c>
      <c r="I677">
        <v>-8.91846782173997</v>
      </c>
      <c r="J677">
        <v>-1.1380744520452799</v>
      </c>
      <c r="K677">
        <v>215.53922952100999</v>
      </c>
      <c r="L677">
        <v>243.253973052221</v>
      </c>
      <c r="M677">
        <v>56.648245174453599</v>
      </c>
      <c r="N677">
        <v>0.77928277128531498</v>
      </c>
      <c r="O677">
        <v>120.286073708242</v>
      </c>
      <c r="P677">
        <v>9.4492605813360608</v>
      </c>
      <c r="Q677">
        <v>-1.5465236119174001E-2</v>
      </c>
    </row>
    <row r="678" spans="1:17" hidden="1" x14ac:dyDescent="0.3">
      <c r="A678" t="s">
        <v>1494</v>
      </c>
      <c r="B678" t="s">
        <v>1495</v>
      </c>
      <c r="C678" t="s">
        <v>3172</v>
      </c>
      <c r="D678" t="s">
        <v>24</v>
      </c>
      <c r="E678">
        <v>6963.5051896499999</v>
      </c>
      <c r="F678">
        <v>439.75</v>
      </c>
      <c r="G678">
        <v>-43.166178765629603</v>
      </c>
      <c r="H678">
        <v>-1.3213044366403699</v>
      </c>
      <c r="I678">
        <v>-18.500445466276599</v>
      </c>
      <c r="J678">
        <v>-1.10458526847711</v>
      </c>
      <c r="K678">
        <v>453.14076212288398</v>
      </c>
      <c r="L678">
        <v>470.417379468935</v>
      </c>
      <c r="M678">
        <v>44.645760677726599</v>
      </c>
      <c r="N678">
        <v>0.80535063584690303</v>
      </c>
      <c r="O678">
        <v>23.990903922683302</v>
      </c>
      <c r="P678">
        <v>5.1781870365941103</v>
      </c>
      <c r="Q678">
        <v>-0.119345676866439</v>
      </c>
    </row>
    <row r="679" spans="1:17" hidden="1" x14ac:dyDescent="0.3">
      <c r="A679" t="s">
        <v>1496</v>
      </c>
      <c r="B679" t="s">
        <v>1497</v>
      </c>
      <c r="C679" t="s">
        <v>3172</v>
      </c>
      <c r="D679" t="s">
        <v>396</v>
      </c>
      <c r="E679">
        <v>6962.7667016249998</v>
      </c>
      <c r="F679">
        <v>771.75</v>
      </c>
      <c r="G679">
        <v>62.4005471898612</v>
      </c>
      <c r="H679">
        <v>43.209467705288802</v>
      </c>
      <c r="I679">
        <v>106.236200534444</v>
      </c>
      <c r="J679">
        <v>16.1430941342878</v>
      </c>
      <c r="K679">
        <v>614.42666976193095</v>
      </c>
      <c r="L679">
        <v>512.13063787032399</v>
      </c>
      <c r="M679">
        <v>71.204946355864294</v>
      </c>
      <c r="N679">
        <v>2.60176095379766</v>
      </c>
      <c r="O679">
        <v>6.6277939747327403</v>
      </c>
      <c r="P679">
        <v>142.65052664675301</v>
      </c>
      <c r="Q679">
        <v>8.2589272309597006E-2</v>
      </c>
    </row>
    <row r="680" spans="1:17" hidden="1" x14ac:dyDescent="0.3">
      <c r="A680" t="s">
        <v>1498</v>
      </c>
      <c r="B680" t="s">
        <v>1499</v>
      </c>
      <c r="C680" t="s">
        <v>3172</v>
      </c>
      <c r="D680" t="s">
        <v>205</v>
      </c>
      <c r="E680">
        <v>6946.8205299949996</v>
      </c>
      <c r="F680">
        <v>580.4</v>
      </c>
      <c r="G680">
        <v>132.505746310245</v>
      </c>
      <c r="H680">
        <v>13.6923163302306</v>
      </c>
      <c r="I680">
        <v>69.984699984845406</v>
      </c>
      <c r="J680">
        <v>3.9290630985045798</v>
      </c>
      <c r="K680">
        <v>493.81672634296001</v>
      </c>
      <c r="L680">
        <v>384.38098565195401</v>
      </c>
      <c r="M680">
        <v>68.101080378267795</v>
      </c>
      <c r="N680">
        <v>0.84753359389361105</v>
      </c>
      <c r="O680">
        <v>6.6333563059958598</v>
      </c>
      <c r="P680">
        <v>180.22944544855599</v>
      </c>
      <c r="Q680">
        <v>0.19309659775844201</v>
      </c>
    </row>
    <row r="681" spans="1:17" x14ac:dyDescent="0.3">
      <c r="A681" t="s">
        <v>1500</v>
      </c>
      <c r="B681" t="s">
        <v>1501</v>
      </c>
      <c r="C681" t="s">
        <v>3171</v>
      </c>
      <c r="D681" t="s">
        <v>475</v>
      </c>
      <c r="E681">
        <v>6913.4013699999996</v>
      </c>
      <c r="F681">
        <v>2133.6999999999998</v>
      </c>
      <c r="G681">
        <v>-23.9878255359435</v>
      </c>
      <c r="H681">
        <v>-4.48302094231836</v>
      </c>
      <c r="I681">
        <v>-8.7831911443184598</v>
      </c>
      <c r="J681">
        <v>3.0118652769188099</v>
      </c>
      <c r="K681">
        <v>2189.1092524681599</v>
      </c>
      <c r="L681">
        <v>2239.1704550106101</v>
      </c>
      <c r="M681">
        <v>53.119009911108002</v>
      </c>
      <c r="N681">
        <v>0.53486238050559098</v>
      </c>
      <c r="O681">
        <v>28.181093874490301</v>
      </c>
      <c r="P681">
        <v>8.8622448979591706</v>
      </c>
      <c r="Q681">
        <v>-6.1172946467671997E-2</v>
      </c>
    </row>
    <row r="682" spans="1:17" x14ac:dyDescent="0.3">
      <c r="A682" t="s">
        <v>1502</v>
      </c>
      <c r="B682" t="s">
        <v>1503</v>
      </c>
      <c r="C682" t="s">
        <v>3170</v>
      </c>
      <c r="D682" t="s">
        <v>136</v>
      </c>
      <c r="E682">
        <v>6899.3523123000004</v>
      </c>
      <c r="F682">
        <v>233.8</v>
      </c>
      <c r="G682">
        <v>102.52520662519299</v>
      </c>
      <c r="H682">
        <v>-11.9287788047593</v>
      </c>
      <c r="I682">
        <v>43.2665022919387</v>
      </c>
      <c r="J682">
        <v>4.0197753215863701</v>
      </c>
      <c r="K682">
        <v>236.23821332728301</v>
      </c>
      <c r="L682">
        <v>194.742010077347</v>
      </c>
      <c r="M682">
        <v>47.229645896446002</v>
      </c>
      <c r="N682">
        <v>0.96787146479568797</v>
      </c>
      <c r="O682">
        <v>15.461933276304499</v>
      </c>
      <c r="P682">
        <v>142.40539139450399</v>
      </c>
      <c r="Q682">
        <v>0.157339421752132</v>
      </c>
    </row>
    <row r="683" spans="1:17" x14ac:dyDescent="0.3">
      <c r="A683" t="s">
        <v>1504</v>
      </c>
      <c r="B683" t="s">
        <v>1505</v>
      </c>
      <c r="C683" t="s">
        <v>3159</v>
      </c>
      <c r="D683" t="s">
        <v>128</v>
      </c>
      <c r="E683">
        <v>6896.1701170699998</v>
      </c>
      <c r="F683">
        <v>601.9</v>
      </c>
      <c r="G683">
        <v>-10.9559207452889</v>
      </c>
      <c r="H683">
        <v>-4.9710151580674404</v>
      </c>
      <c r="I683">
        <v>10.7210300388984</v>
      </c>
      <c r="J683">
        <v>2.01369411363354</v>
      </c>
      <c r="K683">
        <v>602.80140455033995</v>
      </c>
      <c r="L683">
        <v>565.61037325573795</v>
      </c>
      <c r="M683">
        <v>51.368565077355903</v>
      </c>
      <c r="N683">
        <v>0.54449287610343</v>
      </c>
      <c r="O683">
        <v>14.038876889848799</v>
      </c>
      <c r="P683">
        <v>28.886509635974299</v>
      </c>
      <c r="Q683">
        <v>4.9544418954082001E-2</v>
      </c>
    </row>
    <row r="684" spans="1:17" hidden="1" x14ac:dyDescent="0.3">
      <c r="A684" t="s">
        <v>1506</v>
      </c>
      <c r="B684" t="s">
        <v>1507</v>
      </c>
      <c r="C684" t="s">
        <v>3172</v>
      </c>
      <c r="D684" t="s">
        <v>380</v>
      </c>
      <c r="E684">
        <v>6890.5119412499998</v>
      </c>
      <c r="F684">
        <v>7162.5</v>
      </c>
      <c r="G684">
        <v>7.64968262217874</v>
      </c>
      <c r="H684">
        <v>-0.15986055924162401</v>
      </c>
      <c r="I684">
        <v>32.564737706746101</v>
      </c>
      <c r="J684">
        <v>1.6430509016322301</v>
      </c>
      <c r="K684">
        <v>6822.34744045356</v>
      </c>
      <c r="L684">
        <v>6095.79857523991</v>
      </c>
      <c r="M684">
        <v>55.5978909482508</v>
      </c>
      <c r="N684">
        <v>1.4919329246905899</v>
      </c>
      <c r="O684">
        <v>7.9986038394415298</v>
      </c>
      <c r="P684">
        <v>43.727174218405104</v>
      </c>
      <c r="Q684">
        <v>0.104481390281614</v>
      </c>
    </row>
    <row r="685" spans="1:17" x14ac:dyDescent="0.3">
      <c r="A685" t="s">
        <v>1508</v>
      </c>
      <c r="B685" t="s">
        <v>1509</v>
      </c>
      <c r="C685" t="s">
        <v>3160</v>
      </c>
      <c r="D685" t="s">
        <v>46</v>
      </c>
      <c r="E685">
        <v>6880.7916912640003</v>
      </c>
      <c r="F685">
        <v>40.96</v>
      </c>
      <c r="G685">
        <v>16.8117648059064</v>
      </c>
      <c r="H685">
        <v>0.79320133889607702</v>
      </c>
      <c r="I685">
        <v>7.1027508447280798</v>
      </c>
      <c r="J685">
        <v>2.6001689102635299</v>
      </c>
      <c r="K685">
        <v>42.116051566459603</v>
      </c>
      <c r="L685">
        <v>40.469245685475002</v>
      </c>
      <c r="M685">
        <v>56.9183461412429</v>
      </c>
      <c r="N685">
        <v>0.79962867022804296</v>
      </c>
      <c r="O685">
        <v>40.380859375</v>
      </c>
      <c r="P685">
        <v>54.036576711090703</v>
      </c>
      <c r="Q685">
        <v>0.13158874641655799</v>
      </c>
    </row>
    <row r="686" spans="1:17" x14ac:dyDescent="0.3">
      <c r="A686" t="s">
        <v>1510</v>
      </c>
      <c r="B686" t="s">
        <v>1511</v>
      </c>
      <c r="C686" t="s">
        <v>3168</v>
      </c>
      <c r="D686" t="s">
        <v>467</v>
      </c>
      <c r="E686">
        <v>6880.5515556</v>
      </c>
      <c r="F686">
        <v>484.5</v>
      </c>
      <c r="G686">
        <v>-44.447507739928803</v>
      </c>
      <c r="H686">
        <v>-13.0144136969149</v>
      </c>
      <c r="I686">
        <v>-21.3717677063214</v>
      </c>
      <c r="J686">
        <v>4.3267528498493503E-2</v>
      </c>
      <c r="K686">
        <v>500.32944823802001</v>
      </c>
      <c r="L686">
        <v>517.45668746337606</v>
      </c>
      <c r="M686">
        <v>46.845537761220697</v>
      </c>
      <c r="N686">
        <v>0.493979737292355</v>
      </c>
      <c r="O686">
        <v>37.832817337461201</v>
      </c>
      <c r="P686">
        <v>13.068844807467899</v>
      </c>
      <c r="Q686">
        <v>-5.8333621581345002E-2</v>
      </c>
    </row>
    <row r="687" spans="1:17" x14ac:dyDescent="0.3">
      <c r="A687" t="s">
        <v>1512</v>
      </c>
      <c r="B687" t="s">
        <v>1513</v>
      </c>
      <c r="C687" t="s">
        <v>3160</v>
      </c>
      <c r="D687" t="s">
        <v>46</v>
      </c>
      <c r="E687">
        <v>6875.5180406500003</v>
      </c>
      <c r="F687">
        <v>503.65</v>
      </c>
      <c r="G687">
        <v>52.437579754340099</v>
      </c>
      <c r="H687">
        <v>-9.4988536766865703</v>
      </c>
      <c r="I687">
        <v>26.567468947744</v>
      </c>
      <c r="J687">
        <v>-1.8769184959817999</v>
      </c>
      <c r="K687">
        <v>532.97278155714298</v>
      </c>
      <c r="L687">
        <v>458.984918964727</v>
      </c>
      <c r="M687">
        <v>46.8977327458499</v>
      </c>
      <c r="N687">
        <v>0.98473231174211595</v>
      </c>
      <c r="O687">
        <v>22.902809490717701</v>
      </c>
      <c r="P687">
        <v>89.377702575672103</v>
      </c>
      <c r="Q687">
        <v>0.199688130679545</v>
      </c>
    </row>
    <row r="688" spans="1:17" x14ac:dyDescent="0.3">
      <c r="A688" t="s">
        <v>1514</v>
      </c>
      <c r="B688" t="s">
        <v>1515</v>
      </c>
      <c r="C688" t="s">
        <v>3167</v>
      </c>
      <c r="D688" t="s">
        <v>173</v>
      </c>
      <c r="E688">
        <v>6846.30863202</v>
      </c>
      <c r="F688">
        <v>438.35</v>
      </c>
      <c r="G688">
        <v>49.631778289608697</v>
      </c>
      <c r="H688">
        <v>12.3468082845389</v>
      </c>
      <c r="I688">
        <v>33.573005736844699</v>
      </c>
      <c r="J688">
        <v>13.1480945883802</v>
      </c>
      <c r="K688">
        <v>404.16254172773</v>
      </c>
      <c r="L688">
        <v>359.145718799517</v>
      </c>
      <c r="M688">
        <v>76.986670641567699</v>
      </c>
      <c r="N688">
        <v>1.39576700748184</v>
      </c>
      <c r="O688">
        <v>3.09113721911713</v>
      </c>
      <c r="P688">
        <v>79.762148862005304</v>
      </c>
      <c r="Q688">
        <v>0.18710284842076499</v>
      </c>
    </row>
    <row r="689" spans="1:17" x14ac:dyDescent="0.3">
      <c r="A689" t="s">
        <v>1516</v>
      </c>
      <c r="B689" t="s">
        <v>1517</v>
      </c>
      <c r="C689" t="s">
        <v>3168</v>
      </c>
      <c r="D689" t="s">
        <v>199</v>
      </c>
      <c r="E689">
        <v>6845.6505841999997</v>
      </c>
      <c r="F689">
        <v>1689.5</v>
      </c>
      <c r="G689">
        <v>70.254931884506306</v>
      </c>
      <c r="H689">
        <v>-9.5289302056885301</v>
      </c>
      <c r="I689">
        <v>6.2598978110045396</v>
      </c>
      <c r="J689">
        <v>1.1860784344386399</v>
      </c>
      <c r="K689">
        <v>1855.6058799068801</v>
      </c>
      <c r="L689">
        <v>1622.7047982608999</v>
      </c>
      <c r="M689">
        <v>42.320379509361899</v>
      </c>
      <c r="N689">
        <v>1.8699405432993299</v>
      </c>
      <c r="O689">
        <v>39.680378810298897</v>
      </c>
      <c r="P689">
        <v>98.764705882352899</v>
      </c>
      <c r="Q689">
        <v>2.9985592692833001E-2</v>
      </c>
    </row>
    <row r="690" spans="1:17" x14ac:dyDescent="0.3">
      <c r="A690" t="s">
        <v>1518</v>
      </c>
      <c r="B690" t="s">
        <v>1519</v>
      </c>
      <c r="C690" t="s">
        <v>3159</v>
      </c>
      <c r="D690" t="s">
        <v>237</v>
      </c>
      <c r="E690">
        <v>6802.6769653699903</v>
      </c>
      <c r="F690">
        <v>352.55</v>
      </c>
      <c r="G690">
        <v>13.7152493858088</v>
      </c>
      <c r="H690">
        <v>20.4342563576953</v>
      </c>
      <c r="I690">
        <v>44.220107531889496</v>
      </c>
      <c r="J690">
        <v>23.091105703170101</v>
      </c>
      <c r="K690">
        <v>291.00942030022497</v>
      </c>
      <c r="L690">
        <v>256.36061763717402</v>
      </c>
      <c r="M690">
        <v>82.759378802358597</v>
      </c>
      <c r="N690">
        <v>1.6245185730935401</v>
      </c>
      <c r="O690">
        <v>0.60984257552119103</v>
      </c>
      <c r="P690">
        <v>93.655589123867003</v>
      </c>
      <c r="Q690">
        <v>0.158085748556589</v>
      </c>
    </row>
    <row r="691" spans="1:17" x14ac:dyDescent="0.3">
      <c r="A691" t="s">
        <v>1520</v>
      </c>
      <c r="B691" t="s">
        <v>1521</v>
      </c>
      <c r="C691" t="s">
        <v>3160</v>
      </c>
      <c r="D691" t="s">
        <v>46</v>
      </c>
      <c r="E691">
        <v>6766.2716993510003</v>
      </c>
      <c r="F691">
        <v>241.03</v>
      </c>
      <c r="G691">
        <v>48.973473330463698</v>
      </c>
      <c r="H691">
        <v>1.2639362246564201</v>
      </c>
      <c r="I691">
        <v>31.241869430004702</v>
      </c>
      <c r="J691">
        <v>3.5761907456322302</v>
      </c>
      <c r="K691">
        <v>238.71717377654701</v>
      </c>
      <c r="L691">
        <v>208.672320707994</v>
      </c>
      <c r="M691">
        <v>54.674157076757801</v>
      </c>
      <c r="N691">
        <v>0.67078016695117704</v>
      </c>
      <c r="O691">
        <v>18.134672032527</v>
      </c>
      <c r="P691">
        <v>84.203286205578905</v>
      </c>
      <c r="Q691">
        <v>8.8820935278877994E-2</v>
      </c>
    </row>
    <row r="692" spans="1:17" hidden="1" x14ac:dyDescent="0.3">
      <c r="A692" t="s">
        <v>1522</v>
      </c>
      <c r="B692" t="s">
        <v>1523</v>
      </c>
      <c r="C692" t="s">
        <v>3172</v>
      </c>
      <c r="D692" t="s">
        <v>1056</v>
      </c>
      <c r="E692">
        <v>6746.8437323999997</v>
      </c>
      <c r="F692">
        <v>130.9</v>
      </c>
      <c r="G692">
        <v>-16.130050098522702</v>
      </c>
      <c r="H692">
        <v>2.8132690508742901</v>
      </c>
      <c r="I692">
        <v>-5.2069418266667098</v>
      </c>
      <c r="K692">
        <v>123.982860754724</v>
      </c>
      <c r="M692">
        <v>1.05563603616817</v>
      </c>
      <c r="N692">
        <v>0.76595744680850997</v>
      </c>
      <c r="O692">
        <v>1.1153552330023</v>
      </c>
      <c r="P692">
        <v>10.464135021097</v>
      </c>
    </row>
    <row r="693" spans="1:17" x14ac:dyDescent="0.3">
      <c r="A693" t="s">
        <v>1524</v>
      </c>
      <c r="B693" t="s">
        <v>1525</v>
      </c>
      <c r="C693" t="s">
        <v>3163</v>
      </c>
      <c r="D693" t="s">
        <v>199</v>
      </c>
      <c r="E693">
        <v>6686.6254070000005</v>
      </c>
      <c r="F693">
        <v>465.5</v>
      </c>
      <c r="G693">
        <v>12.370396197222499</v>
      </c>
      <c r="H693">
        <v>-4.0945928361670196</v>
      </c>
      <c r="I693">
        <v>14.9878691378363</v>
      </c>
      <c r="J693">
        <v>6.2605257904323901</v>
      </c>
      <c r="K693">
        <v>472.02501543138197</v>
      </c>
      <c r="L693">
        <v>433.04113854023598</v>
      </c>
      <c r="M693">
        <v>61.209441211286901</v>
      </c>
      <c r="N693">
        <v>0.58790595407188095</v>
      </c>
      <c r="O693">
        <v>20.204081632653001</v>
      </c>
      <c r="P693">
        <v>71.4233106241944</v>
      </c>
      <c r="Q693">
        <v>0.136735319127961</v>
      </c>
    </row>
    <row r="694" spans="1:17" x14ac:dyDescent="0.3">
      <c r="A694" t="s">
        <v>1526</v>
      </c>
      <c r="B694" t="s">
        <v>1527</v>
      </c>
      <c r="C694" t="s">
        <v>3165</v>
      </c>
      <c r="D694" t="s">
        <v>414</v>
      </c>
      <c r="E694">
        <v>6676.7834451959998</v>
      </c>
      <c r="F694">
        <v>214.92</v>
      </c>
      <c r="G694">
        <v>99.982522231829606</v>
      </c>
      <c r="H694">
        <v>-0.67620952895336695</v>
      </c>
      <c r="I694">
        <v>10.6034174047451</v>
      </c>
      <c r="J694">
        <v>0.84012396823606195</v>
      </c>
      <c r="K694">
        <v>212.642602641769</v>
      </c>
      <c r="L694">
        <v>189.42024994982501</v>
      </c>
      <c r="M694">
        <v>63.359162004914403</v>
      </c>
      <c r="N694">
        <v>1.1354286259683799</v>
      </c>
      <c r="O694">
        <v>6.8583659035920297</v>
      </c>
      <c r="P694">
        <v>128.75997871208</v>
      </c>
      <c r="Q694">
        <v>0.14485632965586001</v>
      </c>
    </row>
    <row r="695" spans="1:17" hidden="1" x14ac:dyDescent="0.3">
      <c r="A695" t="s">
        <v>1528</v>
      </c>
      <c r="B695" t="s">
        <v>1529</v>
      </c>
      <c r="C695" t="s">
        <v>3172</v>
      </c>
      <c r="D695" t="s">
        <v>1371</v>
      </c>
      <c r="E695">
        <v>6636.6662775300001</v>
      </c>
      <c r="F695">
        <v>1425.7</v>
      </c>
      <c r="G695">
        <v>-16.666274415957702</v>
      </c>
      <c r="H695">
        <v>2.5287078374398302</v>
      </c>
      <c r="I695">
        <v>-3.9874932659644098</v>
      </c>
      <c r="J695">
        <v>-0.65839881785646304</v>
      </c>
      <c r="K695">
        <v>1417.0544285947301</v>
      </c>
      <c r="L695">
        <v>1379.4884826027701</v>
      </c>
      <c r="M695">
        <v>77.088001342421407</v>
      </c>
      <c r="N695">
        <v>0.83139121377955505</v>
      </c>
      <c r="O695">
        <v>3.0862032685698302</v>
      </c>
      <c r="P695">
        <v>12.8507539478371</v>
      </c>
      <c r="Q695">
        <v>-5.5078309021881003E-2</v>
      </c>
    </row>
    <row r="696" spans="1:17" x14ac:dyDescent="0.3">
      <c r="A696" t="s">
        <v>1530</v>
      </c>
      <c r="B696" t="s">
        <v>1531</v>
      </c>
      <c r="C696" t="s">
        <v>3171</v>
      </c>
      <c r="D696" t="s">
        <v>396</v>
      </c>
      <c r="E696">
        <v>6632.3614934500001</v>
      </c>
      <c r="F696">
        <v>341.05</v>
      </c>
      <c r="G696">
        <v>30.9272835418179</v>
      </c>
      <c r="H696">
        <v>7.6358390653745003</v>
      </c>
      <c r="I696">
        <v>15.7394547895688</v>
      </c>
      <c r="J696">
        <v>5.5715631892805302</v>
      </c>
      <c r="K696">
        <v>331.778920345659</v>
      </c>
      <c r="L696">
        <v>303.65394959474901</v>
      </c>
      <c r="M696">
        <v>56.843724043378003</v>
      </c>
      <c r="N696">
        <v>0.59041157604543504</v>
      </c>
      <c r="O696">
        <v>11.039437032693099</v>
      </c>
      <c r="P696">
        <v>60.872641509433898</v>
      </c>
      <c r="Q696">
        <v>1.7845713786405999E-2</v>
      </c>
    </row>
    <row r="697" spans="1:17" hidden="1" x14ac:dyDescent="0.3">
      <c r="A697" t="s">
        <v>1532</v>
      </c>
      <c r="B697" t="s">
        <v>1533</v>
      </c>
      <c r="C697" t="s">
        <v>3172</v>
      </c>
      <c r="D697" t="s">
        <v>264</v>
      </c>
      <c r="E697">
        <v>6630.835008</v>
      </c>
      <c r="F697">
        <v>3017</v>
      </c>
      <c r="G697">
        <v>-3.5450796578751298</v>
      </c>
      <c r="H697">
        <v>2.6894604195279501</v>
      </c>
      <c r="I697">
        <v>12.2076692743927</v>
      </c>
      <c r="J697">
        <v>0.50014246640022997</v>
      </c>
      <c r="K697">
        <v>3094.1312590041898</v>
      </c>
      <c r="L697">
        <v>2973.5077166421202</v>
      </c>
      <c r="M697">
        <v>51.214232433503398</v>
      </c>
      <c r="N697">
        <v>0.76527287460404703</v>
      </c>
      <c r="O697">
        <v>28.9360291680477</v>
      </c>
      <c r="P697">
        <v>43.735111958075201</v>
      </c>
      <c r="Q697">
        <v>7.4817131118253E-2</v>
      </c>
    </row>
    <row r="698" spans="1:17" hidden="1" x14ac:dyDescent="0.3">
      <c r="A698" t="s">
        <v>1534</v>
      </c>
      <c r="B698" t="s">
        <v>1535</v>
      </c>
      <c r="C698" t="s">
        <v>3172</v>
      </c>
      <c r="D698" t="s">
        <v>220</v>
      </c>
      <c r="E698">
        <v>6601.3308112499999</v>
      </c>
      <c r="F698">
        <v>5962.05</v>
      </c>
      <c r="G698">
        <v>127.96345484522</v>
      </c>
      <c r="H698">
        <v>13.041499585093399</v>
      </c>
      <c r="I698">
        <v>42.405960761587103</v>
      </c>
      <c r="J698">
        <v>-13.7966674588335</v>
      </c>
      <c r="K698">
        <v>5842.3351657134499</v>
      </c>
      <c r="L698">
        <v>4618.5641405493798</v>
      </c>
      <c r="M698">
        <v>37.550685986170699</v>
      </c>
      <c r="N698">
        <v>0.79558187552469695</v>
      </c>
      <c r="O698">
        <v>37.661542590216399</v>
      </c>
      <c r="P698">
        <v>159.43952481451601</v>
      </c>
      <c r="Q698">
        <v>0.14219807212301999</v>
      </c>
    </row>
    <row r="699" spans="1:17" x14ac:dyDescent="0.3">
      <c r="A699" t="s">
        <v>1536</v>
      </c>
      <c r="B699" t="s">
        <v>1537</v>
      </c>
      <c r="C699" t="s">
        <v>3163</v>
      </c>
      <c r="D699" t="s">
        <v>199</v>
      </c>
      <c r="E699">
        <v>6574.7610489150002</v>
      </c>
      <c r="F699">
        <v>2290.5500000000002</v>
      </c>
      <c r="G699">
        <v>107.016674925651</v>
      </c>
      <c r="H699">
        <v>-2.9193259071541902</v>
      </c>
      <c r="I699">
        <v>43.302705545256103</v>
      </c>
      <c r="J699">
        <v>3.88246952249925</v>
      </c>
      <c r="K699">
        <v>2270.0030422729401</v>
      </c>
      <c r="L699">
        <v>1978.1420910158799</v>
      </c>
      <c r="M699">
        <v>68.956686588837997</v>
      </c>
      <c r="N699">
        <v>0.48847139659344702</v>
      </c>
      <c r="O699">
        <v>28.8817096330575</v>
      </c>
      <c r="P699">
        <v>138.598958333333</v>
      </c>
      <c r="Q699">
        <v>0.13630014847244501</v>
      </c>
    </row>
    <row r="700" spans="1:17" hidden="1" x14ac:dyDescent="0.3">
      <c r="A700" t="s">
        <v>1538</v>
      </c>
      <c r="B700" t="s">
        <v>1539</v>
      </c>
      <c r="C700" t="s">
        <v>3172</v>
      </c>
      <c r="D700" t="s">
        <v>102</v>
      </c>
      <c r="E700">
        <v>6569.26365541</v>
      </c>
      <c r="F700">
        <v>616.1</v>
      </c>
      <c r="G700">
        <v>2715.6596177981501</v>
      </c>
      <c r="H700">
        <v>2.7005058855439898</v>
      </c>
      <c r="I700">
        <v>1825.8916064703701</v>
      </c>
      <c r="J700">
        <v>-0.58831141886992699</v>
      </c>
      <c r="K700">
        <v>339.931863191003</v>
      </c>
      <c r="L700">
        <v>122.00209848458999</v>
      </c>
      <c r="M700">
        <v>22.311105433105599</v>
      </c>
      <c r="N700">
        <v>1.59430331716593</v>
      </c>
      <c r="O700">
        <v>15.0868365525076</v>
      </c>
      <c r="P700">
        <v>2879.20696324951</v>
      </c>
      <c r="Q700">
        <v>0.142647803417432</v>
      </c>
    </row>
    <row r="701" spans="1:17" x14ac:dyDescent="0.3">
      <c r="A701" t="s">
        <v>1540</v>
      </c>
      <c r="B701" t="s">
        <v>1541</v>
      </c>
      <c r="C701" t="s">
        <v>3159</v>
      </c>
      <c r="D701" t="s">
        <v>366</v>
      </c>
      <c r="E701">
        <v>6565.7065520199903</v>
      </c>
      <c r="F701">
        <v>286.85000000000002</v>
      </c>
      <c r="G701">
        <v>-50.722584273075803</v>
      </c>
      <c r="H701">
        <v>-2.8254945312855</v>
      </c>
      <c r="I701">
        <v>-9.9084171609221201</v>
      </c>
      <c r="J701">
        <v>-0.62406401093283903</v>
      </c>
      <c r="K701">
        <v>290.51800404059099</v>
      </c>
      <c r="L701">
        <v>307.45843639767901</v>
      </c>
      <c r="M701">
        <v>54.817309309806603</v>
      </c>
      <c r="N701">
        <v>0.53971188953731397</v>
      </c>
      <c r="O701">
        <v>36.831096391842401</v>
      </c>
      <c r="P701">
        <v>11.117567305829899</v>
      </c>
      <c r="Q701">
        <v>2.1985661262030002E-3</v>
      </c>
    </row>
    <row r="702" spans="1:17" hidden="1" x14ac:dyDescent="0.3">
      <c r="A702" t="s">
        <v>1542</v>
      </c>
      <c r="B702" t="s">
        <v>1543</v>
      </c>
      <c r="C702" t="s">
        <v>3172</v>
      </c>
      <c r="D702" t="s">
        <v>117</v>
      </c>
      <c r="E702">
        <v>6559.6943887999996</v>
      </c>
      <c r="F702">
        <v>419</v>
      </c>
      <c r="G702">
        <v>-6.5353590752603496</v>
      </c>
      <c r="H702">
        <v>-2.0696713448023298</v>
      </c>
      <c r="I702">
        <v>10.498860307706799</v>
      </c>
      <c r="J702">
        <v>0.48908796193503101</v>
      </c>
      <c r="K702">
        <v>406.18949096359199</v>
      </c>
      <c r="M702">
        <v>60.322822241251103</v>
      </c>
      <c r="N702">
        <v>0.29336641183329698</v>
      </c>
      <c r="O702">
        <v>11.8496420047732</v>
      </c>
      <c r="P702">
        <v>28.883420486004201</v>
      </c>
    </row>
    <row r="703" spans="1:17" x14ac:dyDescent="0.3">
      <c r="A703" t="s">
        <v>1544</v>
      </c>
      <c r="B703" t="s">
        <v>1545</v>
      </c>
      <c r="C703" t="s">
        <v>3161</v>
      </c>
      <c r="D703" t="s">
        <v>243</v>
      </c>
      <c r="E703">
        <v>6540.722446025</v>
      </c>
      <c r="F703">
        <v>469.25</v>
      </c>
      <c r="G703">
        <v>0.69427422580152498</v>
      </c>
      <c r="H703">
        <v>12.286912385606101</v>
      </c>
      <c r="I703">
        <v>16.860416768003599</v>
      </c>
      <c r="J703">
        <v>4.97156848772409</v>
      </c>
      <c r="K703">
        <v>425.19015942385897</v>
      </c>
      <c r="L703">
        <v>385.41061735386</v>
      </c>
      <c r="M703">
        <v>69.866913443463602</v>
      </c>
      <c r="N703">
        <v>0.80136600950070203</v>
      </c>
      <c r="O703">
        <v>10.708577517314801</v>
      </c>
      <c r="P703">
        <v>49.442675159235598</v>
      </c>
      <c r="Q703">
        <v>7.0459932443454998E-2</v>
      </c>
    </row>
    <row r="704" spans="1:17" x14ac:dyDescent="0.3">
      <c r="A704" t="s">
        <v>1546</v>
      </c>
      <c r="B704" t="s">
        <v>1547</v>
      </c>
      <c r="C704" t="s">
        <v>3167</v>
      </c>
      <c r="D704" t="s">
        <v>149</v>
      </c>
      <c r="E704">
        <v>6521.3054000000002</v>
      </c>
      <c r="F704">
        <v>348.1</v>
      </c>
      <c r="G704">
        <v>-39.859913791211703</v>
      </c>
      <c r="H704">
        <v>-12.6843004417945</v>
      </c>
      <c r="I704">
        <v>-26.046802921209899</v>
      </c>
      <c r="J704">
        <v>-0.177914702043655</v>
      </c>
      <c r="K704">
        <v>374.61391641189101</v>
      </c>
      <c r="L704">
        <v>404.54601255854402</v>
      </c>
      <c r="M704">
        <v>56.477629216140102</v>
      </c>
      <c r="N704">
        <v>0.85014387650893897</v>
      </c>
      <c r="O704">
        <v>57.282390117782199</v>
      </c>
      <c r="P704">
        <v>11.3563659628918</v>
      </c>
      <c r="Q704">
        <v>6.1151278616172998E-2</v>
      </c>
    </row>
    <row r="705" spans="1:17" hidden="1" x14ac:dyDescent="0.3">
      <c r="A705" t="s">
        <v>1548</v>
      </c>
      <c r="B705" t="s">
        <v>1549</v>
      </c>
      <c r="C705" t="s">
        <v>3172</v>
      </c>
      <c r="D705" t="s">
        <v>1371</v>
      </c>
      <c r="E705">
        <v>6496.9056107910001</v>
      </c>
      <c r="F705">
        <v>1202.7</v>
      </c>
      <c r="G705">
        <v>-15.659860608208501</v>
      </c>
      <c r="H705">
        <v>2.5359613585665901</v>
      </c>
      <c r="I705">
        <v>-3.3760448449298401</v>
      </c>
      <c r="J705">
        <v>-0.25775630275931799</v>
      </c>
      <c r="K705">
        <v>1192.14669054406</v>
      </c>
      <c r="L705">
        <v>1157.58588973256</v>
      </c>
      <c r="M705">
        <v>63.340787818078198</v>
      </c>
      <c r="N705">
        <v>0.58381989641405896</v>
      </c>
      <c r="O705">
        <v>10.200382472769499</v>
      </c>
      <c r="P705">
        <v>13.3339615529589</v>
      </c>
    </row>
    <row r="706" spans="1:17" hidden="1" x14ac:dyDescent="0.3">
      <c r="A706" t="s">
        <v>1550</v>
      </c>
      <c r="B706" t="s">
        <v>1551</v>
      </c>
      <c r="C706" t="s">
        <v>3172</v>
      </c>
      <c r="D706" t="s">
        <v>246</v>
      </c>
      <c r="E706">
        <v>6475.2977567400003</v>
      </c>
      <c r="F706">
        <v>1534.2</v>
      </c>
      <c r="G706">
        <v>689.71679914369997</v>
      </c>
      <c r="H706">
        <v>51.548845973951202</v>
      </c>
      <c r="I706">
        <v>116.306358368408</v>
      </c>
      <c r="J706">
        <v>14.1821918860301</v>
      </c>
      <c r="K706">
        <v>1146.61308189649</v>
      </c>
      <c r="L706">
        <v>759.32063359084805</v>
      </c>
      <c r="M706">
        <v>77.8164481739351</v>
      </c>
      <c r="N706">
        <v>1.57017222754956</v>
      </c>
      <c r="O706">
        <v>7.2676313388085001</v>
      </c>
      <c r="P706">
        <v>759.49579831932704</v>
      </c>
      <c r="Q706">
        <v>0.230016976326995</v>
      </c>
    </row>
    <row r="707" spans="1:17" x14ac:dyDescent="0.3">
      <c r="A707" t="s">
        <v>1552</v>
      </c>
      <c r="B707" t="s">
        <v>1553</v>
      </c>
      <c r="C707" t="s">
        <v>3157</v>
      </c>
      <c r="D707" t="s">
        <v>515</v>
      </c>
      <c r="E707">
        <v>6439.6608386500002</v>
      </c>
      <c r="F707">
        <v>295.10000000000002</v>
      </c>
      <c r="G707">
        <v>-29.102365479597299</v>
      </c>
      <c r="H707">
        <v>-6.6056778558774996</v>
      </c>
      <c r="I707">
        <v>-23.801883088525098</v>
      </c>
      <c r="J707">
        <v>-2.7112733753916598</v>
      </c>
      <c r="K707">
        <v>302.27315298513702</v>
      </c>
      <c r="L707">
        <v>309.850534900311</v>
      </c>
      <c r="M707">
        <v>48.854905387971101</v>
      </c>
      <c r="N707">
        <v>0.78436628482458604</v>
      </c>
      <c r="O707">
        <v>37.336496103015897</v>
      </c>
      <c r="P707">
        <v>9.4787608977926201</v>
      </c>
      <c r="Q707">
        <v>5.4203953958952E-2</v>
      </c>
    </row>
    <row r="708" spans="1:17" x14ac:dyDescent="0.3">
      <c r="A708" t="s">
        <v>1554</v>
      </c>
      <c r="B708" t="s">
        <v>1555</v>
      </c>
      <c r="C708" t="s">
        <v>3171</v>
      </c>
      <c r="D708" t="s">
        <v>294</v>
      </c>
      <c r="E708">
        <v>6432.70770816</v>
      </c>
      <c r="F708">
        <v>875.95</v>
      </c>
      <c r="G708">
        <v>-6.1286801416764396</v>
      </c>
      <c r="H708">
        <v>6.1756785711785298</v>
      </c>
      <c r="I708">
        <v>2.6182363677245801</v>
      </c>
      <c r="J708">
        <v>1.7525633925931099</v>
      </c>
      <c r="K708">
        <v>824.12395578827397</v>
      </c>
      <c r="L708">
        <v>786.72421459459804</v>
      </c>
      <c r="M708">
        <v>71.769326627846297</v>
      </c>
      <c r="N708">
        <v>0.64004015501538203</v>
      </c>
      <c r="O708">
        <v>2.7455905017409599</v>
      </c>
      <c r="P708">
        <v>35.806201550387598</v>
      </c>
      <c r="Q708">
        <v>2.5031328991143E-2</v>
      </c>
    </row>
    <row r="709" spans="1:17" x14ac:dyDescent="0.3">
      <c r="A709" t="s">
        <v>1556</v>
      </c>
      <c r="B709" t="s">
        <v>1557</v>
      </c>
      <c r="C709" t="s">
        <v>590</v>
      </c>
      <c r="D709" t="s">
        <v>467</v>
      </c>
      <c r="E709">
        <v>6420.5468562400001</v>
      </c>
      <c r="F709">
        <v>898.4</v>
      </c>
      <c r="G709">
        <v>-14.5829927357217</v>
      </c>
      <c r="H709">
        <v>-4.2606423896158496</v>
      </c>
      <c r="I709">
        <v>-2.93334917936654</v>
      </c>
      <c r="J709">
        <v>2.65435398082125</v>
      </c>
      <c r="K709">
        <v>905.89730444460395</v>
      </c>
      <c r="L709">
        <v>869.04280928385799</v>
      </c>
      <c r="M709">
        <v>57.817245881952097</v>
      </c>
      <c r="N709">
        <v>0.25998401717696501</v>
      </c>
      <c r="O709">
        <v>25.5565449688334</v>
      </c>
      <c r="P709">
        <v>30.8286005533711</v>
      </c>
      <c r="Q709">
        <v>0.13480414086678</v>
      </c>
    </row>
    <row r="710" spans="1:17" x14ac:dyDescent="0.3">
      <c r="A710" t="s">
        <v>1558</v>
      </c>
      <c r="B710" t="s">
        <v>1559</v>
      </c>
      <c r="C710" t="s">
        <v>3169</v>
      </c>
      <c r="D710" t="s">
        <v>467</v>
      </c>
      <c r="E710">
        <v>6417.8875687199998</v>
      </c>
      <c r="F710">
        <v>1188.3</v>
      </c>
      <c r="G710">
        <v>-30.638246819834201</v>
      </c>
      <c r="H710">
        <v>-9.4683922536007099</v>
      </c>
      <c r="I710">
        <v>9.7341692844443806</v>
      </c>
      <c r="J710">
        <v>3.5779819240204902</v>
      </c>
      <c r="K710">
        <v>1205.51174290326</v>
      </c>
      <c r="L710">
        <v>1162.17614476888</v>
      </c>
      <c r="M710">
        <v>52.685514034637002</v>
      </c>
      <c r="N710">
        <v>1.0389465225928201</v>
      </c>
      <c r="O710">
        <v>18.471766388959001</v>
      </c>
      <c r="P710">
        <v>27.3224043715847</v>
      </c>
      <c r="Q710">
        <v>-4.0631138610530998E-2</v>
      </c>
    </row>
    <row r="711" spans="1:17" hidden="1" x14ac:dyDescent="0.3">
      <c r="A711" t="s">
        <v>1560</v>
      </c>
      <c r="B711" t="s">
        <v>1561</v>
      </c>
      <c r="C711" t="s">
        <v>3172</v>
      </c>
      <c r="D711" t="s">
        <v>46</v>
      </c>
      <c r="E711">
        <v>6390.96915515</v>
      </c>
      <c r="F711">
        <v>591.70000000000005</v>
      </c>
      <c r="G711">
        <v>642.91076092305195</v>
      </c>
      <c r="H711">
        <v>4.7338528370807804</v>
      </c>
      <c r="I711">
        <v>62.406444580812597</v>
      </c>
      <c r="J711">
        <v>11.371557459644</v>
      </c>
      <c r="K711">
        <v>563.91427535526304</v>
      </c>
      <c r="L711">
        <v>421.866964328172</v>
      </c>
      <c r="M711">
        <v>68.395294204493297</v>
      </c>
      <c r="N711">
        <v>1.4557694852454599</v>
      </c>
      <c r="O711">
        <v>27.426060503633501</v>
      </c>
      <c r="P711">
        <v>743.71880792813295</v>
      </c>
    </row>
    <row r="712" spans="1:17" x14ac:dyDescent="0.3">
      <c r="A712" t="s">
        <v>1562</v>
      </c>
      <c r="B712" t="s">
        <v>1563</v>
      </c>
      <c r="C712" t="s">
        <v>3157</v>
      </c>
      <c r="D712" t="s">
        <v>24</v>
      </c>
      <c r="E712">
        <v>6365.4105416550001</v>
      </c>
      <c r="F712">
        <v>24.33</v>
      </c>
      <c r="G712">
        <v>-18.4633691183327</v>
      </c>
      <c r="H712">
        <v>1.66622799767365</v>
      </c>
      <c r="I712">
        <v>-22.357862801117101</v>
      </c>
      <c r="J712">
        <v>-1.16634610095085</v>
      </c>
      <c r="K712">
        <v>24.6568171752</v>
      </c>
      <c r="L712">
        <v>25.5010171135667</v>
      </c>
      <c r="M712">
        <v>51.255378452276801</v>
      </c>
      <c r="N712">
        <v>0.98936049709420504</v>
      </c>
      <c r="O712">
        <v>51.589498838411203</v>
      </c>
      <c r="P712">
        <v>14.6580239009816</v>
      </c>
      <c r="Q712">
        <v>0.115270002828801</v>
      </c>
    </row>
    <row r="713" spans="1:17" hidden="1" x14ac:dyDescent="0.3">
      <c r="A713" t="s">
        <v>1564</v>
      </c>
      <c r="B713" t="s">
        <v>1565</v>
      </c>
      <c r="C713" t="s">
        <v>3172</v>
      </c>
      <c r="D713" t="s">
        <v>46</v>
      </c>
      <c r="E713">
        <v>6347.84</v>
      </c>
      <c r="F713">
        <v>90</v>
      </c>
      <c r="G713">
        <v>-29.355856550135702</v>
      </c>
      <c r="H713">
        <v>4.3936886312938599</v>
      </c>
      <c r="I713">
        <v>-11.269743759033799</v>
      </c>
      <c r="K713">
        <v>89.864950158645001</v>
      </c>
      <c r="L713">
        <v>91.394272038382994</v>
      </c>
      <c r="M713">
        <v>53.081674366169402</v>
      </c>
      <c r="N713">
        <v>0</v>
      </c>
      <c r="O713">
        <v>9.44444444444445</v>
      </c>
      <c r="P713">
        <v>5.8823529411764701</v>
      </c>
    </row>
    <row r="714" spans="1:17" hidden="1" x14ac:dyDescent="0.3">
      <c r="A714" t="s">
        <v>1566</v>
      </c>
      <c r="B714" t="s">
        <v>1567</v>
      </c>
      <c r="C714" t="s">
        <v>3169</v>
      </c>
      <c r="D714" t="s">
        <v>51</v>
      </c>
      <c r="E714">
        <v>6322.2539711199997</v>
      </c>
      <c r="F714">
        <v>1453.6</v>
      </c>
      <c r="G714">
        <v>0.31943013287209199</v>
      </c>
      <c r="H714">
        <v>5.7310831954925598</v>
      </c>
      <c r="I714">
        <v>25.471841937656698</v>
      </c>
      <c r="J714">
        <v>2.1781048821637601</v>
      </c>
      <c r="K714">
        <v>1348.2477820107799</v>
      </c>
      <c r="M714">
        <v>67.249630138592707</v>
      </c>
      <c r="N714">
        <v>1.0644457809374399</v>
      </c>
      <c r="O714">
        <v>3.94193725921849</v>
      </c>
      <c r="P714">
        <v>49.855670103092699</v>
      </c>
    </row>
    <row r="715" spans="1:17" x14ac:dyDescent="0.3">
      <c r="A715" t="s">
        <v>1568</v>
      </c>
      <c r="B715" t="s">
        <v>1569</v>
      </c>
      <c r="C715" t="s">
        <v>3176</v>
      </c>
      <c r="D715" t="s">
        <v>173</v>
      </c>
      <c r="E715">
        <v>6320.3961233689997</v>
      </c>
      <c r="F715">
        <v>172.21</v>
      </c>
      <c r="G715">
        <v>129.56408501654701</v>
      </c>
      <c r="H715">
        <v>-13.361089923484601</v>
      </c>
      <c r="I715">
        <v>19.515072943891699</v>
      </c>
      <c r="J715">
        <v>-0.39986157084560903</v>
      </c>
      <c r="K715">
        <v>183.58168187504401</v>
      </c>
      <c r="L715">
        <v>157.88428993121201</v>
      </c>
      <c r="M715">
        <v>49.0267266601156</v>
      </c>
      <c r="N715">
        <v>0.39000092897038702</v>
      </c>
      <c r="O715">
        <v>30.451193310492901</v>
      </c>
      <c r="P715">
        <v>172.268774703557</v>
      </c>
    </row>
    <row r="716" spans="1:17" hidden="1" x14ac:dyDescent="0.3">
      <c r="A716" t="s">
        <v>1570</v>
      </c>
      <c r="B716" t="s">
        <v>1571</v>
      </c>
      <c r="C716" t="s">
        <v>3159</v>
      </c>
      <c r="D716" t="s">
        <v>128</v>
      </c>
      <c r="E716">
        <v>6304.9811220000001</v>
      </c>
      <c r="F716">
        <v>506</v>
      </c>
      <c r="G716">
        <v>13.379186184907001</v>
      </c>
      <c r="H716">
        <v>25.883216260527298</v>
      </c>
      <c r="I716">
        <v>49.375826033583103</v>
      </c>
      <c r="J716">
        <v>13.087960530702301</v>
      </c>
      <c r="K716">
        <v>421.11230996432101</v>
      </c>
      <c r="M716">
        <v>74.854294341922298</v>
      </c>
      <c r="N716">
        <v>0.70303987179321104</v>
      </c>
      <c r="O716">
        <v>2.7667984189723298</v>
      </c>
      <c r="P716">
        <v>68.078392293638899</v>
      </c>
    </row>
    <row r="717" spans="1:17" hidden="1" x14ac:dyDescent="0.3">
      <c r="A717" t="s">
        <v>1572</v>
      </c>
      <c r="B717" t="s">
        <v>1573</v>
      </c>
      <c r="C717" t="s">
        <v>3172</v>
      </c>
      <c r="D717" t="s">
        <v>1056</v>
      </c>
      <c r="E717">
        <v>6266.1528877000001</v>
      </c>
      <c r="F717">
        <v>113</v>
      </c>
      <c r="G717">
        <v>-27.8691805333054</v>
      </c>
      <c r="I717">
        <v>-10.8349611503382</v>
      </c>
      <c r="M717">
        <v>50</v>
      </c>
      <c r="N717">
        <v>1</v>
      </c>
      <c r="O717">
        <v>1.76991150442478</v>
      </c>
      <c r="P717">
        <v>0</v>
      </c>
    </row>
    <row r="718" spans="1:17" x14ac:dyDescent="0.3">
      <c r="A718" t="s">
        <v>1574</v>
      </c>
      <c r="B718" t="s">
        <v>1575</v>
      </c>
      <c r="C718" t="s">
        <v>3167</v>
      </c>
      <c r="D718" t="s">
        <v>264</v>
      </c>
      <c r="E718">
        <v>6255.1233612400001</v>
      </c>
      <c r="F718">
        <v>1391.35</v>
      </c>
      <c r="G718">
        <v>-47.398157839582097</v>
      </c>
      <c r="H718">
        <v>0.38691880537510098</v>
      </c>
      <c r="I718">
        <v>-8.4265593169592705</v>
      </c>
      <c r="J718">
        <v>0.72050297077653602</v>
      </c>
      <c r="K718">
        <v>1399.8074990361499</v>
      </c>
      <c r="L718">
        <v>1413.6297420216299</v>
      </c>
      <c r="M718">
        <v>48.907114727708297</v>
      </c>
      <c r="N718">
        <v>0.28545987893151298</v>
      </c>
      <c r="O718">
        <v>28.4543788406943</v>
      </c>
      <c r="P718">
        <v>21.717260082232499</v>
      </c>
      <c r="Q718">
        <v>-5.1903283966437001E-2</v>
      </c>
    </row>
    <row r="719" spans="1:17" x14ac:dyDescent="0.3">
      <c r="A719" t="s">
        <v>1576</v>
      </c>
      <c r="B719" t="s">
        <v>1577</v>
      </c>
      <c r="C719" t="s">
        <v>3155</v>
      </c>
      <c r="D719" t="s">
        <v>294</v>
      </c>
      <c r="E719">
        <v>6223.7910423949997</v>
      </c>
      <c r="F719">
        <v>1263.95</v>
      </c>
      <c r="G719">
        <v>70.088609991900498</v>
      </c>
      <c r="H719">
        <v>-7.1427327152540503</v>
      </c>
      <c r="I719">
        <v>22.627372869458199</v>
      </c>
      <c r="J719">
        <v>7.3230809861933599</v>
      </c>
      <c r="K719">
        <v>1262.8602085584801</v>
      </c>
      <c r="L719">
        <v>1108.0187431704901</v>
      </c>
      <c r="M719">
        <v>66.067432931892498</v>
      </c>
      <c r="N719">
        <v>0.59062237305074305</v>
      </c>
      <c r="O719">
        <v>19.747616598757801</v>
      </c>
      <c r="P719">
        <v>110.658333333333</v>
      </c>
      <c r="Q719">
        <v>8.8606144559731995E-2</v>
      </c>
    </row>
    <row r="720" spans="1:17" hidden="1" x14ac:dyDescent="0.3">
      <c r="A720" t="s">
        <v>1578</v>
      </c>
      <c r="B720" t="s">
        <v>1579</v>
      </c>
      <c r="C720" t="s">
        <v>3172</v>
      </c>
      <c r="D720" t="s">
        <v>117</v>
      </c>
      <c r="E720">
        <v>6214.3385435849996</v>
      </c>
      <c r="F720">
        <v>48.85</v>
      </c>
      <c r="G720">
        <v>-1.7665063103354199</v>
      </c>
      <c r="H720">
        <v>-3.6887552406236801</v>
      </c>
      <c r="I720">
        <v>26.938700055817201</v>
      </c>
      <c r="J720">
        <v>2.1495998198141102</v>
      </c>
      <c r="K720">
        <v>45.659784646252596</v>
      </c>
      <c r="L720">
        <v>38.806037549155498</v>
      </c>
      <c r="M720">
        <v>54.094774096875398</v>
      </c>
      <c r="N720">
        <v>0.57888317224814101</v>
      </c>
      <c r="O720">
        <v>12.0777891504605</v>
      </c>
      <c r="P720">
        <v>78.937728937728906</v>
      </c>
    </row>
    <row r="721" spans="1:17" x14ac:dyDescent="0.3">
      <c r="A721" t="s">
        <v>1580</v>
      </c>
      <c r="B721" t="s">
        <v>1581</v>
      </c>
      <c r="C721" t="s">
        <v>3169</v>
      </c>
      <c r="D721" t="s">
        <v>1582</v>
      </c>
      <c r="E721">
        <v>6188.4438228549998</v>
      </c>
      <c r="F721">
        <v>453.95</v>
      </c>
      <c r="G721">
        <v>-8.7999906516372892</v>
      </c>
      <c r="H721">
        <v>-11.265572307268799</v>
      </c>
      <c r="I721">
        <v>-11.6084474878094</v>
      </c>
      <c r="J721">
        <v>-1.0126233454754301</v>
      </c>
      <c r="K721">
        <v>474.85694700187599</v>
      </c>
      <c r="L721">
        <v>464.43479487395399</v>
      </c>
      <c r="M721">
        <v>53.126574313235302</v>
      </c>
      <c r="N721">
        <v>1.03187952509738</v>
      </c>
      <c r="O721">
        <v>27.084480669677198</v>
      </c>
      <c r="P721">
        <v>23.0216802168021</v>
      </c>
    </row>
    <row r="722" spans="1:17" hidden="1" x14ac:dyDescent="0.3">
      <c r="A722" t="s">
        <v>1583</v>
      </c>
      <c r="B722" t="s">
        <v>1584</v>
      </c>
      <c r="C722" t="s">
        <v>3172</v>
      </c>
      <c r="D722" t="s">
        <v>125</v>
      </c>
      <c r="E722">
        <v>6155.0182699999996</v>
      </c>
      <c r="F722">
        <v>8070.25</v>
      </c>
      <c r="G722">
        <v>168.57133207022201</v>
      </c>
      <c r="H722">
        <v>40.041707926245898</v>
      </c>
      <c r="I722">
        <v>36.526609241859703</v>
      </c>
      <c r="J722">
        <v>14.5463540893837</v>
      </c>
      <c r="K722">
        <v>6603.1648704107602</v>
      </c>
      <c r="L722">
        <v>5323.9836374279903</v>
      </c>
      <c r="M722">
        <v>82.579375087368007</v>
      </c>
      <c r="N722">
        <v>2.1289731286809999</v>
      </c>
      <c r="O722">
        <v>3.4416529847278499</v>
      </c>
      <c r="P722">
        <v>264.98801501514998</v>
      </c>
      <c r="Q722">
        <v>0.336943377832991</v>
      </c>
    </row>
    <row r="723" spans="1:17" x14ac:dyDescent="0.3">
      <c r="A723" t="s">
        <v>1585</v>
      </c>
      <c r="B723" t="s">
        <v>1586</v>
      </c>
      <c r="C723" t="s">
        <v>3159</v>
      </c>
      <c r="D723" t="s">
        <v>1003</v>
      </c>
      <c r="E723">
        <v>6153.0669039000004</v>
      </c>
      <c r="F723">
        <v>134.15</v>
      </c>
      <c r="G723">
        <v>-47.253084054130603</v>
      </c>
      <c r="H723">
        <v>5.02853365389399</v>
      </c>
      <c r="I723">
        <v>-25.1734034399847</v>
      </c>
      <c r="J723">
        <v>2.4979621623124801</v>
      </c>
      <c r="K723">
        <v>133.25383276985599</v>
      </c>
      <c r="L723">
        <v>144.96942882057601</v>
      </c>
      <c r="M723">
        <v>57.703190324056102</v>
      </c>
      <c r="N723">
        <v>0.44871925560405901</v>
      </c>
      <c r="O723">
        <v>56.9884457696608</v>
      </c>
      <c r="P723">
        <v>11.7637257352328</v>
      </c>
      <c r="Q723">
        <v>4.3961272436149001E-2</v>
      </c>
    </row>
    <row r="724" spans="1:17" hidden="1" x14ac:dyDescent="0.3">
      <c r="A724" t="s">
        <v>1587</v>
      </c>
      <c r="B724" t="s">
        <v>1588</v>
      </c>
      <c r="C724" t="s">
        <v>3172</v>
      </c>
      <c r="D724" t="s">
        <v>51</v>
      </c>
      <c r="E724">
        <v>6149.5902337500002</v>
      </c>
      <c r="F724">
        <v>873.45</v>
      </c>
      <c r="G724">
        <v>87.741154602750399</v>
      </c>
      <c r="H724">
        <v>38.333951227411298</v>
      </c>
      <c r="I724">
        <v>45.716292644954798</v>
      </c>
      <c r="J724">
        <v>6.8780743547219902</v>
      </c>
      <c r="K724">
        <v>712.75024298347205</v>
      </c>
      <c r="L724">
        <v>585.15326472133199</v>
      </c>
      <c r="M724">
        <v>75.333139561421206</v>
      </c>
      <c r="N724">
        <v>0.85847913362002004</v>
      </c>
      <c r="O724">
        <v>4.0357204190279896</v>
      </c>
      <c r="P724">
        <v>118.3625</v>
      </c>
      <c r="Q724">
        <v>0.15704138040105001</v>
      </c>
    </row>
    <row r="725" spans="1:17" x14ac:dyDescent="0.3">
      <c r="A725" t="s">
        <v>1589</v>
      </c>
      <c r="B725" t="s">
        <v>1590</v>
      </c>
      <c r="C725" t="s">
        <v>3161</v>
      </c>
      <c r="D725" t="s">
        <v>163</v>
      </c>
      <c r="E725">
        <v>6144.8964724400003</v>
      </c>
      <c r="F725">
        <v>678.05</v>
      </c>
      <c r="G725">
        <v>41.6418167825856</v>
      </c>
      <c r="H725">
        <v>9.1949423973803199</v>
      </c>
      <c r="I725">
        <v>23.348743949938999</v>
      </c>
      <c r="J725">
        <v>7.5724481784125501</v>
      </c>
      <c r="K725">
        <v>629.18033091633595</v>
      </c>
      <c r="L725">
        <v>574.15886782487996</v>
      </c>
      <c r="M725">
        <v>73.7750491074395</v>
      </c>
      <c r="N725">
        <v>1.10540385900684</v>
      </c>
      <c r="O725">
        <v>6.4375783496792396</v>
      </c>
      <c r="P725">
        <v>78.410735429548694</v>
      </c>
    </row>
    <row r="726" spans="1:17" hidden="1" x14ac:dyDescent="0.3">
      <c r="A726" t="s">
        <v>1591</v>
      </c>
      <c r="B726" t="s">
        <v>1592</v>
      </c>
      <c r="C726" t="s">
        <v>3172</v>
      </c>
      <c r="D726" t="s">
        <v>257</v>
      </c>
      <c r="E726">
        <v>6136.2505799999999</v>
      </c>
      <c r="F726">
        <v>3165.3</v>
      </c>
      <c r="G726">
        <v>328.132292036953</v>
      </c>
      <c r="H726">
        <v>17.149478468832701</v>
      </c>
      <c r="I726">
        <v>97.341265743063005</v>
      </c>
      <c r="J726">
        <v>4.3639869332549601</v>
      </c>
      <c r="K726">
        <v>2797.21299209893</v>
      </c>
      <c r="L726">
        <v>2073.5539650396199</v>
      </c>
      <c r="M726">
        <v>70.803387425221302</v>
      </c>
      <c r="N726">
        <v>0.59411236958380498</v>
      </c>
      <c r="O726">
        <v>13.006666034815</v>
      </c>
      <c r="P726">
        <v>374.79500000000002</v>
      </c>
      <c r="Q726">
        <v>0.32340079973899999</v>
      </c>
    </row>
    <row r="727" spans="1:17" x14ac:dyDescent="0.3">
      <c r="A727" t="s">
        <v>1593</v>
      </c>
      <c r="B727" t="s">
        <v>1594</v>
      </c>
      <c r="C727" t="s">
        <v>590</v>
      </c>
      <c r="D727" t="s">
        <v>590</v>
      </c>
      <c r="E727">
        <v>6123.893016</v>
      </c>
      <c r="F727">
        <v>305.39999999999998</v>
      </c>
      <c r="G727">
        <v>-36.319728087053903</v>
      </c>
      <c r="H727">
        <v>-8.5350196446984601</v>
      </c>
      <c r="I727">
        <v>-19.443695092481999</v>
      </c>
      <c r="J727">
        <v>3.38405472966202</v>
      </c>
      <c r="K727">
        <v>324.18054835678998</v>
      </c>
      <c r="L727">
        <v>340.22694490625798</v>
      </c>
      <c r="M727">
        <v>53.813565543677498</v>
      </c>
      <c r="N727">
        <v>0.48997927449506001</v>
      </c>
      <c r="O727">
        <v>43.074656188605097</v>
      </c>
      <c r="P727">
        <v>14.061624649859899</v>
      </c>
      <c r="Q727">
        <v>7.2840687121108999E-2</v>
      </c>
    </row>
    <row r="728" spans="1:17" x14ac:dyDescent="0.3">
      <c r="A728" t="s">
        <v>1595</v>
      </c>
      <c r="B728" t="s">
        <v>1596</v>
      </c>
      <c r="C728" t="s">
        <v>3167</v>
      </c>
      <c r="D728" t="s">
        <v>1346</v>
      </c>
      <c r="E728">
        <v>6109.3736878299997</v>
      </c>
      <c r="F728">
        <v>944.3</v>
      </c>
      <c r="G728">
        <v>-29.575857869483901</v>
      </c>
      <c r="H728">
        <v>-3.8762706172065398E-2</v>
      </c>
      <c r="I728">
        <v>18.962211052819701</v>
      </c>
      <c r="J728">
        <v>2.3482674109648101</v>
      </c>
      <c r="K728">
        <v>915.15102321503798</v>
      </c>
      <c r="L728">
        <v>834.92520320383596</v>
      </c>
      <c r="M728">
        <v>55.678396148253498</v>
      </c>
      <c r="N728">
        <v>0.48546368060121398</v>
      </c>
      <c r="O728">
        <v>12.9460976384623</v>
      </c>
      <c r="P728">
        <v>54.701834862385297</v>
      </c>
      <c r="Q728">
        <v>0.12594424622469799</v>
      </c>
    </row>
    <row r="729" spans="1:17" hidden="1" x14ac:dyDescent="0.3">
      <c r="A729" t="s">
        <v>1597</v>
      </c>
      <c r="B729" t="s">
        <v>1598</v>
      </c>
      <c r="C729" t="s">
        <v>3172</v>
      </c>
      <c r="D729" t="s">
        <v>366</v>
      </c>
      <c r="E729">
        <v>6086.2549859999999</v>
      </c>
      <c r="F729">
        <v>1021.2</v>
      </c>
      <c r="G729">
        <v>111.706780606929</v>
      </c>
      <c r="H729">
        <v>20.686437549042701</v>
      </c>
      <c r="I729">
        <v>56.1870049241627</v>
      </c>
      <c r="J729">
        <v>4.3590015421416597</v>
      </c>
      <c r="K729">
        <v>880.836003299195</v>
      </c>
      <c r="L729">
        <v>682.57015976433104</v>
      </c>
      <c r="M729">
        <v>70.445887019552401</v>
      </c>
      <c r="N729">
        <v>1.5807040816195801</v>
      </c>
      <c r="O729">
        <v>0.36231884057971098</v>
      </c>
      <c r="P729">
        <v>238.65030674846599</v>
      </c>
      <c r="Q729">
        <v>0.18332750944291101</v>
      </c>
    </row>
    <row r="730" spans="1:17" x14ac:dyDescent="0.3">
      <c r="A730" t="s">
        <v>1599</v>
      </c>
      <c r="B730" t="s">
        <v>1600</v>
      </c>
      <c r="C730" t="s">
        <v>3163</v>
      </c>
      <c r="D730" t="s">
        <v>264</v>
      </c>
      <c r="E730">
        <v>6075.7519071999996</v>
      </c>
      <c r="F730">
        <v>2231</v>
      </c>
      <c r="G730">
        <v>-25.4486114054409</v>
      </c>
      <c r="H730">
        <v>-4.8915825868474796</v>
      </c>
      <c r="I730">
        <v>8.4365683993953908</v>
      </c>
      <c r="J730">
        <v>6.2140683388535196</v>
      </c>
      <c r="K730">
        <v>2310.9476907756698</v>
      </c>
      <c r="L730">
        <v>2291.0246030118101</v>
      </c>
      <c r="M730">
        <v>54.932159333090503</v>
      </c>
      <c r="N730">
        <v>0.51235896844732998</v>
      </c>
      <c r="O730">
        <v>25.235320484087801</v>
      </c>
      <c r="P730">
        <v>29.709302325581302</v>
      </c>
      <c r="Q730">
        <v>8.3041172307053004E-2</v>
      </c>
    </row>
    <row r="731" spans="1:17" hidden="1" x14ac:dyDescent="0.3">
      <c r="A731" t="s">
        <v>1601</v>
      </c>
      <c r="B731" t="s">
        <v>1602</v>
      </c>
      <c r="C731" t="s">
        <v>3172</v>
      </c>
      <c r="D731" t="s">
        <v>294</v>
      </c>
      <c r="E731">
        <v>6074.7647193749999</v>
      </c>
      <c r="F731">
        <v>503.25</v>
      </c>
      <c r="G731">
        <v>338.80897429172097</v>
      </c>
      <c r="H731">
        <v>-10.7335840959788</v>
      </c>
      <c r="I731">
        <v>216.843288455428</v>
      </c>
      <c r="J731">
        <v>0.79719889313430503</v>
      </c>
      <c r="K731">
        <v>447.69311421171602</v>
      </c>
      <c r="L731">
        <v>289.31393698136998</v>
      </c>
      <c r="M731">
        <v>64.315850862740604</v>
      </c>
      <c r="N731">
        <v>0.15671234052302199</v>
      </c>
      <c r="O731">
        <v>19.225037257824098</v>
      </c>
      <c r="P731">
        <v>382.96545105566202</v>
      </c>
      <c r="Q731">
        <v>0.23943290919869101</v>
      </c>
    </row>
    <row r="732" spans="1:17" x14ac:dyDescent="0.3">
      <c r="A732" t="s">
        <v>1603</v>
      </c>
      <c r="B732" t="s">
        <v>1604</v>
      </c>
      <c r="C732" t="s">
        <v>3171</v>
      </c>
      <c r="D732" t="s">
        <v>475</v>
      </c>
      <c r="E732">
        <v>6064.4873107499998</v>
      </c>
      <c r="F732">
        <v>2298.75</v>
      </c>
      <c r="G732">
        <v>18.164093395294199</v>
      </c>
      <c r="H732">
        <v>7.66441098860418</v>
      </c>
      <c r="I732">
        <v>42.661885079129902</v>
      </c>
      <c r="J732">
        <v>7.97593893212394</v>
      </c>
      <c r="K732">
        <v>1969.4549196774601</v>
      </c>
      <c r="L732">
        <v>1693.18713714929</v>
      </c>
      <c r="M732">
        <v>73.494907534146705</v>
      </c>
      <c r="N732">
        <v>0.44925571753878002</v>
      </c>
      <c r="O732">
        <v>3.9695486677542</v>
      </c>
      <c r="P732">
        <v>95.471938775510196</v>
      </c>
      <c r="Q732">
        <v>5.4594208740819002E-2</v>
      </c>
    </row>
    <row r="733" spans="1:17" x14ac:dyDescent="0.3">
      <c r="A733" t="s">
        <v>1605</v>
      </c>
      <c r="B733" t="s">
        <v>1606</v>
      </c>
      <c r="C733" t="s">
        <v>3158</v>
      </c>
      <c r="D733" t="s">
        <v>723</v>
      </c>
      <c r="E733">
        <v>6034.91924311</v>
      </c>
      <c r="F733">
        <v>123.73</v>
      </c>
      <c r="G733">
        <v>-34.883737414156997</v>
      </c>
      <c r="H733">
        <v>-0.29070437334591598</v>
      </c>
      <c r="I733">
        <v>-16.656532994225699</v>
      </c>
      <c r="J733">
        <v>4.8662340356755198</v>
      </c>
      <c r="K733">
        <v>124.261276369614</v>
      </c>
      <c r="L733">
        <v>133.302586607075</v>
      </c>
      <c r="M733">
        <v>63.615085906964701</v>
      </c>
      <c r="N733">
        <v>0.74406843305750003</v>
      </c>
      <c r="O733">
        <v>31.657641639052699</v>
      </c>
      <c r="P733">
        <v>12.9954337899543</v>
      </c>
      <c r="Q733">
        <v>-9.7644137548637003E-2</v>
      </c>
    </row>
    <row r="734" spans="1:17" hidden="1" x14ac:dyDescent="0.3">
      <c r="A734" t="s">
        <v>1607</v>
      </c>
      <c r="B734" t="s">
        <v>1608</v>
      </c>
      <c r="C734" t="s">
        <v>3172</v>
      </c>
      <c r="D734" t="s">
        <v>515</v>
      </c>
      <c r="E734">
        <v>6030.4279999999999</v>
      </c>
      <c r="F734">
        <v>301521.40000000002</v>
      </c>
      <c r="G734">
        <v>9393063.9011025503</v>
      </c>
      <c r="H734">
        <v>8134838.3815845801</v>
      </c>
      <c r="I734">
        <v>8947113.4560980592</v>
      </c>
      <c r="J734">
        <v>15.174147638827201</v>
      </c>
      <c r="K734">
        <v>57480.875714555703</v>
      </c>
      <c r="L734">
        <v>15622.509624594601</v>
      </c>
      <c r="M734">
        <v>100</v>
      </c>
      <c r="N734">
        <v>6</v>
      </c>
      <c r="O734">
        <v>0</v>
      </c>
      <c r="P734">
        <v>9393090.0311526395</v>
      </c>
    </row>
    <row r="735" spans="1:17" x14ac:dyDescent="0.3">
      <c r="A735" t="s">
        <v>1609</v>
      </c>
      <c r="B735" t="s">
        <v>1610</v>
      </c>
      <c r="C735" t="s">
        <v>590</v>
      </c>
      <c r="D735" t="s">
        <v>467</v>
      </c>
      <c r="E735">
        <v>6029.522398905</v>
      </c>
      <c r="F735">
        <v>2005.05</v>
      </c>
      <c r="G735">
        <v>18.0455449255657</v>
      </c>
      <c r="H735">
        <v>-11.327452932882601</v>
      </c>
      <c r="I735">
        <v>27.5531163300383</v>
      </c>
      <c r="J735">
        <v>0.36902468935068</v>
      </c>
      <c r="K735">
        <v>2036.7518676837899</v>
      </c>
      <c r="L735">
        <v>1794.12528868045</v>
      </c>
      <c r="M735">
        <v>57.850765318858798</v>
      </c>
      <c r="N735">
        <v>0.30286440987621999</v>
      </c>
      <c r="O735">
        <v>24.3360514700381</v>
      </c>
      <c r="P735">
        <v>87.081875437368694</v>
      </c>
      <c r="Q735">
        <v>-9.5728013728771003E-2</v>
      </c>
    </row>
    <row r="736" spans="1:17" hidden="1" x14ac:dyDescent="0.3">
      <c r="A736" t="s">
        <v>1611</v>
      </c>
      <c r="B736" t="s">
        <v>1612</v>
      </c>
      <c r="C736" t="s">
        <v>3172</v>
      </c>
      <c r="D736" t="s">
        <v>21</v>
      </c>
      <c r="E736">
        <v>5996.2101098249996</v>
      </c>
      <c r="F736">
        <v>506.85</v>
      </c>
      <c r="G736">
        <v>-25.773649742122402</v>
      </c>
      <c r="H736">
        <v>-1.7917909613415599</v>
      </c>
      <c r="I736">
        <v>9.9948647731661904</v>
      </c>
      <c r="J736">
        <v>3.1827393095111001</v>
      </c>
      <c r="K736">
        <v>495.83086432673002</v>
      </c>
      <c r="L736">
        <v>480.381811100947</v>
      </c>
      <c r="M736">
        <v>59.998068781124502</v>
      </c>
      <c r="N736">
        <v>0.68896365524344505</v>
      </c>
      <c r="O736">
        <v>18.180921377133199</v>
      </c>
      <c r="P736">
        <v>29.928223532427499</v>
      </c>
      <c r="Q736">
        <v>8.0768535766854999E-2</v>
      </c>
    </row>
    <row r="737" spans="1:17" hidden="1" x14ac:dyDescent="0.3">
      <c r="A737" t="s">
        <v>1613</v>
      </c>
      <c r="B737" t="s">
        <v>1614</v>
      </c>
      <c r="C737" t="s">
        <v>3172</v>
      </c>
      <c r="D737" t="s">
        <v>243</v>
      </c>
      <c r="E737">
        <v>5995.9765968299998</v>
      </c>
      <c r="F737">
        <v>5479.65</v>
      </c>
      <c r="G737">
        <v>83.192663630562606</v>
      </c>
      <c r="H737">
        <v>6.0202067261697003</v>
      </c>
      <c r="I737">
        <v>28.216386592401701</v>
      </c>
      <c r="J737">
        <v>1.47315647103833</v>
      </c>
      <c r="K737">
        <v>5335.7548841780099</v>
      </c>
      <c r="L737">
        <v>4526.0928824107696</v>
      </c>
      <c r="M737">
        <v>53.802991877520199</v>
      </c>
      <c r="N737">
        <v>0.96221483626858395</v>
      </c>
      <c r="O737">
        <v>5.2986960846039599</v>
      </c>
      <c r="P737">
        <v>112.801941747572</v>
      </c>
      <c r="Q737">
        <v>0.15642522931123201</v>
      </c>
    </row>
    <row r="738" spans="1:17" x14ac:dyDescent="0.3">
      <c r="A738" t="s">
        <v>1615</v>
      </c>
      <c r="B738" t="s">
        <v>1616</v>
      </c>
      <c r="C738" t="s">
        <v>3168</v>
      </c>
      <c r="D738" t="s">
        <v>1617</v>
      </c>
      <c r="E738">
        <v>5976.9772062000002</v>
      </c>
      <c r="F738">
        <v>500.5</v>
      </c>
      <c r="G738">
        <v>26.4935796971922</v>
      </c>
      <c r="H738">
        <v>22.270123847868401</v>
      </c>
      <c r="I738">
        <v>32.248422320309899</v>
      </c>
      <c r="J738">
        <v>13.1632802005304</v>
      </c>
      <c r="K738">
        <v>427.884865507212</v>
      </c>
      <c r="L738">
        <v>386.48496948513503</v>
      </c>
      <c r="M738">
        <v>72.563526030082201</v>
      </c>
      <c r="N738">
        <v>1.74693474874965</v>
      </c>
      <c r="O738">
        <v>3.0769230769230602</v>
      </c>
      <c r="P738">
        <v>75.460122699386503</v>
      </c>
      <c r="Q738">
        <v>7.8413874261934996E-2</v>
      </c>
    </row>
    <row r="739" spans="1:17" x14ac:dyDescent="0.3">
      <c r="A739" t="s">
        <v>1618</v>
      </c>
      <c r="B739" t="s">
        <v>1619</v>
      </c>
      <c r="C739" t="s">
        <v>3167</v>
      </c>
      <c r="D739" t="s">
        <v>1617</v>
      </c>
      <c r="E739">
        <v>5954.5515877750004</v>
      </c>
      <c r="F739">
        <v>456.05</v>
      </c>
      <c r="G739">
        <v>-17.559641813794698</v>
      </c>
      <c r="H739">
        <v>-4.80910413900365</v>
      </c>
      <c r="I739">
        <v>-19.100764114667498</v>
      </c>
      <c r="J739">
        <v>3.1075454549530401</v>
      </c>
      <c r="K739">
        <v>467.42526230987198</v>
      </c>
      <c r="L739">
        <v>491.44941143151499</v>
      </c>
      <c r="M739">
        <v>59.687355178800701</v>
      </c>
      <c r="N739">
        <v>0.67573986015616505</v>
      </c>
      <c r="O739">
        <v>46.771187369805901</v>
      </c>
      <c r="P739">
        <v>13.2902745000621</v>
      </c>
      <c r="Q739">
        <v>-5.2896205336490001E-3</v>
      </c>
    </row>
    <row r="740" spans="1:17" x14ac:dyDescent="0.3">
      <c r="A740" t="s">
        <v>1620</v>
      </c>
      <c r="B740" t="s">
        <v>1621</v>
      </c>
      <c r="C740" t="s">
        <v>3158</v>
      </c>
      <c r="D740" t="s">
        <v>967</v>
      </c>
      <c r="E740">
        <v>5952.4790520300003</v>
      </c>
      <c r="F740">
        <v>693.3</v>
      </c>
      <c r="G740">
        <v>98.675397372294299</v>
      </c>
      <c r="H740">
        <v>-2.7767097776366501</v>
      </c>
      <c r="I740">
        <v>146.40444568024299</v>
      </c>
      <c r="J740">
        <v>0.27995205418395702</v>
      </c>
      <c r="K740">
        <v>647.24818282887497</v>
      </c>
      <c r="L740">
        <v>472.200664195706</v>
      </c>
      <c r="M740">
        <v>57.492977826130698</v>
      </c>
      <c r="N740">
        <v>0.14116578994648701</v>
      </c>
      <c r="O740">
        <v>26.034905524304001</v>
      </c>
      <c r="P740">
        <v>221.26969416125999</v>
      </c>
      <c r="Q740">
        <v>8.1672527792106001E-2</v>
      </c>
    </row>
    <row r="741" spans="1:17" hidden="1" x14ac:dyDescent="0.3">
      <c r="A741" t="s">
        <v>1622</v>
      </c>
      <c r="B741" t="s">
        <v>1623</v>
      </c>
      <c r="C741" t="s">
        <v>3172</v>
      </c>
      <c r="D741" t="s">
        <v>46</v>
      </c>
      <c r="E741">
        <v>5949.0960031499999</v>
      </c>
      <c r="F741">
        <v>341.5</v>
      </c>
      <c r="G741">
        <v>-37.8301147397639</v>
      </c>
      <c r="H741">
        <v>-9.4914457165423496</v>
      </c>
      <c r="I741">
        <v>-20.795895356796699</v>
      </c>
      <c r="J741">
        <v>0.82345328701242804</v>
      </c>
      <c r="K741">
        <v>371.89592511697998</v>
      </c>
      <c r="M741">
        <v>34.863154383627801</v>
      </c>
      <c r="O741">
        <v>24.392386530014601</v>
      </c>
      <c r="P741">
        <v>1.9402985074626899</v>
      </c>
    </row>
    <row r="742" spans="1:17" x14ac:dyDescent="0.3">
      <c r="A742" t="s">
        <v>1624</v>
      </c>
      <c r="B742" t="s">
        <v>1625</v>
      </c>
      <c r="C742" t="s">
        <v>3167</v>
      </c>
      <c r="D742" t="s">
        <v>590</v>
      </c>
      <c r="E742">
        <v>5942.5991307000004</v>
      </c>
      <c r="F742">
        <v>338.6</v>
      </c>
      <c r="G742">
        <v>-14.2146642118924</v>
      </c>
      <c r="H742">
        <v>-4.12013297030202</v>
      </c>
      <c r="I742">
        <v>0.41257808133961699</v>
      </c>
      <c r="J742">
        <v>0.51801925107476299</v>
      </c>
      <c r="K742">
        <v>349.21136098450802</v>
      </c>
      <c r="L742">
        <v>335.75978309767498</v>
      </c>
      <c r="M742">
        <v>53.351049873738198</v>
      </c>
      <c r="N742">
        <v>0.42220409310262702</v>
      </c>
      <c r="O742">
        <v>29.444772593030098</v>
      </c>
      <c r="P742">
        <v>35.956635213812397</v>
      </c>
      <c r="Q742">
        <v>0.108514206675866</v>
      </c>
    </row>
    <row r="743" spans="1:17" x14ac:dyDescent="0.3">
      <c r="A743" t="s">
        <v>1626</v>
      </c>
      <c r="B743" t="s">
        <v>1627</v>
      </c>
      <c r="C743" t="s">
        <v>3169</v>
      </c>
      <c r="D743" t="s">
        <v>916</v>
      </c>
      <c r="E743">
        <v>5929.2479078280003</v>
      </c>
      <c r="F743">
        <v>33.46</v>
      </c>
      <c r="G743">
        <v>-48.225509935542497</v>
      </c>
      <c r="H743">
        <v>-1.0338005461953099</v>
      </c>
      <c r="I743">
        <v>-36.435678706869297</v>
      </c>
      <c r="J743">
        <v>8.0231705570980196</v>
      </c>
      <c r="K743">
        <v>34.971656330135602</v>
      </c>
      <c r="L743">
        <v>39.951752516947799</v>
      </c>
      <c r="M743">
        <v>61.691255955030698</v>
      </c>
      <c r="N743">
        <v>0.42858827033987201</v>
      </c>
      <c r="O743">
        <v>61.386730424387302</v>
      </c>
      <c r="P743">
        <v>17.775431186201999</v>
      </c>
      <c r="Q743">
        <v>1.1547269061058E-2</v>
      </c>
    </row>
    <row r="744" spans="1:17" x14ac:dyDescent="0.3">
      <c r="A744" t="s">
        <v>1628</v>
      </c>
      <c r="B744" t="s">
        <v>1629</v>
      </c>
      <c r="C744" t="s">
        <v>3171</v>
      </c>
      <c r="D744" t="s">
        <v>294</v>
      </c>
      <c r="E744">
        <v>5902.03</v>
      </c>
      <c r="F744">
        <v>616.4</v>
      </c>
      <c r="G744">
        <v>-17.503739410356399</v>
      </c>
      <c r="H744">
        <v>-9.2757696964111194</v>
      </c>
      <c r="I744">
        <v>14.915838130636899</v>
      </c>
      <c r="J744">
        <v>2.4707967733181002</v>
      </c>
      <c r="K744">
        <v>615.22340361162605</v>
      </c>
      <c r="L744">
        <v>582.34106832844805</v>
      </c>
      <c r="M744">
        <v>61.414613181136602</v>
      </c>
      <c r="N744">
        <v>0.58595416028483704</v>
      </c>
      <c r="O744">
        <v>17.910447761194</v>
      </c>
      <c r="P744">
        <v>41.717438786067298</v>
      </c>
      <c r="Q744">
        <v>4.9690779713824997E-2</v>
      </c>
    </row>
    <row r="745" spans="1:17" hidden="1" x14ac:dyDescent="0.3">
      <c r="A745" t="s">
        <v>1630</v>
      </c>
      <c r="B745" t="s">
        <v>1631</v>
      </c>
      <c r="C745" t="s">
        <v>3172</v>
      </c>
      <c r="D745" t="s">
        <v>590</v>
      </c>
      <c r="E745">
        <v>5865.0803324999997</v>
      </c>
      <c r="F745">
        <v>2317.5</v>
      </c>
      <c r="G745">
        <v>144.00632943289099</v>
      </c>
      <c r="H745">
        <v>12.4452043239483</v>
      </c>
      <c r="I745">
        <v>110.812125824749</v>
      </c>
      <c r="J745">
        <v>7.8520095440187401</v>
      </c>
      <c r="K745">
        <v>2002.93029422512</v>
      </c>
      <c r="L745">
        <v>1548.75739164177</v>
      </c>
      <c r="M745">
        <v>67.902483030956901</v>
      </c>
      <c r="N745">
        <v>0.80124126186047895</v>
      </c>
      <c r="O745">
        <v>5.1736785329018398</v>
      </c>
      <c r="P745">
        <v>182.00292041859299</v>
      </c>
      <c r="Q745">
        <v>0.18461603049046099</v>
      </c>
    </row>
    <row r="746" spans="1:17" hidden="1" x14ac:dyDescent="0.3">
      <c r="A746" t="s">
        <v>1632</v>
      </c>
      <c r="B746" t="s">
        <v>1633</v>
      </c>
      <c r="C746" t="s">
        <v>3172</v>
      </c>
      <c r="D746" t="s">
        <v>264</v>
      </c>
      <c r="E746">
        <v>5832.411822</v>
      </c>
      <c r="F746">
        <v>597.15</v>
      </c>
      <c r="G746">
        <v>60.130087144147097</v>
      </c>
      <c r="H746">
        <v>30.1157988570999</v>
      </c>
      <c r="I746">
        <v>54.222779373741098</v>
      </c>
      <c r="J746">
        <v>29.342608066599301</v>
      </c>
      <c r="K746">
        <v>460.35178299217802</v>
      </c>
      <c r="L746">
        <v>414.46026676958797</v>
      </c>
      <c r="M746">
        <v>79.413165801125501</v>
      </c>
      <c r="N746">
        <v>2.7394288082043801</v>
      </c>
      <c r="O746">
        <v>0.46889391275224401</v>
      </c>
      <c r="P746">
        <v>99.866119989958904</v>
      </c>
      <c r="Q746">
        <v>0.159558294357633</v>
      </c>
    </row>
    <row r="747" spans="1:17" hidden="1" x14ac:dyDescent="0.3">
      <c r="A747" t="s">
        <v>1634</v>
      </c>
      <c r="B747" t="s">
        <v>1635</v>
      </c>
      <c r="C747" t="s">
        <v>3172</v>
      </c>
      <c r="D747" t="s">
        <v>173</v>
      </c>
      <c r="E747">
        <v>5816.98</v>
      </c>
      <c r="F747">
        <v>338</v>
      </c>
      <c r="G747">
        <v>5460.6468094056099</v>
      </c>
      <c r="H747">
        <v>-0.39881596343751402</v>
      </c>
      <c r="I747">
        <v>524.81264640372399</v>
      </c>
      <c r="J747">
        <v>20.9015552964851</v>
      </c>
      <c r="K747">
        <v>244.375032460505</v>
      </c>
      <c r="L747">
        <v>127.76965694117099</v>
      </c>
      <c r="M747">
        <v>77.984033271288894</v>
      </c>
      <c r="N747">
        <v>0.59247181095996604</v>
      </c>
      <c r="O747">
        <v>5.32544378698225</v>
      </c>
      <c r="P747">
        <v>5757.8856152512999</v>
      </c>
      <c r="Q747">
        <v>0.26243566262291301</v>
      </c>
    </row>
    <row r="748" spans="1:17" x14ac:dyDescent="0.3">
      <c r="A748" t="s">
        <v>1636</v>
      </c>
      <c r="B748" t="s">
        <v>1637</v>
      </c>
      <c r="C748" t="s">
        <v>3163</v>
      </c>
      <c r="D748" t="s">
        <v>199</v>
      </c>
      <c r="E748">
        <v>5806.4345647199998</v>
      </c>
      <c r="F748">
        <v>476.4</v>
      </c>
      <c r="G748">
        <v>5.6541822666224197</v>
      </c>
      <c r="H748">
        <v>2.1854983059689701</v>
      </c>
      <c r="I748">
        <v>0.396240072768902</v>
      </c>
      <c r="J748">
        <v>1.9805970706559699</v>
      </c>
      <c r="K748">
        <v>472.028779172246</v>
      </c>
      <c r="L748">
        <v>443.086291193043</v>
      </c>
      <c r="M748">
        <v>60.796992353863402</v>
      </c>
      <c r="N748">
        <v>0.56977575332973596</v>
      </c>
      <c r="O748">
        <v>13.874895046179599</v>
      </c>
      <c r="P748">
        <v>50.616503319633203</v>
      </c>
      <c r="Q748">
        <v>0.17174674347451099</v>
      </c>
    </row>
    <row r="749" spans="1:17" hidden="1" x14ac:dyDescent="0.3">
      <c r="A749" t="s">
        <v>1638</v>
      </c>
      <c r="B749" t="s">
        <v>1639</v>
      </c>
      <c r="C749" t="s">
        <v>3169</v>
      </c>
      <c r="D749" t="s">
        <v>122</v>
      </c>
      <c r="E749">
        <v>5803.5990866000002</v>
      </c>
      <c r="F749">
        <v>149.80000000000001</v>
      </c>
      <c r="G749">
        <v>-35.736615389374798</v>
      </c>
      <c r="H749">
        <v>-0.39079149569801802</v>
      </c>
      <c r="I749">
        <v>-18.7023960064076</v>
      </c>
      <c r="J749">
        <v>-1.6650457789626101</v>
      </c>
      <c r="K749">
        <v>153.061635040791</v>
      </c>
      <c r="M749">
        <v>51.771890432031398</v>
      </c>
      <c r="N749">
        <v>0.46878884013782401</v>
      </c>
      <c r="O749">
        <v>31.842456608811698</v>
      </c>
      <c r="P749">
        <v>10.9629629629629</v>
      </c>
    </row>
    <row r="750" spans="1:17" x14ac:dyDescent="0.3">
      <c r="A750" t="s">
        <v>1640</v>
      </c>
      <c r="B750" t="s">
        <v>1641</v>
      </c>
      <c r="C750" t="s">
        <v>3171</v>
      </c>
      <c r="D750" t="s">
        <v>396</v>
      </c>
      <c r="E750">
        <v>5787.3533847999997</v>
      </c>
      <c r="F750">
        <v>117.97</v>
      </c>
      <c r="G750">
        <v>43.367076338258798</v>
      </c>
      <c r="H750">
        <v>-5.0739384592840402</v>
      </c>
      <c r="I750">
        <v>8.1123163286570001</v>
      </c>
      <c r="J750">
        <v>4.1295510624454597</v>
      </c>
      <c r="K750">
        <v>120.199024681644</v>
      </c>
      <c r="L750">
        <v>115.168060021355</v>
      </c>
      <c r="M750">
        <v>63.899986602205502</v>
      </c>
      <c r="N750">
        <v>0.69075931637927601</v>
      </c>
      <c r="O750">
        <v>44.062049673645802</v>
      </c>
      <c r="P750">
        <v>73.997050147492601</v>
      </c>
      <c r="Q750">
        <v>8.0024095460785996E-2</v>
      </c>
    </row>
    <row r="751" spans="1:17" x14ac:dyDescent="0.3">
      <c r="A751" t="s">
        <v>1642</v>
      </c>
      <c r="B751" t="s">
        <v>1643</v>
      </c>
      <c r="C751" t="s">
        <v>3159</v>
      </c>
      <c r="D751" t="s">
        <v>37</v>
      </c>
      <c r="E751">
        <v>5777.2002144999997</v>
      </c>
      <c r="F751">
        <v>340.75</v>
      </c>
      <c r="G751">
        <v>-8.7845488775598</v>
      </c>
      <c r="H751">
        <v>-5.62008547338933</v>
      </c>
      <c r="I751">
        <v>-12.6021186070202</v>
      </c>
      <c r="J751">
        <v>5.3927012393579101</v>
      </c>
      <c r="K751">
        <v>368.72166261825299</v>
      </c>
      <c r="L751">
        <v>364.252102735687</v>
      </c>
      <c r="M751">
        <v>48.058778626031</v>
      </c>
      <c r="N751">
        <v>0.515572065182752</v>
      </c>
      <c r="O751">
        <v>42.670579603815099</v>
      </c>
      <c r="P751">
        <v>18.060695780903</v>
      </c>
      <c r="Q751">
        <v>-7.1069062343130001E-3</v>
      </c>
    </row>
    <row r="752" spans="1:17" x14ac:dyDescent="0.3">
      <c r="A752" t="s">
        <v>1644</v>
      </c>
      <c r="B752" t="s">
        <v>1645</v>
      </c>
      <c r="C752" t="s">
        <v>3160</v>
      </c>
      <c r="D752" t="s">
        <v>46</v>
      </c>
      <c r="E752">
        <v>5769.1165049699903</v>
      </c>
      <c r="F752">
        <v>762.45</v>
      </c>
      <c r="G752">
        <v>52.913803244395901</v>
      </c>
      <c r="H752">
        <v>0.89153443015096001</v>
      </c>
      <c r="I752">
        <v>6.7164272019654696</v>
      </c>
      <c r="J752">
        <v>-1.32565697486834</v>
      </c>
      <c r="K752">
        <v>763.60142719009696</v>
      </c>
      <c r="L752">
        <v>710.07460399403499</v>
      </c>
      <c r="M752">
        <v>55.027496867158298</v>
      </c>
      <c r="N752">
        <v>0.78454705888751097</v>
      </c>
      <c r="O752">
        <v>22.867073250704902</v>
      </c>
      <c r="P752">
        <v>86.714827966205405</v>
      </c>
      <c r="Q752">
        <v>0.173402849190258</v>
      </c>
    </row>
    <row r="753" spans="1:17" hidden="1" x14ac:dyDescent="0.3">
      <c r="A753" t="s">
        <v>1646</v>
      </c>
      <c r="B753" t="s">
        <v>1647</v>
      </c>
      <c r="C753" t="s">
        <v>3172</v>
      </c>
      <c r="D753" t="s">
        <v>1648</v>
      </c>
      <c r="E753">
        <v>5747.8558829200001</v>
      </c>
      <c r="F753">
        <v>322.60000000000002</v>
      </c>
      <c r="G753">
        <v>-21.6272966161774</v>
      </c>
      <c r="H753">
        <v>1.4239916615968899</v>
      </c>
      <c r="I753">
        <v>9.2894903853618196</v>
      </c>
      <c r="J753">
        <v>11.5033595234936</v>
      </c>
      <c r="K753">
        <v>328.88256313033003</v>
      </c>
      <c r="L753">
        <v>309.00452956510497</v>
      </c>
      <c r="M753">
        <v>51.491422398554498</v>
      </c>
      <c r="N753">
        <v>0.52450714443129498</v>
      </c>
      <c r="O753">
        <v>25.201487910725302</v>
      </c>
      <c r="P753">
        <v>36.810856658184903</v>
      </c>
      <c r="Q753">
        <v>0.12371192337303399</v>
      </c>
    </row>
    <row r="754" spans="1:17" x14ac:dyDescent="0.3">
      <c r="A754" t="s">
        <v>1649</v>
      </c>
      <c r="B754" t="s">
        <v>1650</v>
      </c>
      <c r="C754" t="s">
        <v>3161</v>
      </c>
      <c r="D754" t="s">
        <v>243</v>
      </c>
      <c r="E754">
        <v>5736.5125690599998</v>
      </c>
      <c r="F754">
        <v>668.2</v>
      </c>
      <c r="G754">
        <v>53.2765816641299</v>
      </c>
      <c r="H754">
        <v>22.129889929995102</v>
      </c>
      <c r="I754">
        <v>38.785103222698197</v>
      </c>
      <c r="J754">
        <v>-7.9824168439959903E-2</v>
      </c>
      <c r="K754">
        <v>591.69434795869904</v>
      </c>
      <c r="L754">
        <v>488.17311314646599</v>
      </c>
      <c r="M754">
        <v>58.805764619110903</v>
      </c>
      <c r="N754">
        <v>0.85303642215567599</v>
      </c>
      <c r="O754">
        <v>3.7114636336425999</v>
      </c>
      <c r="P754">
        <v>85.946848476415695</v>
      </c>
    </row>
    <row r="755" spans="1:17" hidden="1" x14ac:dyDescent="0.3">
      <c r="A755" t="s">
        <v>1651</v>
      </c>
      <c r="B755" t="s">
        <v>1652</v>
      </c>
      <c r="C755" t="s">
        <v>3172</v>
      </c>
      <c r="D755" t="s">
        <v>460</v>
      </c>
      <c r="E755">
        <v>5724.5314935599999</v>
      </c>
      <c r="F755">
        <v>397.1</v>
      </c>
      <c r="G755">
        <v>-34.315021196788599</v>
      </c>
      <c r="H755">
        <v>-0.212371974766735</v>
      </c>
      <c r="I755">
        <v>-18.948271124182099</v>
      </c>
      <c r="J755">
        <v>2.3123129307658701</v>
      </c>
      <c r="K755">
        <v>405.24088211461401</v>
      </c>
      <c r="L755">
        <v>424.80225564624101</v>
      </c>
      <c r="M755">
        <v>50.750540272187699</v>
      </c>
      <c r="N755">
        <v>0.53866217259322702</v>
      </c>
      <c r="O755">
        <v>42.168219592042199</v>
      </c>
      <c r="P755">
        <v>5.0529100529100601</v>
      </c>
      <c r="Q755">
        <v>-5.5974530654697E-2</v>
      </c>
    </row>
    <row r="756" spans="1:17" hidden="1" x14ac:dyDescent="0.3">
      <c r="A756" t="s">
        <v>1653</v>
      </c>
      <c r="B756" t="s">
        <v>1654</v>
      </c>
      <c r="C756" t="s">
        <v>3172</v>
      </c>
      <c r="D756" t="s">
        <v>590</v>
      </c>
      <c r="E756">
        <v>5705.7593014000004</v>
      </c>
      <c r="F756">
        <v>67.22</v>
      </c>
      <c r="G756">
        <v>158.45928097683699</v>
      </c>
      <c r="H756">
        <v>-62.010851062219203</v>
      </c>
      <c r="I756">
        <v>175.49350035980399</v>
      </c>
      <c r="J756">
        <v>-19.079094829008099</v>
      </c>
      <c r="K756">
        <v>112.324401900423</v>
      </c>
      <c r="M756">
        <v>5.9407572057576399</v>
      </c>
      <c r="N756">
        <v>0.74142508542138996</v>
      </c>
      <c r="O756">
        <v>297.94703957155599</v>
      </c>
      <c r="P756">
        <v>198.75555555555499</v>
      </c>
    </row>
    <row r="757" spans="1:17" hidden="1" x14ac:dyDescent="0.3">
      <c r="A757" t="s">
        <v>1655</v>
      </c>
      <c r="B757" t="s">
        <v>1656</v>
      </c>
      <c r="C757" t="s">
        <v>3172</v>
      </c>
      <c r="D757" t="s">
        <v>91</v>
      </c>
      <c r="E757">
        <v>5647.9403219400001</v>
      </c>
      <c r="F757">
        <v>2058.35</v>
      </c>
      <c r="G757">
        <v>34.4715181923522</v>
      </c>
      <c r="H757">
        <v>-3.8664863401781702</v>
      </c>
      <c r="I757">
        <v>55.414239616925201</v>
      </c>
      <c r="J757">
        <v>1.7411887519145399</v>
      </c>
      <c r="K757">
        <v>2216.0779209960501</v>
      </c>
      <c r="L757">
        <v>1773.8106210809799</v>
      </c>
      <c r="M757">
        <v>29.300539774100098</v>
      </c>
      <c r="N757">
        <v>0.429578277315037</v>
      </c>
      <c r="O757">
        <v>28.743896810552101</v>
      </c>
      <c r="P757">
        <v>80.557017543859601</v>
      </c>
      <c r="Q757">
        <v>0.11306454004982</v>
      </c>
    </row>
    <row r="758" spans="1:17" x14ac:dyDescent="0.3">
      <c r="A758" t="s">
        <v>1657</v>
      </c>
      <c r="B758" t="s">
        <v>1658</v>
      </c>
      <c r="C758" t="s">
        <v>3166</v>
      </c>
      <c r="D758" t="s">
        <v>433</v>
      </c>
      <c r="E758">
        <v>5646.08314152</v>
      </c>
      <c r="F758">
        <v>57.45</v>
      </c>
      <c r="G758">
        <v>-39.084595553068198</v>
      </c>
      <c r="H758">
        <v>-9.7234235839440402</v>
      </c>
      <c r="I758">
        <v>-27.548634122227</v>
      </c>
      <c r="J758">
        <v>0.34947036652231001</v>
      </c>
      <c r="K758">
        <v>61.270040006689698</v>
      </c>
      <c r="L758">
        <v>66.3985119281339</v>
      </c>
      <c r="M758">
        <v>51.321182933381699</v>
      </c>
      <c r="N758">
        <v>0.26835730587978601</v>
      </c>
      <c r="O758">
        <v>70.583115752828505</v>
      </c>
      <c r="P758">
        <v>6.5072302558398301</v>
      </c>
      <c r="Q758">
        <v>-3.2047464702146998E-2</v>
      </c>
    </row>
    <row r="759" spans="1:17" x14ac:dyDescent="0.3">
      <c r="A759" t="s">
        <v>1659</v>
      </c>
      <c r="B759" t="s">
        <v>1660</v>
      </c>
      <c r="C759" t="s">
        <v>3168</v>
      </c>
      <c r="D759" t="s">
        <v>291</v>
      </c>
      <c r="E759">
        <v>5642.6522476800001</v>
      </c>
      <c r="F759">
        <v>2075.1999999999998</v>
      </c>
      <c r="G759">
        <v>64.877359354282106</v>
      </c>
      <c r="H759">
        <v>-14.121157178633901</v>
      </c>
      <c r="I759">
        <v>64.321626352091499</v>
      </c>
      <c r="J759">
        <v>-1.8885566079627201</v>
      </c>
      <c r="K759">
        <v>2173.9653534909198</v>
      </c>
      <c r="L759">
        <v>1798.7391421868001</v>
      </c>
      <c r="M759">
        <v>44.038131310754302</v>
      </c>
      <c r="N759">
        <v>0.83901431337495302</v>
      </c>
      <c r="O759">
        <v>26.2577101002313</v>
      </c>
      <c r="P759">
        <v>118.13212802859</v>
      </c>
      <c r="Q759">
        <v>-2.8922590819260002E-3</v>
      </c>
    </row>
    <row r="760" spans="1:17" x14ac:dyDescent="0.3">
      <c r="A760" t="s">
        <v>1661</v>
      </c>
      <c r="B760" t="s">
        <v>1662</v>
      </c>
      <c r="C760" t="s">
        <v>3169</v>
      </c>
      <c r="D760" t="s">
        <v>122</v>
      </c>
      <c r="E760">
        <v>5632.8794784749998</v>
      </c>
      <c r="F760">
        <v>1190.8499999999999</v>
      </c>
      <c r="G760">
        <v>43.289497490038798</v>
      </c>
      <c r="H760">
        <v>24.722356910245601</v>
      </c>
      <c r="I760">
        <v>37.968077898213998</v>
      </c>
      <c r="J760">
        <v>5.9993663062485503</v>
      </c>
      <c r="K760">
        <v>983.68976085566396</v>
      </c>
      <c r="L760">
        <v>853.04791592609604</v>
      </c>
      <c r="M760">
        <v>85.873629147493901</v>
      </c>
      <c r="N760">
        <v>0.84530205697319205</v>
      </c>
      <c r="O760">
        <v>1.0790611747911201</v>
      </c>
      <c r="P760">
        <v>90.871934604904595</v>
      </c>
      <c r="Q760">
        <v>1.2077911915759E-2</v>
      </c>
    </row>
    <row r="761" spans="1:17" hidden="1" x14ac:dyDescent="0.3">
      <c r="A761" t="s">
        <v>1663</v>
      </c>
      <c r="B761" t="s">
        <v>1664</v>
      </c>
      <c r="C761" t="s">
        <v>3172</v>
      </c>
      <c r="D761" t="s">
        <v>1665</v>
      </c>
      <c r="E761">
        <v>5622.5752849999999</v>
      </c>
      <c r="F761">
        <v>443.25</v>
      </c>
      <c r="G761">
        <v>50.756036458932698</v>
      </c>
      <c r="H761">
        <v>-6.9511181774731696</v>
      </c>
      <c r="I761">
        <v>17.644797769275499</v>
      </c>
      <c r="J761">
        <v>1.98178203907399</v>
      </c>
      <c r="K761">
        <v>467.10041391376302</v>
      </c>
      <c r="L761">
        <v>411.25476003549801</v>
      </c>
      <c r="M761">
        <v>42.638405428958201</v>
      </c>
      <c r="N761">
        <v>0.47854566526259901</v>
      </c>
      <c r="O761">
        <v>29.712351945854401</v>
      </c>
      <c r="P761">
        <v>91.883116883116799</v>
      </c>
      <c r="Q761">
        <v>0.173631252986305</v>
      </c>
    </row>
    <row r="762" spans="1:17" x14ac:dyDescent="0.3">
      <c r="A762" t="s">
        <v>1666</v>
      </c>
      <c r="B762" t="s">
        <v>1667</v>
      </c>
      <c r="C762" t="s">
        <v>3161</v>
      </c>
      <c r="D762" t="s">
        <v>475</v>
      </c>
      <c r="E762">
        <v>5587.3196610000005</v>
      </c>
      <c r="F762">
        <v>499.4</v>
      </c>
      <c r="G762">
        <v>30.593627918109799</v>
      </c>
      <c r="H762">
        <v>1.8278247973616999</v>
      </c>
      <c r="I762">
        <v>16.1769649698827</v>
      </c>
      <c r="J762">
        <v>8.5388044125273499</v>
      </c>
      <c r="K762">
        <v>470.64743774583201</v>
      </c>
      <c r="L762">
        <v>418.12747094994302</v>
      </c>
      <c r="M762">
        <v>71.990866009536106</v>
      </c>
      <c r="N762">
        <v>0.36735459393710401</v>
      </c>
      <c r="O762">
        <v>14.3372046455746</v>
      </c>
      <c r="P762">
        <v>62.142857142857103</v>
      </c>
      <c r="Q762">
        <v>3.1009359416264998E-2</v>
      </c>
    </row>
    <row r="763" spans="1:17" x14ac:dyDescent="0.3">
      <c r="A763" t="s">
        <v>1668</v>
      </c>
      <c r="B763" t="s">
        <v>1669</v>
      </c>
      <c r="C763" t="s">
        <v>3162</v>
      </c>
      <c r="D763" t="s">
        <v>953</v>
      </c>
      <c r="E763">
        <v>5531.8035028479999</v>
      </c>
      <c r="F763">
        <v>186.88</v>
      </c>
      <c r="G763">
        <v>0.826471640607646</v>
      </c>
      <c r="H763">
        <v>-8.7284213574827803</v>
      </c>
      <c r="I763">
        <v>-26.606314052567299</v>
      </c>
      <c r="J763">
        <v>-1.93803819482621</v>
      </c>
      <c r="K763">
        <v>195.76658200642001</v>
      </c>
      <c r="L763">
        <v>197.133825333906</v>
      </c>
      <c r="M763">
        <v>56.462721938972102</v>
      </c>
      <c r="N763">
        <v>0.607403538570921</v>
      </c>
      <c r="O763">
        <v>36.237157534246499</v>
      </c>
      <c r="P763">
        <v>30.914185639229402</v>
      </c>
      <c r="Q763">
        <v>4.7503386714870997E-2</v>
      </c>
    </row>
    <row r="764" spans="1:17" x14ac:dyDescent="0.3">
      <c r="A764" t="s">
        <v>1670</v>
      </c>
      <c r="B764" t="s">
        <v>1671</v>
      </c>
      <c r="C764" t="s">
        <v>3171</v>
      </c>
      <c r="D764" t="s">
        <v>294</v>
      </c>
      <c r="E764">
        <v>5530.531999797</v>
      </c>
      <c r="F764">
        <v>164.43</v>
      </c>
      <c r="G764">
        <v>-20.0461791307808</v>
      </c>
      <c r="H764">
        <v>-4.0703429892594896</v>
      </c>
      <c r="I764">
        <v>-12.0583565343812</v>
      </c>
      <c r="J764">
        <v>0.22783710770162699</v>
      </c>
      <c r="K764">
        <v>167.90251003974399</v>
      </c>
      <c r="L764">
        <v>167.339080031029</v>
      </c>
      <c r="M764">
        <v>52.107826044055201</v>
      </c>
      <c r="N764">
        <v>0.49571832719257097</v>
      </c>
      <c r="O764">
        <v>33.552271483305901</v>
      </c>
      <c r="P764">
        <v>26.435986159169499</v>
      </c>
      <c r="Q764">
        <v>-3.9837935451328001E-2</v>
      </c>
    </row>
    <row r="765" spans="1:17" x14ac:dyDescent="0.3">
      <c r="A765" t="s">
        <v>1672</v>
      </c>
      <c r="B765" t="s">
        <v>1673</v>
      </c>
      <c r="C765" t="s">
        <v>3161</v>
      </c>
      <c r="D765" t="s">
        <v>51</v>
      </c>
      <c r="E765">
        <v>5526.0890486899998</v>
      </c>
      <c r="F765">
        <v>221.62</v>
      </c>
      <c r="G765">
        <v>93.731061012588299</v>
      </c>
      <c r="H765">
        <v>2.7742756170310598</v>
      </c>
      <c r="I765">
        <v>77.925266330857895</v>
      </c>
      <c r="J765">
        <v>19.3378249447664</v>
      </c>
      <c r="K765">
        <v>183.55247374723399</v>
      </c>
      <c r="L765">
        <v>149.62342659975999</v>
      </c>
      <c r="M765">
        <v>78.514981261140505</v>
      </c>
      <c r="N765">
        <v>0.122976698380257</v>
      </c>
      <c r="O765">
        <v>8.6093312877899102</v>
      </c>
      <c r="P765">
        <v>140.76045627376399</v>
      </c>
      <c r="Q765">
        <v>2.7652395281899E-2</v>
      </c>
    </row>
    <row r="766" spans="1:17" hidden="1" x14ac:dyDescent="0.3">
      <c r="A766" t="s">
        <v>1674</v>
      </c>
      <c r="B766" t="s">
        <v>1675</v>
      </c>
      <c r="C766" t="s">
        <v>3172</v>
      </c>
      <c r="D766" t="s">
        <v>405</v>
      </c>
      <c r="E766">
        <v>5457.2103132749999</v>
      </c>
      <c r="F766">
        <v>300.75</v>
      </c>
      <c r="G766">
        <v>-26.549453001232301</v>
      </c>
      <c r="H766">
        <v>6.6380118852582397</v>
      </c>
      <c r="I766">
        <v>-7.5768433737834497</v>
      </c>
      <c r="J766">
        <v>4.81320100460864</v>
      </c>
      <c r="K766">
        <v>289.46358058073901</v>
      </c>
      <c r="L766">
        <v>291.12114929862997</v>
      </c>
      <c r="M766">
        <v>67.782798346739895</v>
      </c>
      <c r="N766">
        <v>0.76203089463746099</v>
      </c>
      <c r="O766">
        <v>28.994181213632501</v>
      </c>
      <c r="P766">
        <v>11.616255334941499</v>
      </c>
      <c r="Q766">
        <v>8.1913285751069997E-3</v>
      </c>
    </row>
    <row r="767" spans="1:17" x14ac:dyDescent="0.3">
      <c r="A767" t="s">
        <v>1676</v>
      </c>
      <c r="B767" t="s">
        <v>1677</v>
      </c>
      <c r="C767" t="s">
        <v>3163</v>
      </c>
      <c r="D767" t="s">
        <v>199</v>
      </c>
      <c r="E767">
        <v>5425.4047890000002</v>
      </c>
      <c r="F767">
        <v>758.6</v>
      </c>
      <c r="G767">
        <v>35.119817049951997</v>
      </c>
      <c r="H767">
        <v>-0.16596857096405901</v>
      </c>
      <c r="I767">
        <v>15.285215357571101</v>
      </c>
      <c r="J767">
        <v>1.4953113065085899</v>
      </c>
      <c r="K767">
        <v>697.17065602814898</v>
      </c>
      <c r="L767">
        <v>643.27828430464206</v>
      </c>
      <c r="M767">
        <v>73.637730266799593</v>
      </c>
      <c r="N767">
        <v>0.89963769810881</v>
      </c>
      <c r="O767">
        <v>5.3453730556287802</v>
      </c>
      <c r="P767">
        <v>65.056570931244494</v>
      </c>
      <c r="Q767">
        <v>0.14860329154177501</v>
      </c>
    </row>
    <row r="768" spans="1:17" x14ac:dyDescent="0.3">
      <c r="A768" t="s">
        <v>1678</v>
      </c>
      <c r="B768" t="s">
        <v>1679</v>
      </c>
      <c r="C768" t="s">
        <v>3161</v>
      </c>
      <c r="D768" t="s">
        <v>51</v>
      </c>
      <c r="E768">
        <v>5420.9189939999997</v>
      </c>
      <c r="F768">
        <v>673.55</v>
      </c>
      <c r="G768">
        <v>139.047115255807</v>
      </c>
      <c r="H768">
        <v>15.3127866370509</v>
      </c>
      <c r="I768">
        <v>59.228547642560002</v>
      </c>
      <c r="J768">
        <v>4.6383682941111397</v>
      </c>
      <c r="K768">
        <v>569.49368436697205</v>
      </c>
      <c r="L768">
        <v>455.67764503893699</v>
      </c>
      <c r="M768">
        <v>81.782472386495797</v>
      </c>
      <c r="N768">
        <v>1.1511420394129801</v>
      </c>
      <c r="O768">
        <v>2.4200133620369799</v>
      </c>
      <c r="P768">
        <v>180.879899916597</v>
      </c>
      <c r="Q768">
        <v>2.9420807232889999E-2</v>
      </c>
    </row>
    <row r="769" spans="1:17" x14ac:dyDescent="0.3">
      <c r="A769" t="s">
        <v>1680</v>
      </c>
      <c r="B769" t="s">
        <v>1681</v>
      </c>
      <c r="C769" t="s">
        <v>3165</v>
      </c>
      <c r="D769" t="s">
        <v>75</v>
      </c>
      <c r="E769">
        <v>5370.0510098519999</v>
      </c>
      <c r="F769">
        <v>236.97</v>
      </c>
      <c r="G769">
        <v>-0.91472645255186003</v>
      </c>
      <c r="H769">
        <v>-2.14604677890294</v>
      </c>
      <c r="I769">
        <v>10.555772414966899</v>
      </c>
      <c r="J769">
        <v>3.4332325667674</v>
      </c>
      <c r="K769">
        <v>226.36638194223099</v>
      </c>
      <c r="L769">
        <v>217.43084514360601</v>
      </c>
      <c r="M769">
        <v>66.890243801946795</v>
      </c>
      <c r="N769">
        <v>0.50101027094166595</v>
      </c>
      <c r="O769">
        <v>8.8745410811495091</v>
      </c>
      <c r="P769">
        <v>27.368986831496901</v>
      </c>
      <c r="Q769">
        <v>-4.7787167365268002E-2</v>
      </c>
    </row>
    <row r="770" spans="1:17" x14ac:dyDescent="0.3">
      <c r="A770" t="s">
        <v>1682</v>
      </c>
      <c r="B770" t="s">
        <v>1683</v>
      </c>
      <c r="C770" t="s">
        <v>3167</v>
      </c>
      <c r="D770" t="s">
        <v>173</v>
      </c>
      <c r="E770">
        <v>5359.6569259999997</v>
      </c>
      <c r="F770">
        <v>4741.75</v>
      </c>
      <c r="G770">
        <v>131.692857222794</v>
      </c>
      <c r="H770">
        <v>-0.55271154561713598</v>
      </c>
      <c r="I770">
        <v>34.781039145172002</v>
      </c>
      <c r="J770">
        <v>-0.87421373737589902</v>
      </c>
      <c r="K770">
        <v>4718.3536167452503</v>
      </c>
      <c r="L770">
        <v>4079.7231665746199</v>
      </c>
      <c r="M770">
        <v>58.855312128652201</v>
      </c>
      <c r="N770">
        <v>0.76119784359988596</v>
      </c>
      <c r="O770">
        <v>19.990509832867598</v>
      </c>
      <c r="P770">
        <v>165.56986838420599</v>
      </c>
      <c r="Q770">
        <v>0.18105467048252299</v>
      </c>
    </row>
    <row r="771" spans="1:17" x14ac:dyDescent="0.3">
      <c r="A771" t="s">
        <v>1684</v>
      </c>
      <c r="B771" t="s">
        <v>1685</v>
      </c>
      <c r="C771" t="s">
        <v>3167</v>
      </c>
      <c r="D771" t="s">
        <v>472</v>
      </c>
      <c r="E771">
        <v>5314.6710675300001</v>
      </c>
      <c r="F771">
        <v>480.7</v>
      </c>
      <c r="G771">
        <v>-48.397191107578401</v>
      </c>
      <c r="H771">
        <v>-12.9608885385619</v>
      </c>
      <c r="I771">
        <v>-32.042051762281503</v>
      </c>
      <c r="J771">
        <v>-2.72233203742663</v>
      </c>
      <c r="K771">
        <v>541.35179839621003</v>
      </c>
      <c r="L771">
        <v>602.47325870872703</v>
      </c>
      <c r="M771">
        <v>33.1411290472156</v>
      </c>
      <c r="N771">
        <v>1.05194306991873</v>
      </c>
      <c r="O771">
        <v>61.431246099438297</v>
      </c>
      <c r="P771">
        <v>2.2004889975549999</v>
      </c>
      <c r="Q771">
        <v>-0.13104706237055799</v>
      </c>
    </row>
    <row r="772" spans="1:17" hidden="1" x14ac:dyDescent="0.3">
      <c r="A772" t="s">
        <v>1686</v>
      </c>
      <c r="B772" t="s">
        <v>1687</v>
      </c>
      <c r="C772" t="s">
        <v>3172</v>
      </c>
      <c r="D772" t="s">
        <v>264</v>
      </c>
      <c r="E772">
        <v>5310.5211175049999</v>
      </c>
      <c r="F772">
        <v>1155.6500000000001</v>
      </c>
      <c r="G772">
        <v>205.810205538415</v>
      </c>
      <c r="H772">
        <v>4.1863910460665998</v>
      </c>
      <c r="I772">
        <v>80.106854287718804</v>
      </c>
      <c r="J772">
        <v>11.258229327023299</v>
      </c>
      <c r="K772">
        <v>967.21891810177794</v>
      </c>
      <c r="L772">
        <v>771.57795109948904</v>
      </c>
      <c r="M772">
        <v>78.994979913019407</v>
      </c>
      <c r="N772">
        <v>0.89947009510103504</v>
      </c>
      <c r="O772">
        <v>1.1941331718080701</v>
      </c>
      <c r="P772">
        <v>273.15143687439399</v>
      </c>
      <c r="Q772">
        <v>0.11514983469961999</v>
      </c>
    </row>
    <row r="773" spans="1:17" hidden="1" x14ac:dyDescent="0.3">
      <c r="A773" t="s">
        <v>1688</v>
      </c>
      <c r="B773" t="s">
        <v>1689</v>
      </c>
      <c r="C773" t="s">
        <v>3172</v>
      </c>
      <c r="D773" t="s">
        <v>916</v>
      </c>
      <c r="E773">
        <v>5297.5469910000002</v>
      </c>
      <c r="F773">
        <v>617.65</v>
      </c>
      <c r="G773">
        <v>17.743697863275401</v>
      </c>
      <c r="H773">
        <v>-10.641757876105</v>
      </c>
      <c r="I773">
        <v>-13.105466273874001</v>
      </c>
      <c r="J773">
        <v>4.0721528885816101</v>
      </c>
      <c r="K773">
        <v>657.04994385523901</v>
      </c>
      <c r="L773">
        <v>658.93741333568903</v>
      </c>
      <c r="M773">
        <v>53.971825685401399</v>
      </c>
      <c r="N773">
        <v>0.53358943183517804</v>
      </c>
      <c r="O773">
        <v>50.700234760786799</v>
      </c>
      <c r="P773">
        <v>52.168021680216803</v>
      </c>
      <c r="Q773">
        <v>4.8340436127033003E-2</v>
      </c>
    </row>
    <row r="774" spans="1:17" x14ac:dyDescent="0.3">
      <c r="A774" t="s">
        <v>1690</v>
      </c>
      <c r="B774" t="s">
        <v>1691</v>
      </c>
      <c r="C774" t="s">
        <v>3157</v>
      </c>
      <c r="D774" t="s">
        <v>24</v>
      </c>
      <c r="E774">
        <v>5278.1402608349999</v>
      </c>
      <c r="F774">
        <v>312.14999999999998</v>
      </c>
      <c r="G774">
        <v>-34.213088967780699</v>
      </c>
      <c r="H774">
        <v>-1.04942752164579</v>
      </c>
      <c r="I774">
        <v>-20.2527967038863</v>
      </c>
      <c r="J774">
        <v>-0.58831141886992699</v>
      </c>
      <c r="K774">
        <v>316.69592058883302</v>
      </c>
      <c r="L774">
        <v>335.29741506339798</v>
      </c>
      <c r="M774">
        <v>53.317268402257497</v>
      </c>
      <c r="N774">
        <v>0.693929865328894</v>
      </c>
      <c r="O774">
        <v>35.271504084574701</v>
      </c>
      <c r="P774">
        <v>6.8823831535695899</v>
      </c>
      <c r="Q774">
        <v>-1.382922705999E-2</v>
      </c>
    </row>
    <row r="775" spans="1:17" x14ac:dyDescent="0.3">
      <c r="A775" t="s">
        <v>1692</v>
      </c>
      <c r="B775" t="s">
        <v>1693</v>
      </c>
      <c r="C775" t="s">
        <v>3166</v>
      </c>
      <c r="D775" t="s">
        <v>136</v>
      </c>
      <c r="E775">
        <v>5270.22</v>
      </c>
      <c r="F775">
        <v>184.92</v>
      </c>
      <c r="G775">
        <v>4.6592330296451996</v>
      </c>
      <c r="H775">
        <v>-3.5555752752001801</v>
      </c>
      <c r="I775">
        <v>-17.822385503314699</v>
      </c>
      <c r="J775">
        <v>-3.1580542575528101E-2</v>
      </c>
      <c r="K775">
        <v>189.06733836055599</v>
      </c>
      <c r="L775">
        <v>187.99922473884601</v>
      </c>
      <c r="M775">
        <v>56.354403658351899</v>
      </c>
      <c r="N775">
        <v>0.60496943942984904</v>
      </c>
      <c r="O775">
        <v>43.278174345662897</v>
      </c>
      <c r="P775">
        <v>36.876387860843799</v>
      </c>
      <c r="Q775">
        <v>2.0834359782955999E-2</v>
      </c>
    </row>
    <row r="776" spans="1:17" hidden="1" x14ac:dyDescent="0.3">
      <c r="A776" t="s">
        <v>1694</v>
      </c>
      <c r="B776" t="s">
        <v>1695</v>
      </c>
      <c r="C776" t="s">
        <v>3172</v>
      </c>
      <c r="D776" t="s">
        <v>460</v>
      </c>
      <c r="E776">
        <v>5258.1663451799996</v>
      </c>
      <c r="F776">
        <v>748.9</v>
      </c>
      <c r="G776">
        <v>51.439600168222803</v>
      </c>
      <c r="H776">
        <v>9.7803158160597405</v>
      </c>
      <c r="I776">
        <v>68.473819551190005</v>
      </c>
      <c r="J776">
        <v>5.9769759038380599</v>
      </c>
      <c r="K776">
        <v>703.29690557604602</v>
      </c>
      <c r="M776">
        <v>69.017860278407497</v>
      </c>
      <c r="N776">
        <v>0.31864009185680098</v>
      </c>
      <c r="O776">
        <v>26.318600614234199</v>
      </c>
      <c r="P776">
        <v>101.642434033387</v>
      </c>
    </row>
    <row r="777" spans="1:17" hidden="1" x14ac:dyDescent="0.3">
      <c r="A777" t="s">
        <v>1696</v>
      </c>
      <c r="B777" t="s">
        <v>1697</v>
      </c>
      <c r="C777" t="s">
        <v>3172</v>
      </c>
      <c r="D777" t="s">
        <v>515</v>
      </c>
      <c r="E777">
        <v>5180.2810697249997</v>
      </c>
      <c r="F777">
        <v>4975.6499999999996</v>
      </c>
      <c r="G777">
        <v>35.990767079151397</v>
      </c>
      <c r="H777">
        <v>-4.9547292125454199</v>
      </c>
      <c r="I777">
        <v>-16.263075762012502</v>
      </c>
      <c r="J777">
        <v>7.4012119609405698</v>
      </c>
      <c r="K777">
        <v>5186.9286774541997</v>
      </c>
      <c r="L777">
        <v>5030.6935141492704</v>
      </c>
      <c r="M777">
        <v>58.000549332257997</v>
      </c>
      <c r="N777">
        <v>0.68494644195306797</v>
      </c>
      <c r="O777">
        <v>34.633665953192001</v>
      </c>
      <c r="P777">
        <v>63.248466157026101</v>
      </c>
      <c r="Q777">
        <v>0.13817799823364299</v>
      </c>
    </row>
    <row r="778" spans="1:17" hidden="1" x14ac:dyDescent="0.3">
      <c r="A778" t="s">
        <v>1698</v>
      </c>
      <c r="B778" t="s">
        <v>1699</v>
      </c>
      <c r="C778" t="s">
        <v>3172</v>
      </c>
      <c r="D778" t="s">
        <v>1700</v>
      </c>
      <c r="E778">
        <v>5168.879891351</v>
      </c>
      <c r="F778">
        <v>65.59</v>
      </c>
      <c r="G778">
        <v>0.61391125413421499</v>
      </c>
      <c r="H778">
        <v>5.5076029389993204</v>
      </c>
      <c r="I778">
        <v>-1.0754091081774699</v>
      </c>
      <c r="J778">
        <v>-2.0085536075378898</v>
      </c>
      <c r="K778">
        <v>63.838943269599397</v>
      </c>
      <c r="L778">
        <v>59.882100336518697</v>
      </c>
      <c r="M778">
        <v>56.425916595309197</v>
      </c>
      <c r="N778">
        <v>1.26255004911348</v>
      </c>
      <c r="O778">
        <v>3.0339990852263901</v>
      </c>
      <c r="P778">
        <v>29.317823343848499</v>
      </c>
      <c r="Q778">
        <v>-3.0196124243903E-2</v>
      </c>
    </row>
    <row r="779" spans="1:17" x14ac:dyDescent="0.3">
      <c r="A779" t="s">
        <v>1701</v>
      </c>
      <c r="B779" t="s">
        <v>1702</v>
      </c>
      <c r="C779" t="s">
        <v>3167</v>
      </c>
      <c r="D779" t="s">
        <v>199</v>
      </c>
      <c r="E779">
        <v>5141.2581798599904</v>
      </c>
      <c r="F779">
        <v>7570.2</v>
      </c>
      <c r="G779">
        <v>61.870049238403197</v>
      </c>
      <c r="H779">
        <v>-1.5865105346500199</v>
      </c>
      <c r="I779">
        <v>-13.243214464091499</v>
      </c>
      <c r="J779">
        <v>6.4483620760657603</v>
      </c>
      <c r="K779">
        <v>7525.0187768430196</v>
      </c>
      <c r="L779">
        <v>7024.0960252428004</v>
      </c>
      <c r="M779">
        <v>58.0618023012835</v>
      </c>
      <c r="N779">
        <v>0.45568951620619602</v>
      </c>
      <c r="O779">
        <v>19.982299014557</v>
      </c>
      <c r="P779">
        <v>92.625954198473195</v>
      </c>
      <c r="Q779">
        <v>0.128867449990064</v>
      </c>
    </row>
    <row r="780" spans="1:17" x14ac:dyDescent="0.3">
      <c r="A780" t="s">
        <v>1703</v>
      </c>
      <c r="B780" t="s">
        <v>1704</v>
      </c>
      <c r="C780" t="s">
        <v>3167</v>
      </c>
      <c r="D780" t="s">
        <v>264</v>
      </c>
      <c r="E780">
        <v>5134.6985256300004</v>
      </c>
      <c r="F780">
        <v>1669.3</v>
      </c>
      <c r="G780">
        <v>-60.224054875749999</v>
      </c>
      <c r="H780">
        <v>-2.2679013125046699</v>
      </c>
      <c r="I780">
        <v>-18.589432971031599</v>
      </c>
      <c r="J780">
        <v>2.6473573709389799</v>
      </c>
      <c r="K780">
        <v>1706.31465076728</v>
      </c>
      <c r="L780">
        <v>1847.21950752884</v>
      </c>
      <c r="M780">
        <v>56.8802721415164</v>
      </c>
      <c r="N780">
        <v>0.97640898939062204</v>
      </c>
      <c r="O780">
        <v>54.735517881746802</v>
      </c>
      <c r="P780">
        <v>11.6289955864651</v>
      </c>
      <c r="Q780">
        <v>-2.4641257646940001E-2</v>
      </c>
    </row>
    <row r="781" spans="1:17" hidden="1" x14ac:dyDescent="0.3">
      <c r="A781" t="s">
        <v>1705</v>
      </c>
      <c r="B781" t="s">
        <v>1706</v>
      </c>
      <c r="C781" t="s">
        <v>3172</v>
      </c>
      <c r="D781" t="s">
        <v>243</v>
      </c>
      <c r="E781">
        <v>5125.6097142799999</v>
      </c>
      <c r="F781">
        <v>967.6</v>
      </c>
      <c r="G781">
        <v>50.214035922982497</v>
      </c>
      <c r="H781">
        <v>22.189797403622901</v>
      </c>
      <c r="I781">
        <v>46.692287139862103</v>
      </c>
      <c r="J781">
        <v>2.3904348241528202</v>
      </c>
      <c r="K781">
        <v>868.09136097883697</v>
      </c>
      <c r="L781">
        <v>744.61804904138705</v>
      </c>
      <c r="M781">
        <v>68.700773885508099</v>
      </c>
      <c r="N781">
        <v>1.62614807862916</v>
      </c>
      <c r="O781">
        <v>1.7982637453493</v>
      </c>
      <c r="P781">
        <v>81.368322399250204</v>
      </c>
      <c r="Q781">
        <v>-3.8646067035760998E-2</v>
      </c>
    </row>
    <row r="782" spans="1:17" hidden="1" x14ac:dyDescent="0.3">
      <c r="A782" t="s">
        <v>1707</v>
      </c>
      <c r="B782" t="s">
        <v>1708</v>
      </c>
      <c r="C782" t="s">
        <v>3172</v>
      </c>
      <c r="D782" t="s">
        <v>257</v>
      </c>
      <c r="E782">
        <v>5124.7151247599904</v>
      </c>
      <c r="F782">
        <v>417.2</v>
      </c>
      <c r="G782">
        <v>53.002624869274499</v>
      </c>
      <c r="H782">
        <v>-8.1559750326060492</v>
      </c>
      <c r="I782">
        <v>32.112495566387103</v>
      </c>
      <c r="J782">
        <v>-6.6159570114373398</v>
      </c>
      <c r="K782">
        <v>411.38543785541702</v>
      </c>
      <c r="L782">
        <v>335.789005134077</v>
      </c>
      <c r="M782">
        <v>42.799889761244202</v>
      </c>
      <c r="N782">
        <v>0.12754302984954999</v>
      </c>
      <c r="O782">
        <v>18.2286673058485</v>
      </c>
      <c r="P782">
        <v>101.205690860863</v>
      </c>
    </row>
    <row r="783" spans="1:17" hidden="1" x14ac:dyDescent="0.3">
      <c r="A783" t="s">
        <v>1709</v>
      </c>
      <c r="B783" t="s">
        <v>1710</v>
      </c>
      <c r="C783" t="s">
        <v>3172</v>
      </c>
      <c r="D783" t="s">
        <v>396</v>
      </c>
      <c r="E783">
        <v>5115.7591281000005</v>
      </c>
      <c r="F783">
        <v>12040.65</v>
      </c>
      <c r="G783">
        <v>12.1196470660187</v>
      </c>
      <c r="H783">
        <v>4.8298899299951596</v>
      </c>
      <c r="I783">
        <v>18.840353400600701</v>
      </c>
      <c r="J783">
        <v>9.8625308799409002</v>
      </c>
      <c r="K783">
        <v>11528.8262515029</v>
      </c>
      <c r="L783">
        <v>10868.2702864285</v>
      </c>
      <c r="M783">
        <v>71.739623767097001</v>
      </c>
      <c r="N783">
        <v>0.33042758035358</v>
      </c>
      <c r="O783">
        <v>18.635621831047299</v>
      </c>
      <c r="P783">
        <v>44.497914854039699</v>
      </c>
      <c r="Q783">
        <v>2.217317964988E-3</v>
      </c>
    </row>
    <row r="784" spans="1:17" hidden="1" x14ac:dyDescent="0.3">
      <c r="A784" t="s">
        <v>1711</v>
      </c>
      <c r="B784" t="s">
        <v>1712</v>
      </c>
      <c r="C784" t="s">
        <v>3172</v>
      </c>
      <c r="D784" t="s">
        <v>91</v>
      </c>
      <c r="E784">
        <v>5108.8261117800002</v>
      </c>
      <c r="F784">
        <v>3486.3</v>
      </c>
      <c r="G784">
        <v>333.68266422487397</v>
      </c>
      <c r="H784">
        <v>29.957658606273</v>
      </c>
      <c r="I784">
        <v>152.75635495366399</v>
      </c>
      <c r="J784">
        <v>3.5536915706666998</v>
      </c>
      <c r="K784">
        <v>2966.4975906005602</v>
      </c>
      <c r="L784">
        <v>2016.7504497729799</v>
      </c>
      <c r="M784">
        <v>68.690815970044497</v>
      </c>
      <c r="N784">
        <v>1.0535557740246699</v>
      </c>
      <c r="O784">
        <v>5.6994521412385399</v>
      </c>
      <c r="P784">
        <v>386.57362177250502</v>
      </c>
    </row>
    <row r="785" spans="1:17" x14ac:dyDescent="0.3">
      <c r="A785" t="s">
        <v>1713</v>
      </c>
      <c r="B785" t="s">
        <v>1714</v>
      </c>
      <c r="C785" t="s">
        <v>3168</v>
      </c>
      <c r="D785" t="s">
        <v>291</v>
      </c>
      <c r="E785">
        <v>5104.9924994739904</v>
      </c>
      <c r="F785">
        <v>239.26</v>
      </c>
      <c r="G785">
        <v>-16.953686876985</v>
      </c>
      <c r="H785">
        <v>1.45152268912791</v>
      </c>
      <c r="I785">
        <v>-3.9958966061771801</v>
      </c>
      <c r="J785">
        <v>-2.5258345090550698</v>
      </c>
      <c r="K785">
        <v>243.25707353360801</v>
      </c>
      <c r="L785">
        <v>241.741982958221</v>
      </c>
      <c r="M785">
        <v>51.136343987838998</v>
      </c>
      <c r="N785">
        <v>2.27673541157866</v>
      </c>
      <c r="O785">
        <v>24.174538159324499</v>
      </c>
      <c r="P785">
        <v>26.592592592592499</v>
      </c>
      <c r="Q785">
        <v>-0.101745415029457</v>
      </c>
    </row>
    <row r="786" spans="1:17" hidden="1" x14ac:dyDescent="0.3">
      <c r="A786" t="s">
        <v>1715</v>
      </c>
      <c r="B786" t="s">
        <v>1716</v>
      </c>
      <c r="C786" t="s">
        <v>3172</v>
      </c>
      <c r="D786" t="s">
        <v>21</v>
      </c>
      <c r="E786">
        <v>5104.6913732000003</v>
      </c>
      <c r="F786">
        <v>87.35</v>
      </c>
      <c r="G786">
        <v>-31.503249101881</v>
      </c>
      <c r="H786">
        <v>-18.7135710155341</v>
      </c>
      <c r="I786">
        <v>-38.0622452882156</v>
      </c>
      <c r="J786">
        <v>-0.369732183897241</v>
      </c>
      <c r="K786">
        <v>100.673945114264</v>
      </c>
      <c r="L786">
        <v>106.87887927258301</v>
      </c>
      <c r="M786">
        <v>52.080719886717297</v>
      </c>
      <c r="N786">
        <v>0.31913166866843601</v>
      </c>
      <c r="O786">
        <v>63.938179736691403</v>
      </c>
      <c r="P786">
        <v>29.407407407407302</v>
      </c>
      <c r="Q786">
        <v>0.29095989720759402</v>
      </c>
    </row>
    <row r="787" spans="1:17" x14ac:dyDescent="0.3">
      <c r="A787" t="s">
        <v>1717</v>
      </c>
      <c r="B787" t="s">
        <v>1718</v>
      </c>
      <c r="C787" t="s">
        <v>3167</v>
      </c>
      <c r="D787" t="s">
        <v>264</v>
      </c>
      <c r="E787">
        <v>5103.3490793999999</v>
      </c>
      <c r="F787">
        <v>643.5</v>
      </c>
      <c r="G787">
        <v>-25.046166969399302</v>
      </c>
      <c r="H787">
        <v>-5.7990386414334099</v>
      </c>
      <c r="I787">
        <v>-12.7129953976495</v>
      </c>
      <c r="J787">
        <v>2.4304029830828702</v>
      </c>
      <c r="K787">
        <v>682.661061305065</v>
      </c>
      <c r="L787">
        <v>694.49390557121603</v>
      </c>
      <c r="M787">
        <v>48.088302898632797</v>
      </c>
      <c r="N787">
        <v>0.76041722917903898</v>
      </c>
      <c r="O787">
        <v>37.342657342657297</v>
      </c>
      <c r="P787">
        <v>10.8336203926971</v>
      </c>
    </row>
    <row r="788" spans="1:17" hidden="1" x14ac:dyDescent="0.3">
      <c r="A788" t="s">
        <v>1719</v>
      </c>
      <c r="B788" t="s">
        <v>1720</v>
      </c>
      <c r="C788" t="s">
        <v>3172</v>
      </c>
      <c r="D788" t="s">
        <v>199</v>
      </c>
      <c r="E788">
        <v>5067.3103357</v>
      </c>
      <c r="F788">
        <v>2298.5</v>
      </c>
      <c r="G788">
        <v>25.912284943646799</v>
      </c>
      <c r="H788">
        <v>-1.4550880189123401</v>
      </c>
      <c r="I788">
        <v>24.931400399054102</v>
      </c>
      <c r="J788">
        <v>-1.7170630500138899</v>
      </c>
      <c r="K788">
        <v>2172.5848767421198</v>
      </c>
      <c r="L788">
        <v>1761.8853262058699</v>
      </c>
      <c r="M788">
        <v>54.967377181007699</v>
      </c>
      <c r="N788">
        <v>0.44509221915490699</v>
      </c>
      <c r="O788">
        <v>13.117250380683</v>
      </c>
      <c r="P788">
        <v>90.921172854888198</v>
      </c>
    </row>
    <row r="789" spans="1:17" hidden="1" x14ac:dyDescent="0.3">
      <c r="A789" t="s">
        <v>1721</v>
      </c>
      <c r="B789" t="s">
        <v>1722</v>
      </c>
      <c r="C789" t="s">
        <v>3172</v>
      </c>
      <c r="D789" t="s">
        <v>475</v>
      </c>
      <c r="E789">
        <v>5032.8676500000001</v>
      </c>
      <c r="F789">
        <v>111</v>
      </c>
      <c r="G789">
        <v>65.497053915288106</v>
      </c>
      <c r="H789">
        <v>0.144858417390131</v>
      </c>
      <c r="I789">
        <v>9.4939128741879806</v>
      </c>
      <c r="J789">
        <v>7.0845810596762702</v>
      </c>
      <c r="K789">
        <v>104.64580891120301</v>
      </c>
      <c r="L789">
        <v>92.327082889521506</v>
      </c>
      <c r="M789">
        <v>62.454012021954597</v>
      </c>
      <c r="N789">
        <v>0.83346275826817295</v>
      </c>
      <c r="O789">
        <v>8.1081081081081106</v>
      </c>
      <c r="P789">
        <v>98.037466547725202</v>
      </c>
      <c r="Q789">
        <v>0.137760705184576</v>
      </c>
    </row>
    <row r="790" spans="1:17" hidden="1" x14ac:dyDescent="0.3">
      <c r="A790" t="s">
        <v>1723</v>
      </c>
      <c r="B790" t="s">
        <v>1724</v>
      </c>
      <c r="C790" t="s">
        <v>3172</v>
      </c>
      <c r="D790" t="s">
        <v>264</v>
      </c>
      <c r="E790">
        <v>4978.7952653000002</v>
      </c>
      <c r="F790">
        <v>404.75</v>
      </c>
      <c r="G790">
        <v>536.85111288264</v>
      </c>
      <c r="H790">
        <v>-4.1400719473060699</v>
      </c>
      <c r="I790">
        <v>215.54824387838801</v>
      </c>
      <c r="J790">
        <v>19.547435187464899</v>
      </c>
      <c r="K790">
        <v>347.55594871104898</v>
      </c>
      <c r="L790">
        <v>227.875904447426</v>
      </c>
      <c r="M790">
        <v>72.988799380048206</v>
      </c>
      <c r="N790">
        <v>0.62545913450233503</v>
      </c>
      <c r="O790">
        <v>9.6726374305126495</v>
      </c>
      <c r="P790">
        <v>576.27401837928096</v>
      </c>
      <c r="Q790">
        <v>0.31074609153655303</v>
      </c>
    </row>
    <row r="791" spans="1:17" x14ac:dyDescent="0.3">
      <c r="A791" t="s">
        <v>1725</v>
      </c>
      <c r="B791" t="s">
        <v>1726</v>
      </c>
      <c r="C791" t="s">
        <v>3164</v>
      </c>
      <c r="D791" t="s">
        <v>131</v>
      </c>
      <c r="E791">
        <v>4969.59</v>
      </c>
      <c r="F791">
        <v>8282.65</v>
      </c>
      <c r="G791">
        <v>-1.05794524069395</v>
      </c>
      <c r="H791">
        <v>-11.3624455896725</v>
      </c>
      <c r="I791">
        <v>13.9473245990102</v>
      </c>
      <c r="J791">
        <v>-2.2527379834124699</v>
      </c>
      <c r="K791">
        <v>8288.3031148873797</v>
      </c>
      <c r="L791">
        <v>7319.9818783631299</v>
      </c>
      <c r="M791">
        <v>54.090188885962597</v>
      </c>
      <c r="N791">
        <v>0.28074659696231202</v>
      </c>
      <c r="O791">
        <v>17.366422582144601</v>
      </c>
      <c r="P791">
        <v>74.959073098087202</v>
      </c>
      <c r="Q791">
        <v>0.121822138452228</v>
      </c>
    </row>
    <row r="792" spans="1:17" hidden="1" x14ac:dyDescent="0.3">
      <c r="A792" t="s">
        <v>1727</v>
      </c>
      <c r="B792" t="s">
        <v>1728</v>
      </c>
      <c r="C792" t="s">
        <v>3172</v>
      </c>
      <c r="D792" t="s">
        <v>46</v>
      </c>
      <c r="E792">
        <v>4933.2851549999996</v>
      </c>
      <c r="F792">
        <v>2571.75</v>
      </c>
      <c r="G792">
        <v>661.42162652067702</v>
      </c>
      <c r="H792">
        <v>21.9295139584992</v>
      </c>
      <c r="I792">
        <v>23.4754358445763</v>
      </c>
      <c r="J792">
        <v>29.797763702187499</v>
      </c>
      <c r="K792">
        <v>2134.0479582580201</v>
      </c>
      <c r="L792">
        <v>1703.1282493548299</v>
      </c>
      <c r="M792">
        <v>82.632871457848097</v>
      </c>
      <c r="N792">
        <v>1.30109199631615</v>
      </c>
      <c r="O792">
        <v>16.029940701856699</v>
      </c>
      <c r="P792">
        <v>743.19672131147502</v>
      </c>
    </row>
    <row r="793" spans="1:17" x14ac:dyDescent="0.3">
      <c r="A793" t="s">
        <v>1729</v>
      </c>
      <c r="B793" t="s">
        <v>1730</v>
      </c>
      <c r="C793" t="s">
        <v>590</v>
      </c>
      <c r="D793" t="s">
        <v>590</v>
      </c>
      <c r="E793">
        <v>4896.9424790000003</v>
      </c>
      <c r="F793">
        <v>237.1</v>
      </c>
      <c r="G793">
        <v>23.0832916258321</v>
      </c>
      <c r="H793">
        <v>3.2752615640670002</v>
      </c>
      <c r="I793">
        <v>25.505361450212199</v>
      </c>
      <c r="J793">
        <v>2.74368197074104</v>
      </c>
      <c r="K793">
        <v>223.24666475555401</v>
      </c>
      <c r="L793">
        <v>196.044370486123</v>
      </c>
      <c r="M793">
        <v>59.450884102085503</v>
      </c>
      <c r="N793">
        <v>0.75481025059659901</v>
      </c>
      <c r="O793">
        <v>8.1400253057781509</v>
      </c>
      <c r="P793">
        <v>76.808351976137203</v>
      </c>
      <c r="Q793">
        <v>9.9905546447464993E-2</v>
      </c>
    </row>
    <row r="794" spans="1:17" hidden="1" x14ac:dyDescent="0.3">
      <c r="A794" t="s">
        <v>1731</v>
      </c>
      <c r="B794" t="s">
        <v>1732</v>
      </c>
      <c r="C794" t="s">
        <v>3172</v>
      </c>
      <c r="D794" t="s">
        <v>433</v>
      </c>
      <c r="E794">
        <v>4875.9312537750002</v>
      </c>
      <c r="F794">
        <v>557.45000000000005</v>
      </c>
      <c r="G794">
        <v>-44.655335102907401</v>
      </c>
      <c r="H794">
        <v>2.4579376791494698</v>
      </c>
      <c r="I794">
        <v>-8.9880817705973506</v>
      </c>
      <c r="J794">
        <v>1.6766101442972501</v>
      </c>
      <c r="K794">
        <v>561.42732357723196</v>
      </c>
      <c r="L794">
        <v>584.04801430320799</v>
      </c>
      <c r="M794">
        <v>52.566857157996601</v>
      </c>
      <c r="N794">
        <v>0.20336180094648601</v>
      </c>
      <c r="O794">
        <v>43.331240469997297</v>
      </c>
      <c r="P794">
        <v>9.0366748166259292</v>
      </c>
      <c r="Q794">
        <v>5.3989335719600001E-3</v>
      </c>
    </row>
    <row r="795" spans="1:17" x14ac:dyDescent="0.3">
      <c r="A795" t="s">
        <v>1733</v>
      </c>
      <c r="B795" t="s">
        <v>1734</v>
      </c>
      <c r="C795" t="s">
        <v>3168</v>
      </c>
      <c r="D795" t="s">
        <v>467</v>
      </c>
      <c r="E795">
        <v>4844.2822099650002</v>
      </c>
      <c r="F795">
        <v>292.05</v>
      </c>
      <c r="G795">
        <v>-57.886096365610001</v>
      </c>
      <c r="H795">
        <v>-2.4403257537240002</v>
      </c>
      <c r="I795">
        <v>-35.121666581817003</v>
      </c>
      <c r="J795">
        <v>-0.81373191479503004</v>
      </c>
      <c r="K795">
        <v>299.85772469875297</v>
      </c>
      <c r="L795">
        <v>338.55351990386299</v>
      </c>
      <c r="M795">
        <v>54.401540240021198</v>
      </c>
      <c r="N795">
        <v>0.377363748016528</v>
      </c>
      <c r="O795">
        <v>85.721623009758503</v>
      </c>
      <c r="P795">
        <v>11.193603655054201</v>
      </c>
      <c r="Q795">
        <v>-8.0100302134149995E-2</v>
      </c>
    </row>
    <row r="796" spans="1:17" x14ac:dyDescent="0.3">
      <c r="A796" t="s">
        <v>1735</v>
      </c>
      <c r="B796" t="s">
        <v>1736</v>
      </c>
      <c r="C796" t="s">
        <v>3159</v>
      </c>
      <c r="D796" t="s">
        <v>1737</v>
      </c>
      <c r="E796">
        <v>4839.5767404600001</v>
      </c>
      <c r="F796">
        <v>946.35</v>
      </c>
      <c r="G796">
        <v>26.667237380285599</v>
      </c>
      <c r="H796">
        <v>2.4403291186618499</v>
      </c>
      <c r="I796">
        <v>3.4844690703116199</v>
      </c>
      <c r="J796">
        <v>8.6478078785484396</v>
      </c>
      <c r="K796">
        <v>954.456070402455</v>
      </c>
      <c r="L796">
        <v>887.29798175728797</v>
      </c>
      <c r="M796">
        <v>66.6416528919424</v>
      </c>
      <c r="N796">
        <v>0.58086768340361905</v>
      </c>
      <c r="O796">
        <v>26.908649019918599</v>
      </c>
      <c r="P796">
        <v>62.826909841706801</v>
      </c>
      <c r="Q796">
        <v>6.7780988438900999E-2</v>
      </c>
    </row>
    <row r="797" spans="1:17" hidden="1" x14ac:dyDescent="0.3">
      <c r="A797" t="s">
        <v>1738</v>
      </c>
      <c r="B797" t="s">
        <v>1739</v>
      </c>
      <c r="C797" t="s">
        <v>3172</v>
      </c>
      <c r="D797" t="s">
        <v>51</v>
      </c>
      <c r="E797">
        <v>4822.3447668299996</v>
      </c>
      <c r="F797">
        <v>842.7</v>
      </c>
      <c r="G797">
        <v>29.521963200331999</v>
      </c>
      <c r="H797">
        <v>12.64586041644</v>
      </c>
      <c r="I797">
        <v>74.3191219452344</v>
      </c>
      <c r="J797">
        <v>10.309730444735701</v>
      </c>
      <c r="K797">
        <v>733.20969098603098</v>
      </c>
      <c r="L797">
        <v>588.56331332532602</v>
      </c>
      <c r="M797">
        <v>80.487362552800505</v>
      </c>
      <c r="N797">
        <v>0.71863352981455098</v>
      </c>
      <c r="O797">
        <v>0.72386377121156298</v>
      </c>
      <c r="P797">
        <v>100</v>
      </c>
    </row>
    <row r="798" spans="1:17" hidden="1" x14ac:dyDescent="0.3">
      <c r="A798" t="s">
        <v>1740</v>
      </c>
      <c r="B798" t="s">
        <v>1741</v>
      </c>
      <c r="C798" t="s">
        <v>3172</v>
      </c>
      <c r="D798" t="s">
        <v>264</v>
      </c>
      <c r="E798">
        <v>4786.33156736</v>
      </c>
      <c r="F798">
        <v>1349.6</v>
      </c>
      <c r="G798">
        <v>67.805860233421399</v>
      </c>
      <c r="H798">
        <v>1.96031578752763</v>
      </c>
      <c r="I798">
        <v>51.151141500070104</v>
      </c>
      <c r="J798">
        <v>3.2224332495836201</v>
      </c>
      <c r="K798">
        <v>1290.91245229372</v>
      </c>
      <c r="L798">
        <v>1063.95685842694</v>
      </c>
      <c r="M798">
        <v>70.168821561115806</v>
      </c>
      <c r="N798">
        <v>0.65920191523958604</v>
      </c>
      <c r="O798">
        <v>8.0023710729104796</v>
      </c>
      <c r="P798">
        <v>116.629213483146</v>
      </c>
      <c r="Q798">
        <v>0.21280876966332599</v>
      </c>
    </row>
    <row r="799" spans="1:17" x14ac:dyDescent="0.3">
      <c r="A799" t="s">
        <v>1742</v>
      </c>
      <c r="B799" t="s">
        <v>1743</v>
      </c>
      <c r="C799" t="s">
        <v>3159</v>
      </c>
      <c r="D799" t="s">
        <v>128</v>
      </c>
      <c r="E799">
        <v>4781.7778799999996</v>
      </c>
      <c r="F799">
        <v>515.29999999999995</v>
      </c>
      <c r="G799">
        <v>102.333705166385</v>
      </c>
      <c r="H799">
        <v>-12.943824601741699</v>
      </c>
      <c r="I799">
        <v>46.772287856737101</v>
      </c>
      <c r="J799">
        <v>-3.4913360617495802E-2</v>
      </c>
      <c r="K799">
        <v>569.94410772740298</v>
      </c>
      <c r="L799">
        <v>479.21484150884697</v>
      </c>
      <c r="M799">
        <v>27.062773431131099</v>
      </c>
      <c r="N799">
        <v>1.23167971725806</v>
      </c>
      <c r="O799">
        <v>41.150785949932001</v>
      </c>
      <c r="P799">
        <v>130.71412581150599</v>
      </c>
      <c r="Q799">
        <v>7.0758118145801005E-2</v>
      </c>
    </row>
    <row r="800" spans="1:17" x14ac:dyDescent="0.3">
      <c r="A800" t="s">
        <v>1744</v>
      </c>
      <c r="B800" t="s">
        <v>1745</v>
      </c>
      <c r="C800" t="s">
        <v>3166</v>
      </c>
      <c r="D800" t="s">
        <v>1163</v>
      </c>
      <c r="E800">
        <v>4771.7966952500001</v>
      </c>
      <c r="F800">
        <v>2846.65</v>
      </c>
      <c r="G800">
        <v>-6.0714262820701697</v>
      </c>
      <c r="H800">
        <v>-9.7307204983608209</v>
      </c>
      <c r="I800">
        <v>-18.467050072448298</v>
      </c>
      <c r="J800">
        <v>-2.7587045638478198</v>
      </c>
      <c r="K800">
        <v>2968.7696103569801</v>
      </c>
      <c r="L800">
        <v>2984.4954363727202</v>
      </c>
      <c r="M800">
        <v>52.9941483936285</v>
      </c>
      <c r="N800">
        <v>0.65898398926467705</v>
      </c>
      <c r="O800">
        <v>29.9773417877153</v>
      </c>
      <c r="P800">
        <v>21.0722184416468</v>
      </c>
      <c r="Q800">
        <v>-7.7132668029368995E-2</v>
      </c>
    </row>
    <row r="801" spans="1:17" x14ac:dyDescent="0.3">
      <c r="A801" t="s">
        <v>1746</v>
      </c>
      <c r="B801" t="s">
        <v>1747</v>
      </c>
      <c r="C801" t="s">
        <v>3169</v>
      </c>
      <c r="D801" t="s">
        <v>1462</v>
      </c>
      <c r="E801">
        <v>4749.6129966449998</v>
      </c>
      <c r="F801">
        <v>839.55</v>
      </c>
      <c r="G801">
        <v>-36.649634431056697</v>
      </c>
      <c r="H801">
        <v>6.89698893176387E-2</v>
      </c>
      <c r="I801">
        <v>-23.606293522948299</v>
      </c>
      <c r="J801">
        <v>-2.9217788595274401</v>
      </c>
      <c r="K801">
        <v>868.78326284606396</v>
      </c>
      <c r="L801">
        <v>858.02690881829403</v>
      </c>
      <c r="M801">
        <v>30.371148487020601</v>
      </c>
      <c r="N801">
        <v>0.80684714106600997</v>
      </c>
      <c r="O801">
        <v>31.725329045321899</v>
      </c>
      <c r="P801">
        <v>9.0253879618206607</v>
      </c>
      <c r="Q801">
        <v>0.14874944705314599</v>
      </c>
    </row>
    <row r="802" spans="1:17" x14ac:dyDescent="0.3">
      <c r="A802" t="s">
        <v>1748</v>
      </c>
      <c r="B802" t="s">
        <v>1749</v>
      </c>
      <c r="C802" t="s">
        <v>3171</v>
      </c>
      <c r="D802" t="s">
        <v>294</v>
      </c>
      <c r="E802">
        <v>4749.2385234000003</v>
      </c>
      <c r="F802">
        <v>284.55</v>
      </c>
      <c r="G802">
        <v>5.6670782016161603</v>
      </c>
      <c r="H802">
        <v>-1.1720847090459301</v>
      </c>
      <c r="I802">
        <v>1.0241383246920801</v>
      </c>
      <c r="J802">
        <v>1.30005344828547E-2</v>
      </c>
      <c r="K802">
        <v>284.19844410379301</v>
      </c>
      <c r="L802">
        <v>275.26384052257202</v>
      </c>
      <c r="M802">
        <v>54.5010057130376</v>
      </c>
      <c r="N802">
        <v>0.50855875535433104</v>
      </c>
      <c r="O802">
        <v>18.0811808118081</v>
      </c>
      <c r="P802">
        <v>33.1851158436695</v>
      </c>
      <c r="Q802">
        <v>-7.9148766647880002E-3</v>
      </c>
    </row>
    <row r="803" spans="1:17" hidden="1" x14ac:dyDescent="0.3">
      <c r="A803" t="s">
        <v>1750</v>
      </c>
      <c r="B803" t="s">
        <v>1751</v>
      </c>
      <c r="C803" t="s">
        <v>3172</v>
      </c>
      <c r="D803" t="s">
        <v>291</v>
      </c>
      <c r="E803">
        <v>4748.4832309200001</v>
      </c>
      <c r="F803">
        <v>494.8</v>
      </c>
      <c r="G803">
        <v>112.212917146178</v>
      </c>
      <c r="H803">
        <v>21.388638126243301</v>
      </c>
      <c r="I803">
        <v>150.983012911251</v>
      </c>
      <c r="J803">
        <v>13.908658278099701</v>
      </c>
      <c r="K803">
        <v>377.79419704030499</v>
      </c>
      <c r="M803">
        <v>79.585299754177399</v>
      </c>
      <c r="N803">
        <v>0.343128007809958</v>
      </c>
      <c r="O803">
        <v>0.222312045270811</v>
      </c>
      <c r="P803">
        <v>228.552456839309</v>
      </c>
    </row>
    <row r="804" spans="1:17" x14ac:dyDescent="0.3">
      <c r="A804" t="s">
        <v>1752</v>
      </c>
      <c r="B804" t="s">
        <v>1753</v>
      </c>
      <c r="C804" t="s">
        <v>3168</v>
      </c>
      <c r="D804" t="s">
        <v>852</v>
      </c>
      <c r="E804">
        <v>4738.3225427999996</v>
      </c>
      <c r="F804">
        <v>386.4</v>
      </c>
      <c r="G804">
        <v>-11.7597674286989</v>
      </c>
      <c r="H804">
        <v>-1.7385971802226201</v>
      </c>
      <c r="I804">
        <v>20.7646969268574</v>
      </c>
      <c r="J804">
        <v>-3.24155936031549</v>
      </c>
      <c r="K804">
        <v>382.50954242333802</v>
      </c>
      <c r="L804">
        <v>359.707298214329</v>
      </c>
      <c r="M804">
        <v>54.109907834579197</v>
      </c>
      <c r="N804">
        <v>0.558648761835987</v>
      </c>
      <c r="O804">
        <v>16.433747412008199</v>
      </c>
      <c r="P804">
        <v>44.206008583690902</v>
      </c>
      <c r="Q804">
        <v>-2.0587863444692999E-2</v>
      </c>
    </row>
    <row r="805" spans="1:17" x14ac:dyDescent="0.3">
      <c r="A805" t="s">
        <v>1754</v>
      </c>
      <c r="B805" t="s">
        <v>1755</v>
      </c>
      <c r="C805" t="s">
        <v>3161</v>
      </c>
      <c r="D805" t="s">
        <v>51</v>
      </c>
      <c r="E805">
        <v>4732.8992887499999</v>
      </c>
      <c r="F805">
        <v>383.85</v>
      </c>
      <c r="G805">
        <v>11.008213567072</v>
      </c>
      <c r="H805">
        <v>6.4796857702084196</v>
      </c>
      <c r="I805">
        <v>21.1110892301703</v>
      </c>
      <c r="J805">
        <v>4.0180537402590497</v>
      </c>
      <c r="K805">
        <v>360.19171557059701</v>
      </c>
      <c r="L805">
        <v>331.36608982998001</v>
      </c>
      <c r="M805">
        <v>63.778323154440599</v>
      </c>
      <c r="N805">
        <v>0.49588831165054498</v>
      </c>
      <c r="O805">
        <v>7.0470235769180603</v>
      </c>
      <c r="P805">
        <v>47.464464079907799</v>
      </c>
      <c r="Q805">
        <v>-3.2387152296627003E-2</v>
      </c>
    </row>
    <row r="806" spans="1:17" hidden="1" x14ac:dyDescent="0.3">
      <c r="A806" t="s">
        <v>1756</v>
      </c>
      <c r="B806" t="s">
        <v>1757</v>
      </c>
      <c r="C806" t="s">
        <v>3172</v>
      </c>
      <c r="D806" t="s">
        <v>467</v>
      </c>
      <c r="E806">
        <v>4714.5773646850002</v>
      </c>
      <c r="F806">
        <v>1028.05</v>
      </c>
      <c r="G806">
        <v>31.022088090799599</v>
      </c>
      <c r="H806">
        <v>12.030385555245401</v>
      </c>
      <c r="I806">
        <v>68.001499172471895</v>
      </c>
      <c r="J806">
        <v>9.1613521073750199</v>
      </c>
      <c r="K806">
        <v>941.35168102325304</v>
      </c>
      <c r="L806">
        <v>786.89677068098001</v>
      </c>
      <c r="M806">
        <v>75.7392096995804</v>
      </c>
      <c r="N806">
        <v>0.32098213385705698</v>
      </c>
      <c r="O806">
        <v>6.5123291668693204</v>
      </c>
      <c r="P806">
        <v>96.9444444444444</v>
      </c>
      <c r="Q806">
        <v>0.18049130291738399</v>
      </c>
    </row>
    <row r="807" spans="1:17" hidden="1" x14ac:dyDescent="0.3">
      <c r="A807" t="s">
        <v>1758</v>
      </c>
      <c r="B807" t="s">
        <v>1759</v>
      </c>
      <c r="C807" t="s">
        <v>3172</v>
      </c>
      <c r="D807" t="s">
        <v>51</v>
      </c>
      <c r="E807">
        <v>4710.0344568199998</v>
      </c>
      <c r="F807">
        <v>469.7</v>
      </c>
      <c r="G807">
        <v>51.551054497656402</v>
      </c>
      <c r="H807">
        <v>24.889990229957601</v>
      </c>
      <c r="I807">
        <v>34.587252796221698</v>
      </c>
      <c r="J807">
        <v>9.7951694070887694</v>
      </c>
      <c r="K807">
        <v>412.10243777954202</v>
      </c>
      <c r="L807">
        <v>359.69899360927099</v>
      </c>
      <c r="M807">
        <v>76.084945431711304</v>
      </c>
      <c r="N807">
        <v>1.0233576585093</v>
      </c>
      <c r="O807">
        <v>3.04449648711944</v>
      </c>
      <c r="P807">
        <v>80.827718960538903</v>
      </c>
      <c r="Q807">
        <v>0.101989152205315</v>
      </c>
    </row>
    <row r="808" spans="1:17" hidden="1" x14ac:dyDescent="0.3">
      <c r="A808" t="s">
        <v>1760</v>
      </c>
      <c r="B808" t="s">
        <v>1761</v>
      </c>
      <c r="C808" t="s">
        <v>3172</v>
      </c>
      <c r="D808" t="s">
        <v>51</v>
      </c>
      <c r="E808">
        <v>4708.5661355069997</v>
      </c>
      <c r="F808">
        <v>85.93</v>
      </c>
      <c r="G808">
        <v>114.233586265113</v>
      </c>
      <c r="H808">
        <v>-1.1904524507335299</v>
      </c>
      <c r="I808">
        <v>69.925002617777693</v>
      </c>
      <c r="J808">
        <v>5.84912394824486</v>
      </c>
      <c r="K808">
        <v>80.667990210655404</v>
      </c>
      <c r="L808">
        <v>64.153628867605406</v>
      </c>
      <c r="M808">
        <v>66.582267191404497</v>
      </c>
      <c r="N808">
        <v>0.37950001497046498</v>
      </c>
      <c r="O808">
        <v>17.4211567554986</v>
      </c>
      <c r="P808">
        <v>142.74011299435</v>
      </c>
      <c r="Q808">
        <v>5.5662698693841002E-2</v>
      </c>
    </row>
    <row r="809" spans="1:17" hidden="1" x14ac:dyDescent="0.3">
      <c r="A809" t="s">
        <v>1762</v>
      </c>
      <c r="B809" t="s">
        <v>1763</v>
      </c>
      <c r="C809" t="s">
        <v>3172</v>
      </c>
      <c r="D809" t="s">
        <v>1617</v>
      </c>
      <c r="E809">
        <v>4697.1660645000002</v>
      </c>
      <c r="F809">
        <v>8883</v>
      </c>
      <c r="G809">
        <v>0.85248855159978698</v>
      </c>
      <c r="H809">
        <v>4.13305356452714</v>
      </c>
      <c r="I809">
        <v>28.865730146412901</v>
      </c>
      <c r="J809">
        <v>3.0849110069959398</v>
      </c>
      <c r="K809">
        <v>8623.1896382065697</v>
      </c>
      <c r="L809">
        <v>7914.9951862191301</v>
      </c>
      <c r="M809">
        <v>72.9746013534876</v>
      </c>
      <c r="N809">
        <v>0.44610454226176499</v>
      </c>
      <c r="O809">
        <v>2.43161094224924</v>
      </c>
      <c r="P809">
        <v>52.890250514195202</v>
      </c>
      <c r="Q809">
        <v>2.9152346295798E-2</v>
      </c>
    </row>
    <row r="810" spans="1:17" x14ac:dyDescent="0.3">
      <c r="A810" t="s">
        <v>1764</v>
      </c>
      <c r="B810" t="s">
        <v>1765</v>
      </c>
      <c r="C810" t="s">
        <v>3166</v>
      </c>
      <c r="D810" t="s">
        <v>67</v>
      </c>
      <c r="E810">
        <v>4696.384</v>
      </c>
      <c r="F810">
        <v>667.1</v>
      </c>
      <c r="G810">
        <v>26.559352510769902</v>
      </c>
      <c r="H810">
        <v>2.0669906569474699</v>
      </c>
      <c r="I810">
        <v>-32.1123906370835</v>
      </c>
      <c r="J810">
        <v>-0.70389163153751799</v>
      </c>
      <c r="K810">
        <v>708.84907656187602</v>
      </c>
      <c r="L810">
        <v>752.56542054645797</v>
      </c>
      <c r="M810">
        <v>51.499415400403102</v>
      </c>
      <c r="N810">
        <v>0.73244467586939999</v>
      </c>
      <c r="O810">
        <v>74.636486283915403</v>
      </c>
      <c r="P810">
        <v>59.861011262880403</v>
      </c>
      <c r="Q810">
        <v>5.9291449580500998E-2</v>
      </c>
    </row>
    <row r="811" spans="1:17" hidden="1" x14ac:dyDescent="0.3">
      <c r="A811" t="s">
        <v>1766</v>
      </c>
      <c r="B811" t="s">
        <v>1767</v>
      </c>
      <c r="C811" t="s">
        <v>3172</v>
      </c>
      <c r="D811" t="s">
        <v>1768</v>
      </c>
      <c r="E811">
        <v>4645.1118999999999</v>
      </c>
      <c r="F811">
        <v>413.8</v>
      </c>
      <c r="G811">
        <v>-26.025421650471099</v>
      </c>
      <c r="H811">
        <v>0.47534773010443998</v>
      </c>
      <c r="I811">
        <v>-17.160705187895001</v>
      </c>
      <c r="J811">
        <v>-0.72950450040892401</v>
      </c>
      <c r="K811">
        <v>417.59330060859998</v>
      </c>
      <c r="L811">
        <v>412.05231207421099</v>
      </c>
      <c r="M811">
        <v>48.5299354340723</v>
      </c>
      <c r="N811">
        <v>0.71473620140363203</v>
      </c>
      <c r="O811">
        <v>54.301594973417103</v>
      </c>
      <c r="P811">
        <v>16.350344439758199</v>
      </c>
      <c r="Q811">
        <v>0.31899464624512702</v>
      </c>
    </row>
    <row r="812" spans="1:17" x14ac:dyDescent="0.3">
      <c r="A812" t="s">
        <v>1769</v>
      </c>
      <c r="B812" t="s">
        <v>1770</v>
      </c>
      <c r="C812" t="s">
        <v>3167</v>
      </c>
      <c r="D812" t="s">
        <v>264</v>
      </c>
      <c r="E812">
        <v>4644.1597960500003</v>
      </c>
      <c r="F812">
        <v>510.1</v>
      </c>
      <c r="G812">
        <v>-1.1055402946012201</v>
      </c>
      <c r="H812">
        <v>2.32968812528958</v>
      </c>
      <c r="I812">
        <v>13.6571472654334</v>
      </c>
      <c r="J812">
        <v>2.9548743673065099</v>
      </c>
      <c r="K812">
        <v>505.33652998919899</v>
      </c>
      <c r="L812">
        <v>485.02097864071601</v>
      </c>
      <c r="M812">
        <v>59.419613997107298</v>
      </c>
      <c r="N812">
        <v>0.581272788277019</v>
      </c>
      <c r="O812">
        <v>20.339149186434</v>
      </c>
      <c r="P812">
        <v>41.655095806720297</v>
      </c>
      <c r="Q812">
        <v>-2.9835426695446001E-2</v>
      </c>
    </row>
    <row r="813" spans="1:17" hidden="1" x14ac:dyDescent="0.3">
      <c r="A813" t="s">
        <v>1771</v>
      </c>
      <c r="B813" t="s">
        <v>1772</v>
      </c>
      <c r="C813" t="s">
        <v>3157</v>
      </c>
      <c r="D813" t="s">
        <v>24</v>
      </c>
      <c r="E813">
        <v>4637.0098421250004</v>
      </c>
      <c r="F813">
        <v>443.05</v>
      </c>
      <c r="G813">
        <v>-5.7850820148612296</v>
      </c>
      <c r="H813">
        <v>-20.951183463511601</v>
      </c>
      <c r="I813">
        <v>-37.997379299363601</v>
      </c>
      <c r="J813">
        <v>-7.3832797018502498</v>
      </c>
      <c r="K813">
        <v>529.61608348993798</v>
      </c>
      <c r="M813">
        <v>23.476509564129</v>
      </c>
      <c r="N813">
        <v>0.93737653585956904</v>
      </c>
      <c r="O813">
        <v>71.741338449384898</v>
      </c>
      <c r="P813">
        <v>21.383561643835598</v>
      </c>
    </row>
    <row r="814" spans="1:17" x14ac:dyDescent="0.3">
      <c r="A814" t="s">
        <v>1773</v>
      </c>
      <c r="B814" t="s">
        <v>1774</v>
      </c>
      <c r="C814" t="s">
        <v>3169</v>
      </c>
      <c r="D814" t="s">
        <v>533</v>
      </c>
      <c r="E814">
        <v>4635.7538473300001</v>
      </c>
      <c r="F814">
        <v>93.05</v>
      </c>
      <c r="G814">
        <v>-46.190187555567398</v>
      </c>
      <c r="H814">
        <v>-15.778993576088601</v>
      </c>
      <c r="I814">
        <v>-19.495445544635999</v>
      </c>
      <c r="J814">
        <v>-1.84576399339566</v>
      </c>
      <c r="K814">
        <v>101.91668165844</v>
      </c>
      <c r="L814">
        <v>106.666319570159</v>
      </c>
      <c r="M814">
        <v>38.549284817171099</v>
      </c>
      <c r="N814">
        <v>0.51871543848938095</v>
      </c>
      <c r="O814">
        <v>43.686190220311602</v>
      </c>
      <c r="P814">
        <v>3.50389321468296</v>
      </c>
      <c r="Q814">
        <v>-0.10801615727170701</v>
      </c>
    </row>
    <row r="815" spans="1:17" hidden="1" x14ac:dyDescent="0.3">
      <c r="A815" t="s">
        <v>1775</v>
      </c>
      <c r="B815" t="s">
        <v>1776</v>
      </c>
      <c r="C815" t="s">
        <v>3172</v>
      </c>
      <c r="D815" t="s">
        <v>257</v>
      </c>
      <c r="E815">
        <v>4631.5317573900002</v>
      </c>
      <c r="F815">
        <v>243.9</v>
      </c>
      <c r="G815">
        <v>151.50227773300799</v>
      </c>
      <c r="H815">
        <v>0.65754672442025797</v>
      </c>
      <c r="I815">
        <v>61.284888809418099</v>
      </c>
      <c r="J815">
        <v>1.09695888097687</v>
      </c>
      <c r="K815">
        <v>236.42086334349599</v>
      </c>
      <c r="L815">
        <v>197.18556424909801</v>
      </c>
      <c r="M815">
        <v>61.948590511334302</v>
      </c>
      <c r="N815">
        <v>1.46210637751865</v>
      </c>
      <c r="O815">
        <v>33.989339893398899</v>
      </c>
      <c r="P815">
        <v>194.565217391304</v>
      </c>
      <c r="Q815">
        <v>0.143784099324724</v>
      </c>
    </row>
    <row r="816" spans="1:17" x14ac:dyDescent="0.3">
      <c r="A816" t="s">
        <v>1777</v>
      </c>
      <c r="B816" t="s">
        <v>1778</v>
      </c>
      <c r="C816" t="s">
        <v>3157</v>
      </c>
      <c r="D816" t="s">
        <v>405</v>
      </c>
      <c r="E816">
        <v>4605.2264402049996</v>
      </c>
      <c r="F816">
        <v>41.81</v>
      </c>
      <c r="G816">
        <v>-45.181356971707601</v>
      </c>
      <c r="H816">
        <v>-8.2686490310438003</v>
      </c>
      <c r="I816">
        <v>-32.380234385280303</v>
      </c>
      <c r="J816">
        <v>2.0902600097014901</v>
      </c>
      <c r="K816">
        <v>44.506271988135502</v>
      </c>
      <c r="L816">
        <v>48.972479159407797</v>
      </c>
      <c r="M816">
        <v>51.343807771217001</v>
      </c>
      <c r="N816">
        <v>1.021274372318</v>
      </c>
      <c r="O816">
        <v>63.358048313800502</v>
      </c>
      <c r="P816">
        <v>8.0640992504523208</v>
      </c>
    </row>
    <row r="817" spans="1:17" hidden="1" x14ac:dyDescent="0.3">
      <c r="A817" t="s">
        <v>1779</v>
      </c>
      <c r="B817" t="s">
        <v>1780</v>
      </c>
      <c r="C817" t="s">
        <v>3172</v>
      </c>
      <c r="D817" t="s">
        <v>46</v>
      </c>
      <c r="E817">
        <v>4592.6753929349998</v>
      </c>
      <c r="F817">
        <v>827.05</v>
      </c>
      <c r="G817">
        <v>126.469096686119</v>
      </c>
      <c r="H817">
        <v>3.3045056623640598</v>
      </c>
      <c r="I817">
        <v>77.365673060794194</v>
      </c>
      <c r="J817">
        <v>3.7654744819133601</v>
      </c>
      <c r="K817">
        <v>788.34216019614405</v>
      </c>
      <c r="L817">
        <v>642.90671993422302</v>
      </c>
      <c r="M817">
        <v>63.9122223011031</v>
      </c>
      <c r="N817">
        <v>0.47879466140344001</v>
      </c>
      <c r="O817">
        <v>13.052415210688601</v>
      </c>
      <c r="P817">
        <v>172.459232416405</v>
      </c>
    </row>
    <row r="818" spans="1:17" x14ac:dyDescent="0.3">
      <c r="A818" t="s">
        <v>1781</v>
      </c>
      <c r="B818" t="s">
        <v>1782</v>
      </c>
      <c r="C818" t="s">
        <v>3168</v>
      </c>
      <c r="D818" t="s">
        <v>852</v>
      </c>
      <c r="E818">
        <v>4550.3387941499996</v>
      </c>
      <c r="F818">
        <v>367.7</v>
      </c>
      <c r="G818">
        <v>97.531750388095205</v>
      </c>
      <c r="H818">
        <v>-1.0283283760889901</v>
      </c>
      <c r="I818">
        <v>37.984169284444299</v>
      </c>
      <c r="J818">
        <v>9.4329985420974094E-2</v>
      </c>
      <c r="K818">
        <v>368.71589199504302</v>
      </c>
      <c r="L818">
        <v>314.47953392983601</v>
      </c>
      <c r="M818">
        <v>52.858687672317899</v>
      </c>
      <c r="N818">
        <v>1.10913806086652</v>
      </c>
      <c r="O818">
        <v>12.034267065542499</v>
      </c>
      <c r="P818">
        <v>132.57432005059999</v>
      </c>
      <c r="Q818">
        <v>5.0245798704565997E-2</v>
      </c>
    </row>
    <row r="819" spans="1:17" x14ac:dyDescent="0.3">
      <c r="A819" t="s">
        <v>1783</v>
      </c>
      <c r="B819" t="s">
        <v>1784</v>
      </c>
      <c r="C819" t="s">
        <v>3167</v>
      </c>
      <c r="D819" t="s">
        <v>1785</v>
      </c>
      <c r="E819">
        <v>4533.2707691400001</v>
      </c>
      <c r="F819">
        <v>67.150000000000006</v>
      </c>
      <c r="G819">
        <v>-12.7967167651894</v>
      </c>
      <c r="H819">
        <v>4.9647113585665803</v>
      </c>
      <c r="I819">
        <v>-4.2558619411605898</v>
      </c>
      <c r="J819">
        <v>21.640100837397402</v>
      </c>
      <c r="K819">
        <v>64.212217278981797</v>
      </c>
      <c r="L819">
        <v>64.247014710339002</v>
      </c>
      <c r="M819">
        <v>68.316384009261299</v>
      </c>
      <c r="N819">
        <v>1.3708661771727699</v>
      </c>
      <c r="O819">
        <v>25.3760238272524</v>
      </c>
      <c r="P819">
        <v>54.0137614678899</v>
      </c>
      <c r="Q819">
        <v>4.3421136574247003E-2</v>
      </c>
    </row>
    <row r="820" spans="1:17" hidden="1" x14ac:dyDescent="0.3">
      <c r="A820" t="s">
        <v>1786</v>
      </c>
      <c r="B820" t="s">
        <v>1787</v>
      </c>
      <c r="C820" t="s">
        <v>3172</v>
      </c>
      <c r="D820" t="s">
        <v>51</v>
      </c>
      <c r="E820">
        <v>4526.5202986049999</v>
      </c>
      <c r="F820">
        <v>815.4</v>
      </c>
      <c r="G820">
        <v>144.38736751511701</v>
      </c>
      <c r="H820">
        <v>6.3575303252093098</v>
      </c>
      <c r="I820">
        <v>54.645685007967401</v>
      </c>
      <c r="J820">
        <v>0.73791486452368005</v>
      </c>
      <c r="K820">
        <v>748.74310240178795</v>
      </c>
      <c r="L820">
        <v>589.50431921068696</v>
      </c>
      <c r="M820">
        <v>67.528500402583404</v>
      </c>
      <c r="N820">
        <v>1.8351864891140901</v>
      </c>
      <c r="O820">
        <v>4.3230316409124301</v>
      </c>
      <c r="P820">
        <v>178.65295953840899</v>
      </c>
      <c r="Q820">
        <v>-3.2981181530309998E-3</v>
      </c>
    </row>
    <row r="821" spans="1:17" hidden="1" x14ac:dyDescent="0.3">
      <c r="A821" t="s">
        <v>1788</v>
      </c>
      <c r="B821" t="s">
        <v>1789</v>
      </c>
      <c r="C821" t="s">
        <v>3172</v>
      </c>
      <c r="D821" t="s">
        <v>380</v>
      </c>
      <c r="E821">
        <v>4512.9308348300001</v>
      </c>
      <c r="F821">
        <v>1508.9</v>
      </c>
      <c r="G821">
        <v>48.258854842245697</v>
      </c>
      <c r="H821">
        <v>38.442228326892298</v>
      </c>
      <c r="I821">
        <v>17.6918341865534</v>
      </c>
      <c r="J821">
        <v>1.3953722749792901</v>
      </c>
      <c r="K821">
        <v>1217.47123985438</v>
      </c>
      <c r="L821">
        <v>1073.77659137655</v>
      </c>
      <c r="M821">
        <v>82.290127819411794</v>
      </c>
      <c r="N821">
        <v>2.81750007078581</v>
      </c>
      <c r="O821">
        <v>1.7960103386572801</v>
      </c>
      <c r="P821">
        <v>79.598881152175196</v>
      </c>
      <c r="Q821">
        <v>0.102500900933294</v>
      </c>
    </row>
    <row r="822" spans="1:17" x14ac:dyDescent="0.3">
      <c r="A822" t="s">
        <v>1790</v>
      </c>
      <c r="B822" t="s">
        <v>1791</v>
      </c>
      <c r="C822" t="s">
        <v>3161</v>
      </c>
      <c r="D822" t="s">
        <v>51</v>
      </c>
      <c r="E822">
        <v>4511.0197500000004</v>
      </c>
      <c r="F822">
        <v>494.25</v>
      </c>
      <c r="G822">
        <v>-21.747790330835301</v>
      </c>
      <c r="H822">
        <v>-3.4684990696034999</v>
      </c>
      <c r="I822">
        <v>-8.4646589757612407</v>
      </c>
      <c r="J822">
        <v>-0.320821706935768</v>
      </c>
      <c r="K822">
        <v>507.92798581692603</v>
      </c>
      <c r="L822">
        <v>510.28368710034999</v>
      </c>
      <c r="M822">
        <v>57.733559780329898</v>
      </c>
      <c r="N822">
        <v>0.33520699716019398</v>
      </c>
      <c r="O822">
        <v>28.477491148204301</v>
      </c>
      <c r="P822">
        <v>14.661872172601701</v>
      </c>
      <c r="Q822">
        <v>-2.8680834235635999E-2</v>
      </c>
    </row>
    <row r="823" spans="1:17" hidden="1" x14ac:dyDescent="0.3">
      <c r="A823" t="s">
        <v>1792</v>
      </c>
      <c r="B823" t="s">
        <v>1793</v>
      </c>
      <c r="C823" t="s">
        <v>3172</v>
      </c>
      <c r="D823" t="s">
        <v>117</v>
      </c>
      <c r="E823">
        <v>4505.9418158999997</v>
      </c>
      <c r="F823">
        <v>430.5</v>
      </c>
      <c r="G823">
        <v>-13.5663162771082</v>
      </c>
      <c r="K823">
        <v>425.76520424318301</v>
      </c>
      <c r="L823">
        <v>384.46648021701702</v>
      </c>
      <c r="M823">
        <v>38.331602171758398</v>
      </c>
      <c r="N823">
        <v>1</v>
      </c>
      <c r="O823">
        <v>7.2938443670151001</v>
      </c>
      <c r="P823">
        <v>15.5549590658971</v>
      </c>
      <c r="Q823">
        <v>9.3594908740256E-2</v>
      </c>
    </row>
    <row r="824" spans="1:17" x14ac:dyDescent="0.3">
      <c r="A824" t="s">
        <v>1794</v>
      </c>
      <c r="B824" t="s">
        <v>1795</v>
      </c>
      <c r="C824" t="s">
        <v>3163</v>
      </c>
      <c r="D824" t="s">
        <v>199</v>
      </c>
      <c r="E824">
        <v>4500.2393027999997</v>
      </c>
      <c r="F824">
        <v>112.8</v>
      </c>
      <c r="G824">
        <v>-25.595290740233999</v>
      </c>
      <c r="H824">
        <v>-2.5757457471526402</v>
      </c>
      <c r="I824">
        <v>-25.042179448789501</v>
      </c>
      <c r="J824">
        <v>1.1508190159126901</v>
      </c>
      <c r="K824">
        <v>117.540710750461</v>
      </c>
      <c r="L824">
        <v>121.636326214541</v>
      </c>
      <c r="M824">
        <v>52.7189090526565</v>
      </c>
      <c r="N824">
        <v>0.48370351328896799</v>
      </c>
      <c r="O824">
        <v>32.677304964538997</v>
      </c>
      <c r="P824">
        <v>7.7363896848137301</v>
      </c>
      <c r="Q824">
        <v>-1.0273420971488E-2</v>
      </c>
    </row>
    <row r="825" spans="1:17" x14ac:dyDescent="0.3">
      <c r="A825" t="s">
        <v>1796</v>
      </c>
      <c r="B825" t="s">
        <v>1797</v>
      </c>
      <c r="C825" t="s">
        <v>3171</v>
      </c>
      <c r="D825" t="s">
        <v>475</v>
      </c>
      <c r="E825">
        <v>4491.6074232399997</v>
      </c>
      <c r="F825">
        <v>811.4</v>
      </c>
      <c r="G825">
        <v>-12.560171170676201</v>
      </c>
      <c r="H825">
        <v>-6.9074477323424999</v>
      </c>
      <c r="I825">
        <v>2.0929325595385899</v>
      </c>
      <c r="J825">
        <v>2.5421233637387601</v>
      </c>
      <c r="K825">
        <v>844.85496029956096</v>
      </c>
      <c r="L825">
        <v>818.08043533331397</v>
      </c>
      <c r="M825">
        <v>51.0706866567592</v>
      </c>
      <c r="N825">
        <v>0.33672960533666102</v>
      </c>
      <c r="O825">
        <v>19.879221099334401</v>
      </c>
      <c r="P825">
        <v>23.510160590608098</v>
      </c>
      <c r="Q825">
        <v>-0.13070368506293301</v>
      </c>
    </row>
    <row r="826" spans="1:17" hidden="1" x14ac:dyDescent="0.3">
      <c r="A826" t="s">
        <v>1798</v>
      </c>
      <c r="B826" t="s">
        <v>1799</v>
      </c>
      <c r="C826" t="s">
        <v>3172</v>
      </c>
      <c r="D826" t="s">
        <v>294</v>
      </c>
      <c r="E826">
        <v>4491.1048406250002</v>
      </c>
      <c r="F826">
        <v>2553.85</v>
      </c>
      <c r="G826">
        <v>65.888746893958299</v>
      </c>
      <c r="H826">
        <v>1.69508751364896</v>
      </c>
      <c r="I826">
        <v>54.287829958745398</v>
      </c>
      <c r="J826">
        <v>-1.5097769688509199</v>
      </c>
      <c r="K826">
        <v>2487.8605750042002</v>
      </c>
      <c r="L826">
        <v>2116.7725561430898</v>
      </c>
      <c r="M826">
        <v>61.729775628644703</v>
      </c>
      <c r="N826">
        <v>0.97915420389097996</v>
      </c>
      <c r="O826">
        <v>12.770914501634699</v>
      </c>
      <c r="P826">
        <v>103.000675648821</v>
      </c>
      <c r="Q826">
        <v>5.573070350355E-2</v>
      </c>
    </row>
    <row r="827" spans="1:17" x14ac:dyDescent="0.3">
      <c r="A827" t="s">
        <v>1800</v>
      </c>
      <c r="B827" t="s">
        <v>1801</v>
      </c>
      <c r="C827" t="s">
        <v>3159</v>
      </c>
      <c r="D827" t="s">
        <v>986</v>
      </c>
      <c r="E827">
        <v>4478.561176362</v>
      </c>
      <c r="F827">
        <v>35.11</v>
      </c>
      <c r="G827">
        <v>-22.865344216169799</v>
      </c>
      <c r="H827">
        <v>-14.615234960451801</v>
      </c>
      <c r="I827">
        <v>-6.1339538827110403</v>
      </c>
      <c r="J827">
        <v>0.69527067068230997</v>
      </c>
      <c r="K827">
        <v>37.418283441624297</v>
      </c>
      <c r="L827">
        <v>35.635988354434403</v>
      </c>
      <c r="M827">
        <v>51.285179202962297</v>
      </c>
      <c r="N827">
        <v>0.54579771707652802</v>
      </c>
      <c r="O827">
        <v>31.301623469097098</v>
      </c>
      <c r="P827">
        <v>41.858585858585798</v>
      </c>
      <c r="Q827">
        <v>9.1440236623428997E-2</v>
      </c>
    </row>
    <row r="828" spans="1:17" hidden="1" x14ac:dyDescent="0.3">
      <c r="A828" t="s">
        <v>1802</v>
      </c>
      <c r="B828" t="s">
        <v>1803</v>
      </c>
      <c r="C828" t="s">
        <v>3172</v>
      </c>
      <c r="D828" t="s">
        <v>746</v>
      </c>
      <c r="E828">
        <v>4449.3999170859997</v>
      </c>
      <c r="F828">
        <v>273.91000000000003</v>
      </c>
      <c r="G828">
        <v>1.53121015501934</v>
      </c>
      <c r="H828">
        <v>-1.4781842448509701</v>
      </c>
      <c r="I828">
        <v>1.18721474081996</v>
      </c>
      <c r="J828">
        <v>-1.22677323958689</v>
      </c>
      <c r="K828">
        <v>276.36187540645</v>
      </c>
      <c r="L828">
        <v>261.62451608616902</v>
      </c>
      <c r="M828">
        <v>58.987597709054498</v>
      </c>
      <c r="N828">
        <v>1.15468891134234</v>
      </c>
      <c r="O828">
        <v>7.3308751049614802</v>
      </c>
      <c r="P828">
        <v>29.233309742863899</v>
      </c>
      <c r="Q828">
        <v>3.7892634135868998E-2</v>
      </c>
    </row>
    <row r="829" spans="1:17" x14ac:dyDescent="0.3">
      <c r="A829" t="s">
        <v>1804</v>
      </c>
      <c r="B829" t="s">
        <v>1805</v>
      </c>
      <c r="C829" t="s">
        <v>3167</v>
      </c>
      <c r="D829" t="s">
        <v>264</v>
      </c>
      <c r="E829">
        <v>4442.4906268739996</v>
      </c>
      <c r="F829">
        <v>191.09</v>
      </c>
      <c r="G829">
        <v>20.7492734987101</v>
      </c>
      <c r="H829">
        <v>11.5048862871671</v>
      </c>
      <c r="I829">
        <v>27.250940600890999</v>
      </c>
      <c r="J829">
        <v>6.2305171997196203</v>
      </c>
      <c r="K829">
        <v>177.5206220627</v>
      </c>
      <c r="L829">
        <v>159.424041442126</v>
      </c>
      <c r="M829">
        <v>63.1544796228549</v>
      </c>
      <c r="N829">
        <v>0.555629192744998</v>
      </c>
      <c r="O829">
        <v>4.1394107488617902</v>
      </c>
      <c r="P829">
        <v>70.539937527889293</v>
      </c>
      <c r="Q829">
        <v>3.9761146529246998E-2</v>
      </c>
    </row>
    <row r="830" spans="1:17" hidden="1" x14ac:dyDescent="0.3">
      <c r="A830" t="s">
        <v>1806</v>
      </c>
      <c r="B830" t="s">
        <v>1807</v>
      </c>
      <c r="C830" t="s">
        <v>3172</v>
      </c>
      <c r="D830" t="s">
        <v>51</v>
      </c>
      <c r="E830">
        <v>4422.3672208500002</v>
      </c>
      <c r="F830">
        <v>2673.9</v>
      </c>
      <c r="G830">
        <v>53.296220661416797</v>
      </c>
      <c r="H830">
        <v>2.4484307059125801</v>
      </c>
      <c r="I830">
        <v>75.438330775127596</v>
      </c>
      <c r="J830">
        <v>9.1973091148911994</v>
      </c>
      <c r="K830">
        <v>2434.3275927843601</v>
      </c>
      <c r="L830">
        <v>1926.33365547945</v>
      </c>
      <c r="M830">
        <v>61.349251450298098</v>
      </c>
      <c r="N830">
        <v>0.43713377878132798</v>
      </c>
      <c r="O830">
        <v>11.2588354089532</v>
      </c>
      <c r="P830">
        <v>106.95820433436501</v>
      </c>
      <c r="Q830">
        <v>0.16263995868657599</v>
      </c>
    </row>
    <row r="831" spans="1:17" x14ac:dyDescent="0.3">
      <c r="A831" t="s">
        <v>1808</v>
      </c>
      <c r="B831" t="s">
        <v>1809</v>
      </c>
      <c r="C831" t="s">
        <v>3166</v>
      </c>
      <c r="D831" t="s">
        <v>433</v>
      </c>
      <c r="E831">
        <v>4422.347592436</v>
      </c>
      <c r="F831">
        <v>88.51</v>
      </c>
      <c r="G831">
        <v>-27.236195349919399</v>
      </c>
      <c r="H831">
        <v>-1.1235475052978201</v>
      </c>
      <c r="I831">
        <v>-24.316137228965498</v>
      </c>
      <c r="J831">
        <v>1.6983458182823501</v>
      </c>
      <c r="K831">
        <v>91.101379150432393</v>
      </c>
      <c r="L831">
        <v>97.135161073777198</v>
      </c>
      <c r="M831">
        <v>59.710320728155899</v>
      </c>
      <c r="N831">
        <v>1.55863190034559</v>
      </c>
      <c r="O831">
        <v>37.329115354197199</v>
      </c>
      <c r="P831">
        <v>9.2581162819405094</v>
      </c>
      <c r="Q831">
        <v>-1.127773129707E-3</v>
      </c>
    </row>
    <row r="832" spans="1:17" hidden="1" x14ac:dyDescent="0.3">
      <c r="A832" t="s">
        <v>1810</v>
      </c>
      <c r="B832" t="s">
        <v>1811</v>
      </c>
      <c r="C832" t="s">
        <v>3172</v>
      </c>
      <c r="D832" t="s">
        <v>986</v>
      </c>
      <c r="E832">
        <v>4408.6450274999997</v>
      </c>
      <c r="F832">
        <v>3515.75</v>
      </c>
      <c r="G832">
        <v>9.8073894869854392</v>
      </c>
      <c r="H832">
        <v>-3.6065033070511401</v>
      </c>
      <c r="I832">
        <v>29.363132737500401</v>
      </c>
      <c r="J832">
        <v>-5.2995989351813702</v>
      </c>
      <c r="K832">
        <v>3512.9375141394999</v>
      </c>
      <c r="L832">
        <v>3089.3761888744302</v>
      </c>
      <c r="M832">
        <v>34.557535132508001</v>
      </c>
      <c r="N832">
        <v>0.47846818068001601</v>
      </c>
      <c r="O832">
        <v>13.5746284576548</v>
      </c>
      <c r="P832">
        <v>60.595194591631603</v>
      </c>
      <c r="Q832">
        <v>3.7712626552918002E-2</v>
      </c>
    </row>
    <row r="833" spans="1:17" x14ac:dyDescent="0.3">
      <c r="A833" t="s">
        <v>1812</v>
      </c>
      <c r="B833" t="s">
        <v>1813</v>
      </c>
      <c r="C833" t="s">
        <v>3160</v>
      </c>
      <c r="D833" t="s">
        <v>46</v>
      </c>
      <c r="E833">
        <v>4403.0554413299997</v>
      </c>
      <c r="F833">
        <v>636.29999999999995</v>
      </c>
      <c r="G833">
        <v>-29.066515661790199</v>
      </c>
      <c r="H833">
        <v>-2.0568845594096401</v>
      </c>
      <c r="I833">
        <v>10.5206745950938</v>
      </c>
      <c r="J833">
        <v>9.0704305760418897</v>
      </c>
      <c r="K833">
        <v>645.17152976840202</v>
      </c>
      <c r="L833">
        <v>626.67379681858199</v>
      </c>
      <c r="M833">
        <v>58.442754638301402</v>
      </c>
      <c r="N833">
        <v>0.79741702167055695</v>
      </c>
      <c r="O833">
        <v>58.580858085808501</v>
      </c>
      <c r="P833">
        <v>49.103690685413</v>
      </c>
      <c r="Q833">
        <v>0.13842415790937401</v>
      </c>
    </row>
    <row r="834" spans="1:17" hidden="1" x14ac:dyDescent="0.3">
      <c r="A834" t="s">
        <v>1814</v>
      </c>
      <c r="B834" t="s">
        <v>1815</v>
      </c>
      <c r="C834" t="s">
        <v>3172</v>
      </c>
      <c r="D834" t="s">
        <v>40</v>
      </c>
      <c r="E834">
        <v>4381.0633662399996</v>
      </c>
      <c r="F834">
        <v>622.6</v>
      </c>
      <c r="G834">
        <v>8.0220722888936997</v>
      </c>
      <c r="H834">
        <v>-0.69428330893654899</v>
      </c>
      <c r="I834">
        <v>13.6081503644601</v>
      </c>
      <c r="J834">
        <v>-2.8440098177972901</v>
      </c>
      <c r="K834">
        <v>627.03992238925196</v>
      </c>
      <c r="M834">
        <v>46.142428919560103</v>
      </c>
      <c r="N834">
        <v>0.47777472619747102</v>
      </c>
      <c r="O834">
        <v>15.025698682942499</v>
      </c>
      <c r="P834">
        <v>44.605736848217397</v>
      </c>
    </row>
    <row r="835" spans="1:17" x14ac:dyDescent="0.3">
      <c r="A835" t="s">
        <v>1816</v>
      </c>
      <c r="B835" t="s">
        <v>1817</v>
      </c>
      <c r="C835" t="s">
        <v>3163</v>
      </c>
      <c r="D835" t="s">
        <v>199</v>
      </c>
      <c r="E835">
        <v>4376.6664675000002</v>
      </c>
      <c r="F835">
        <v>670.9</v>
      </c>
      <c r="G835">
        <v>41.573986896852702</v>
      </c>
      <c r="H835">
        <v>-6.7713292064208703</v>
      </c>
      <c r="I835">
        <v>1.70516020104224</v>
      </c>
      <c r="J835">
        <v>2.8479789674165001</v>
      </c>
      <c r="K835">
        <v>687.29658288001303</v>
      </c>
      <c r="L835">
        <v>641.83044220621196</v>
      </c>
      <c r="M835">
        <v>63.222318807168598</v>
      </c>
      <c r="N835">
        <v>0.28337285520243199</v>
      </c>
      <c r="O835">
        <v>23.326874347890801</v>
      </c>
      <c r="P835">
        <v>73.830807099365202</v>
      </c>
      <c r="Q835">
        <v>6.6370209215272993E-2</v>
      </c>
    </row>
    <row r="836" spans="1:17" x14ac:dyDescent="0.3">
      <c r="A836" t="s">
        <v>1818</v>
      </c>
      <c r="B836" t="s">
        <v>1819</v>
      </c>
      <c r="C836" t="s">
        <v>3163</v>
      </c>
      <c r="D836" t="s">
        <v>199</v>
      </c>
      <c r="E836">
        <v>4373.3700271170001</v>
      </c>
      <c r="F836">
        <v>171.99</v>
      </c>
      <c r="G836">
        <v>-2.74120143813176</v>
      </c>
      <c r="H836">
        <v>3.5208790104694199</v>
      </c>
      <c r="I836">
        <v>-7.8954776705423502</v>
      </c>
      <c r="J836">
        <v>0.112664105401343</v>
      </c>
      <c r="K836">
        <v>173.690292944959</v>
      </c>
      <c r="L836">
        <v>171.515776020245</v>
      </c>
      <c r="M836">
        <v>52.3138776252881</v>
      </c>
      <c r="N836">
        <v>0.43397830007020599</v>
      </c>
      <c r="O836">
        <v>31.2285597999883</v>
      </c>
      <c r="P836">
        <v>30.394238059135699</v>
      </c>
      <c r="Q836">
        <v>6.4617329091757006E-2</v>
      </c>
    </row>
    <row r="837" spans="1:17" hidden="1" x14ac:dyDescent="0.3">
      <c r="A837" t="s">
        <v>1820</v>
      </c>
      <c r="B837" t="s">
        <v>1821</v>
      </c>
      <c r="C837" t="s">
        <v>3172</v>
      </c>
      <c r="D837" t="s">
        <v>1346</v>
      </c>
      <c r="E837">
        <v>4366.2675009900004</v>
      </c>
      <c r="F837">
        <v>604.65</v>
      </c>
      <c r="G837">
        <v>12.5034475513683</v>
      </c>
      <c r="H837">
        <v>-13.482236315852001</v>
      </c>
      <c r="I837">
        <v>27.919804906470201</v>
      </c>
      <c r="J837">
        <v>0.64076807903801403</v>
      </c>
      <c r="K837">
        <v>645.18964755957302</v>
      </c>
      <c r="L837">
        <v>573.06019407705696</v>
      </c>
      <c r="M837">
        <v>52.540594770225901</v>
      </c>
      <c r="N837">
        <v>0.32337973767967898</v>
      </c>
      <c r="O837">
        <v>42.197965765318699</v>
      </c>
      <c r="P837">
        <v>61.239999999999903</v>
      </c>
      <c r="Q837">
        <v>1.1707669310045E-2</v>
      </c>
    </row>
    <row r="838" spans="1:17" hidden="1" x14ac:dyDescent="0.3">
      <c r="A838" t="s">
        <v>1822</v>
      </c>
      <c r="B838" t="s">
        <v>1823</v>
      </c>
      <c r="C838" t="s">
        <v>3172</v>
      </c>
      <c r="D838" t="s">
        <v>475</v>
      </c>
      <c r="E838">
        <v>4362.3315435149998</v>
      </c>
      <c r="F838">
        <v>315.14999999999998</v>
      </c>
      <c r="G838">
        <v>78.048764284373206</v>
      </c>
      <c r="H838">
        <v>2.9290088519702802</v>
      </c>
      <c r="I838">
        <v>57.915298060279</v>
      </c>
      <c r="J838">
        <v>9.2984403337815191</v>
      </c>
      <c r="K838">
        <v>282.20008172924702</v>
      </c>
      <c r="L838">
        <v>226.68121917598401</v>
      </c>
      <c r="M838">
        <v>62.079652289567903</v>
      </c>
      <c r="N838">
        <v>0.371257749157346</v>
      </c>
      <c r="O838">
        <v>6.6952244962716199</v>
      </c>
      <c r="P838">
        <v>131.55767817781</v>
      </c>
      <c r="Q838">
        <v>6.3003631383256001E-2</v>
      </c>
    </row>
    <row r="839" spans="1:17" hidden="1" x14ac:dyDescent="0.3">
      <c r="A839" t="s">
        <v>1824</v>
      </c>
      <c r="B839" t="s">
        <v>1825</v>
      </c>
      <c r="C839" t="s">
        <v>3172</v>
      </c>
      <c r="D839" t="s">
        <v>136</v>
      </c>
      <c r="E839">
        <v>4360.4747298800003</v>
      </c>
      <c r="F839">
        <v>957.2</v>
      </c>
      <c r="G839">
        <v>157.56882364184401</v>
      </c>
      <c r="H839">
        <v>19.1829593505344</v>
      </c>
      <c r="I839">
        <v>32.6590748749664</v>
      </c>
      <c r="J839">
        <v>6.8837475741016103</v>
      </c>
      <c r="K839">
        <v>821.20504957600804</v>
      </c>
      <c r="L839">
        <v>689.55929411529496</v>
      </c>
      <c r="M839">
        <v>69.831576788488206</v>
      </c>
      <c r="N839">
        <v>1.6155977347391299</v>
      </c>
      <c r="O839">
        <v>1.84914333472627</v>
      </c>
      <c r="P839">
        <v>190.72133637053901</v>
      </c>
      <c r="Q839">
        <v>0.16604003554024899</v>
      </c>
    </row>
    <row r="840" spans="1:17" hidden="1" x14ac:dyDescent="0.3">
      <c r="A840" t="s">
        <v>1826</v>
      </c>
      <c r="B840" t="s">
        <v>1827</v>
      </c>
      <c r="C840" t="s">
        <v>3172</v>
      </c>
      <c r="D840" t="s">
        <v>396</v>
      </c>
      <c r="E840">
        <v>4357.7129996000003</v>
      </c>
      <c r="F840">
        <v>350.2</v>
      </c>
      <c r="G840">
        <v>94.398917155885201</v>
      </c>
      <c r="H840">
        <v>1.8923246052085001</v>
      </c>
      <c r="I840">
        <v>83.268904247366606</v>
      </c>
      <c r="J840">
        <v>1.62219948729315</v>
      </c>
      <c r="K840">
        <v>350.188276002782</v>
      </c>
      <c r="L840">
        <v>280.02971789119999</v>
      </c>
      <c r="M840">
        <v>52.083088670723399</v>
      </c>
      <c r="N840">
        <v>0.54512663513662196</v>
      </c>
      <c r="O840">
        <v>27.841233580810901</v>
      </c>
      <c r="P840">
        <v>154.330222593412</v>
      </c>
      <c r="Q840">
        <v>0.164153059723263</v>
      </c>
    </row>
    <row r="841" spans="1:17" hidden="1" x14ac:dyDescent="0.3">
      <c r="A841" t="s">
        <v>1828</v>
      </c>
      <c r="B841" t="s">
        <v>1829</v>
      </c>
      <c r="C841" t="s">
        <v>3172</v>
      </c>
      <c r="D841" t="s">
        <v>240</v>
      </c>
      <c r="E841">
        <v>4344.7589418239904</v>
      </c>
      <c r="F841">
        <v>194.88</v>
      </c>
      <c r="G841">
        <v>128.11652524394199</v>
      </c>
      <c r="H841">
        <v>5.0255944139534101</v>
      </c>
      <c r="I841">
        <v>117.904751695626</v>
      </c>
      <c r="J841">
        <v>-7.0484135844948698E-2</v>
      </c>
      <c r="K841">
        <v>170.41973791366399</v>
      </c>
      <c r="L841">
        <v>125.49820927411299</v>
      </c>
      <c r="M841">
        <v>65.939542230389705</v>
      </c>
      <c r="N841">
        <v>0.42797198486815202</v>
      </c>
      <c r="O841">
        <v>5.3981937602627301</v>
      </c>
      <c r="P841">
        <v>167.876288659793</v>
      </c>
      <c r="Q841">
        <v>0.30698708890703902</v>
      </c>
    </row>
    <row r="842" spans="1:17" x14ac:dyDescent="0.3">
      <c r="A842" t="s">
        <v>1830</v>
      </c>
      <c r="B842" t="s">
        <v>1831</v>
      </c>
      <c r="C842" t="s">
        <v>3171</v>
      </c>
      <c r="D842" t="s">
        <v>475</v>
      </c>
      <c r="E842">
        <v>4342.0191903900004</v>
      </c>
      <c r="F842">
        <v>379.05</v>
      </c>
      <c r="G842">
        <v>0.28315650477884802</v>
      </c>
      <c r="H842">
        <v>-7.7811194247871303</v>
      </c>
      <c r="I842">
        <v>-4.9898158844652496</v>
      </c>
      <c r="J842">
        <v>-0.30220787663559101</v>
      </c>
      <c r="K842">
        <v>384.056294152026</v>
      </c>
      <c r="L842">
        <v>370.03995626045298</v>
      </c>
      <c r="M842">
        <v>51.509120653931099</v>
      </c>
      <c r="N842">
        <v>0.39911978503314099</v>
      </c>
      <c r="O842">
        <v>21.052631578947299</v>
      </c>
      <c r="P842">
        <v>27.927775902801201</v>
      </c>
      <c r="Q842">
        <v>0.124529410705704</v>
      </c>
    </row>
    <row r="843" spans="1:17" x14ac:dyDescent="0.3">
      <c r="A843" t="s">
        <v>1832</v>
      </c>
      <c r="B843" t="s">
        <v>1833</v>
      </c>
      <c r="C843" t="s">
        <v>3167</v>
      </c>
      <c r="D843" t="s">
        <v>88</v>
      </c>
      <c r="E843">
        <v>4323.1073178500001</v>
      </c>
      <c r="F843">
        <v>1072.9000000000001</v>
      </c>
      <c r="G843">
        <v>23.382213000696801</v>
      </c>
      <c r="H843">
        <v>-1.0743874786426899</v>
      </c>
      <c r="I843">
        <v>41.550055271526602</v>
      </c>
      <c r="J843">
        <v>5.2763884794006799</v>
      </c>
      <c r="K843">
        <v>1084.96113935381</v>
      </c>
      <c r="L843">
        <v>1014.03931225905</v>
      </c>
      <c r="M843">
        <v>62.126340960971802</v>
      </c>
      <c r="N843">
        <v>1.5351172330123299</v>
      </c>
      <c r="O843">
        <v>48.448131233106501</v>
      </c>
      <c r="P843">
        <v>75.885245901639294</v>
      </c>
      <c r="Q843">
        <v>2.9644926862199002E-2</v>
      </c>
    </row>
    <row r="844" spans="1:17" x14ac:dyDescent="0.3">
      <c r="A844" t="s">
        <v>1834</v>
      </c>
      <c r="B844" t="s">
        <v>1835</v>
      </c>
      <c r="C844" t="s">
        <v>3163</v>
      </c>
      <c r="D844" t="s">
        <v>199</v>
      </c>
      <c r="E844">
        <v>4320.5037873000001</v>
      </c>
      <c r="F844">
        <v>1641.55</v>
      </c>
      <c r="G844">
        <v>56.7826469876658</v>
      </c>
      <c r="H844">
        <v>-8.5168136956973603E-2</v>
      </c>
      <c r="I844">
        <v>32.356129646357303</v>
      </c>
      <c r="J844">
        <v>7.5366885811300701</v>
      </c>
      <c r="K844">
        <v>1576.0648604979399</v>
      </c>
      <c r="L844">
        <v>1363.1049819504101</v>
      </c>
      <c r="M844">
        <v>68.504362911604204</v>
      </c>
      <c r="N844">
        <v>0.39064247614957598</v>
      </c>
      <c r="O844">
        <v>9.0432822637141808</v>
      </c>
      <c r="P844">
        <v>88.467278989666994</v>
      </c>
      <c r="Q844">
        <v>0.113856981423158</v>
      </c>
    </row>
    <row r="845" spans="1:17" hidden="1" x14ac:dyDescent="0.3">
      <c r="A845" t="s">
        <v>1836</v>
      </c>
      <c r="B845" t="s">
        <v>1837</v>
      </c>
      <c r="C845" t="s">
        <v>3172</v>
      </c>
      <c r="D845" t="s">
        <v>46</v>
      </c>
      <c r="E845">
        <v>4315.7010093600002</v>
      </c>
      <c r="F845">
        <v>27.6</v>
      </c>
      <c r="G845">
        <v>-3.87313740077041</v>
      </c>
      <c r="H845">
        <v>-2.11754438855984</v>
      </c>
      <c r="I845">
        <v>45.64285411737</v>
      </c>
      <c r="J845">
        <v>7.7856723209674596</v>
      </c>
      <c r="K845">
        <v>26.572544493764099</v>
      </c>
      <c r="L845">
        <v>22.423735428532201</v>
      </c>
      <c r="M845">
        <v>61.120302542799401</v>
      </c>
      <c r="N845">
        <v>0.35308895532516199</v>
      </c>
      <c r="O845">
        <v>21.195652173913</v>
      </c>
      <c r="P845">
        <v>84.688107703814495</v>
      </c>
      <c r="Q845">
        <v>0.122182629815732</v>
      </c>
    </row>
    <row r="846" spans="1:17" hidden="1" x14ac:dyDescent="0.3">
      <c r="A846" t="s">
        <v>1838</v>
      </c>
      <c r="B846" t="s">
        <v>1839</v>
      </c>
      <c r="C846" t="s">
        <v>3172</v>
      </c>
      <c r="D846" t="s">
        <v>125</v>
      </c>
      <c r="E846">
        <v>4304.9769706300003</v>
      </c>
      <c r="F846">
        <v>356.3</v>
      </c>
      <c r="G846">
        <v>32.260703402255103</v>
      </c>
      <c r="H846">
        <v>11.2638185014237</v>
      </c>
      <c r="I846">
        <v>18.7936165206252</v>
      </c>
      <c r="J846">
        <v>11.1620542564104</v>
      </c>
      <c r="K846">
        <v>336.75118240112499</v>
      </c>
      <c r="M846">
        <v>78.369877809383297</v>
      </c>
      <c r="N846">
        <v>1.21053737387785</v>
      </c>
      <c r="O846">
        <v>48.751052483861898</v>
      </c>
      <c r="P846">
        <v>110.330578512396</v>
      </c>
    </row>
    <row r="847" spans="1:17" hidden="1" x14ac:dyDescent="0.3">
      <c r="A847" t="s">
        <v>1840</v>
      </c>
      <c r="B847" t="s">
        <v>1841</v>
      </c>
      <c r="C847" t="s">
        <v>3172</v>
      </c>
      <c r="E847">
        <v>4285.7899569800002</v>
      </c>
      <c r="F847">
        <v>2266.6</v>
      </c>
      <c r="G847">
        <v>4000.96390474488</v>
      </c>
      <c r="H847">
        <v>-22.857304859755299</v>
      </c>
      <c r="I847">
        <v>278.65543093870798</v>
      </c>
      <c r="J847">
        <v>1.96101593539015</v>
      </c>
      <c r="K847">
        <v>2091.8126689559499</v>
      </c>
      <c r="L847">
        <v>1160.5818250611401</v>
      </c>
      <c r="M847">
        <v>42.063644188468302</v>
      </c>
      <c r="N847">
        <v>0.579109925170048</v>
      </c>
      <c r="O847">
        <v>39.812935674578597</v>
      </c>
      <c r="P847">
        <v>4027.0939548433998</v>
      </c>
    </row>
    <row r="848" spans="1:17" hidden="1" x14ac:dyDescent="0.3">
      <c r="A848" t="s">
        <v>1842</v>
      </c>
      <c r="B848" t="s">
        <v>1843</v>
      </c>
      <c r="C848" t="s">
        <v>3172</v>
      </c>
      <c r="D848" t="s">
        <v>264</v>
      </c>
      <c r="E848">
        <v>4282.3541584000004</v>
      </c>
      <c r="F848">
        <v>1342.75</v>
      </c>
      <c r="G848">
        <v>-8.0030157007045499</v>
      </c>
      <c r="H848">
        <v>-0.41770219556237798</v>
      </c>
      <c r="I848">
        <v>-7.3415112248008203</v>
      </c>
      <c r="J848">
        <v>2.4027462437881</v>
      </c>
      <c r="K848">
        <v>1341.1085315668399</v>
      </c>
      <c r="L848">
        <v>1289.9817157924199</v>
      </c>
      <c r="M848">
        <v>56.1051053330538</v>
      </c>
      <c r="N848">
        <v>0.50162988748695403</v>
      </c>
      <c r="O848">
        <v>17.281698007819699</v>
      </c>
      <c r="P848">
        <v>25.490654205607399</v>
      </c>
      <c r="Q848">
        <v>0.114968855961693</v>
      </c>
    </row>
    <row r="849" spans="1:17" hidden="1" x14ac:dyDescent="0.3">
      <c r="A849" t="s">
        <v>1844</v>
      </c>
      <c r="B849" t="s">
        <v>1845</v>
      </c>
      <c r="C849" t="s">
        <v>3172</v>
      </c>
      <c r="D849" t="s">
        <v>199</v>
      </c>
      <c r="E849">
        <v>4274.2237498949999</v>
      </c>
      <c r="F849">
        <v>557.15</v>
      </c>
      <c r="G849">
        <v>-2.7985614432931301</v>
      </c>
      <c r="H849">
        <v>-2.7768239906667902</v>
      </c>
      <c r="I849">
        <v>-9.4535164886039809</v>
      </c>
      <c r="J849">
        <v>1.79591599974538</v>
      </c>
      <c r="K849">
        <v>590.54209590237394</v>
      </c>
      <c r="L849">
        <v>570.24497903107999</v>
      </c>
      <c r="M849">
        <v>39.076417503289903</v>
      </c>
      <c r="N849">
        <v>0.69304772917666102</v>
      </c>
      <c r="O849">
        <v>26.177869514493398</v>
      </c>
      <c r="P849">
        <v>23.728625360870499</v>
      </c>
      <c r="Q849">
        <v>0.15424841910600801</v>
      </c>
    </row>
    <row r="850" spans="1:17" x14ac:dyDescent="0.3">
      <c r="A850" t="s">
        <v>1846</v>
      </c>
      <c r="B850" t="s">
        <v>1847</v>
      </c>
      <c r="C850" t="s">
        <v>3160</v>
      </c>
      <c r="D850" t="s">
        <v>46</v>
      </c>
      <c r="E850">
        <v>4249.5318005279996</v>
      </c>
      <c r="F850">
        <v>52.64</v>
      </c>
      <c r="G850">
        <v>-14.8404095065566</v>
      </c>
      <c r="H850">
        <v>-7.1809490145810599</v>
      </c>
      <c r="I850">
        <v>-17.944315564040402</v>
      </c>
      <c r="J850">
        <v>2.93726428930206</v>
      </c>
      <c r="K850">
        <v>54.428289814633999</v>
      </c>
      <c r="L850">
        <v>56.527547486390503</v>
      </c>
      <c r="M850">
        <v>57.138510203299198</v>
      </c>
      <c r="N850">
        <v>0.62743623301495499</v>
      </c>
      <c r="O850">
        <v>50.075987841945199</v>
      </c>
      <c r="P850">
        <v>13.816216216216199</v>
      </c>
      <c r="Q850">
        <v>9.1461332786345995E-2</v>
      </c>
    </row>
    <row r="851" spans="1:17" hidden="1" x14ac:dyDescent="0.3">
      <c r="A851" t="s">
        <v>1848</v>
      </c>
      <c r="B851" t="s">
        <v>1849</v>
      </c>
      <c r="C851" t="s">
        <v>3172</v>
      </c>
      <c r="D851" t="s">
        <v>51</v>
      </c>
      <c r="E851">
        <v>4241.01660687</v>
      </c>
      <c r="F851">
        <v>1705.95</v>
      </c>
      <c r="G851">
        <v>106.462491997052</v>
      </c>
      <c r="H851">
        <v>9.4928363585665902</v>
      </c>
      <c r="I851">
        <v>54.152973112195497</v>
      </c>
      <c r="J851">
        <v>5.1316885811300699</v>
      </c>
      <c r="K851">
        <v>1525.2097894021999</v>
      </c>
      <c r="L851">
        <v>1176.1982753688401</v>
      </c>
      <c r="M851">
        <v>64.652386777694403</v>
      </c>
      <c r="N851">
        <v>0.583332737426971</v>
      </c>
      <c r="O851">
        <v>3.41451976904363</v>
      </c>
      <c r="P851">
        <v>201.40459363957501</v>
      </c>
      <c r="Q851">
        <v>0.24082665725306501</v>
      </c>
    </row>
    <row r="852" spans="1:17" hidden="1" x14ac:dyDescent="0.3">
      <c r="A852" t="s">
        <v>1850</v>
      </c>
      <c r="B852" t="s">
        <v>1851</v>
      </c>
      <c r="C852" t="s">
        <v>3172</v>
      </c>
      <c r="D852" t="s">
        <v>117</v>
      </c>
      <c r="E852">
        <v>4234.5233420839904</v>
      </c>
      <c r="F852">
        <v>43.61</v>
      </c>
      <c r="G852">
        <v>-10.3000368183103</v>
      </c>
      <c r="H852">
        <v>-11.9484774787365</v>
      </c>
      <c r="I852">
        <v>-25.391416128223501</v>
      </c>
      <c r="J852">
        <v>0.88963852153530998</v>
      </c>
      <c r="K852">
        <v>46.025567338263699</v>
      </c>
      <c r="L852">
        <v>46.476066864110997</v>
      </c>
      <c r="M852">
        <v>52.5709160498497</v>
      </c>
      <c r="N852">
        <v>0.42573359611271999</v>
      </c>
      <c r="O852">
        <v>49.965604219215699</v>
      </c>
      <c r="P852">
        <v>19.153005464480799</v>
      </c>
      <c r="Q852">
        <v>4.1603432545252998E-2</v>
      </c>
    </row>
    <row r="853" spans="1:17" hidden="1" x14ac:dyDescent="0.3">
      <c r="A853" t="s">
        <v>1852</v>
      </c>
      <c r="B853" t="s">
        <v>1853</v>
      </c>
      <c r="C853" t="s">
        <v>3172</v>
      </c>
      <c r="D853" t="s">
        <v>405</v>
      </c>
      <c r="E853">
        <v>4221.7221947999997</v>
      </c>
      <c r="F853">
        <v>261.75</v>
      </c>
      <c r="G853">
        <v>-45.193129875888197</v>
      </c>
      <c r="H853">
        <v>-9.6746937670274296</v>
      </c>
      <c r="I853">
        <v>-28.158910492920999</v>
      </c>
      <c r="J853">
        <v>4.5502683909621604</v>
      </c>
      <c r="M853">
        <v>59.732969212527799</v>
      </c>
      <c r="O853">
        <v>33.715377268385801</v>
      </c>
      <c r="P853">
        <v>15.486432825943</v>
      </c>
    </row>
    <row r="854" spans="1:17" hidden="1" x14ac:dyDescent="0.3">
      <c r="A854" t="s">
        <v>1854</v>
      </c>
      <c r="B854" t="s">
        <v>1855</v>
      </c>
      <c r="C854" t="s">
        <v>3172</v>
      </c>
      <c r="D854" t="s">
        <v>366</v>
      </c>
      <c r="E854">
        <v>4213.1005876899999</v>
      </c>
      <c r="F854">
        <v>285.55</v>
      </c>
      <c r="G854">
        <v>120.033743004925</v>
      </c>
      <c r="H854">
        <v>4.67987152056953</v>
      </c>
      <c r="I854">
        <v>88.721973233180094</v>
      </c>
      <c r="J854">
        <v>4.5645764633497903</v>
      </c>
      <c r="K854">
        <v>260.96662768517598</v>
      </c>
      <c r="L854">
        <v>198.29790248737999</v>
      </c>
      <c r="M854">
        <v>64.312060796264902</v>
      </c>
      <c r="N854">
        <v>0.20585154209071899</v>
      </c>
      <c r="O854">
        <v>18.263001225704699</v>
      </c>
      <c r="P854">
        <v>200.57894736842101</v>
      </c>
      <c r="Q854">
        <v>0.12968363128003099</v>
      </c>
    </row>
    <row r="855" spans="1:17" x14ac:dyDescent="0.3">
      <c r="A855" t="s">
        <v>1856</v>
      </c>
      <c r="B855" t="s">
        <v>1857</v>
      </c>
      <c r="C855" t="s">
        <v>3169</v>
      </c>
      <c r="D855" t="s">
        <v>1462</v>
      </c>
      <c r="E855">
        <v>4209.4831129419999</v>
      </c>
      <c r="F855">
        <v>77.62</v>
      </c>
      <c r="G855">
        <v>41.696976928504199</v>
      </c>
      <c r="H855">
        <v>-0.79129750888827699</v>
      </c>
      <c r="I855">
        <v>-13.6809567143263</v>
      </c>
      <c r="J855">
        <v>3.09324094689297</v>
      </c>
      <c r="K855">
        <v>80.796273838919305</v>
      </c>
      <c r="L855">
        <v>77.627720217893497</v>
      </c>
      <c r="M855">
        <v>52.985151987346498</v>
      </c>
      <c r="N855">
        <v>0.27033830531807002</v>
      </c>
      <c r="O855">
        <v>33.0198402473589</v>
      </c>
      <c r="P855">
        <v>71.157662624035197</v>
      </c>
      <c r="Q855">
        <v>0.15928690066121201</v>
      </c>
    </row>
    <row r="856" spans="1:17" hidden="1" x14ac:dyDescent="0.3">
      <c r="A856" t="s">
        <v>1858</v>
      </c>
      <c r="B856" t="s">
        <v>1859</v>
      </c>
      <c r="C856" t="s">
        <v>3172</v>
      </c>
      <c r="D856" t="s">
        <v>114</v>
      </c>
      <c r="E856">
        <v>4186.6938346400002</v>
      </c>
      <c r="F856">
        <v>1210.4000000000001</v>
      </c>
      <c r="G856">
        <v>439.74185265977502</v>
      </c>
      <c r="H856">
        <v>-14.584240953572101</v>
      </c>
      <c r="I856">
        <v>147.04637645828799</v>
      </c>
      <c r="J856">
        <v>3.2675444369859199</v>
      </c>
      <c r="K856">
        <v>1190.3011815054101</v>
      </c>
      <c r="L856">
        <v>821.91932767657704</v>
      </c>
      <c r="M856">
        <v>51.647345864425702</v>
      </c>
      <c r="N856">
        <v>1.10416606830205</v>
      </c>
      <c r="O856">
        <v>22.604097818902801</v>
      </c>
      <c r="P856">
        <v>476.518218623481</v>
      </c>
      <c r="Q856">
        <v>0.16688488468701601</v>
      </c>
    </row>
    <row r="857" spans="1:17" x14ac:dyDescent="0.3">
      <c r="A857" t="s">
        <v>1860</v>
      </c>
      <c r="B857" t="s">
        <v>1861</v>
      </c>
      <c r="C857" t="s">
        <v>3157</v>
      </c>
      <c r="D857" t="s">
        <v>54</v>
      </c>
      <c r="E857">
        <v>4183.0888588400003</v>
      </c>
      <c r="F857">
        <v>46.58</v>
      </c>
      <c r="G857">
        <v>-6.8470795479466098</v>
      </c>
      <c r="H857">
        <v>-19.4824869172954</v>
      </c>
      <c r="I857">
        <v>-35.971811877251</v>
      </c>
      <c r="J857">
        <v>3.3193668261026499</v>
      </c>
      <c r="K857">
        <v>53.863388899458798</v>
      </c>
      <c r="L857">
        <v>59.174243227855797</v>
      </c>
      <c r="M857">
        <v>47.769095106944903</v>
      </c>
      <c r="N857">
        <v>1.1262831006312</v>
      </c>
      <c r="O857">
        <v>113.89008158007699</v>
      </c>
      <c r="P857">
        <v>26.490156143923901</v>
      </c>
      <c r="Q857">
        <v>1.5035089517E-3</v>
      </c>
    </row>
    <row r="858" spans="1:17" hidden="1" x14ac:dyDescent="0.3">
      <c r="A858" t="s">
        <v>1862</v>
      </c>
      <c r="B858" t="s">
        <v>1863</v>
      </c>
      <c r="C858" t="s">
        <v>3172</v>
      </c>
      <c r="D858" t="s">
        <v>102</v>
      </c>
      <c r="E858">
        <v>4134.4465499999997</v>
      </c>
      <c r="F858">
        <v>619.95000000000005</v>
      </c>
      <c r="G858">
        <v>230.128928926474</v>
      </c>
      <c r="H858">
        <v>35.985125037115402</v>
      </c>
      <c r="I858">
        <v>16.705711492236599</v>
      </c>
      <c r="J858">
        <v>17.212152618253</v>
      </c>
      <c r="K858">
        <v>503.75094380636301</v>
      </c>
      <c r="L858">
        <v>404.92540143125001</v>
      </c>
      <c r="M858">
        <v>69.306432139151099</v>
      </c>
      <c r="N858">
        <v>1.1900356044542399</v>
      </c>
      <c r="O858">
        <v>5.9762884103556599</v>
      </c>
      <c r="P858">
        <v>285.86099585062198</v>
      </c>
      <c r="Q858">
        <v>0.24563241008462799</v>
      </c>
    </row>
    <row r="859" spans="1:17" hidden="1" x14ac:dyDescent="0.3">
      <c r="A859" t="s">
        <v>1864</v>
      </c>
      <c r="B859" t="s">
        <v>1865</v>
      </c>
      <c r="C859" t="s">
        <v>3172</v>
      </c>
      <c r="D859" t="s">
        <v>467</v>
      </c>
      <c r="E859">
        <v>4123.3325000000004</v>
      </c>
      <c r="F859">
        <v>620.04999999999995</v>
      </c>
      <c r="G859">
        <v>177.07288388680701</v>
      </c>
      <c r="H859">
        <v>20.749356658123499</v>
      </c>
      <c r="I859">
        <v>198.011648234419</v>
      </c>
      <c r="J859">
        <v>12.402514269203399</v>
      </c>
      <c r="K859">
        <v>489.61488474128299</v>
      </c>
      <c r="L859">
        <v>335.93035504014199</v>
      </c>
      <c r="M859">
        <v>70.263665372998005</v>
      </c>
      <c r="N859">
        <v>0.58770248633043498</v>
      </c>
      <c r="O859">
        <v>7.5961615998709702</v>
      </c>
      <c r="P859">
        <v>250.31073446327599</v>
      </c>
      <c r="Q859">
        <v>0.134337400274123</v>
      </c>
    </row>
    <row r="860" spans="1:17" x14ac:dyDescent="0.3">
      <c r="A860" t="s">
        <v>1866</v>
      </c>
      <c r="B860" t="s">
        <v>1867</v>
      </c>
      <c r="C860" t="s">
        <v>3173</v>
      </c>
      <c r="D860" t="s">
        <v>111</v>
      </c>
      <c r="E860">
        <v>4122.04770783</v>
      </c>
      <c r="F860">
        <v>241.05</v>
      </c>
      <c r="G860">
        <v>40.513572438635798</v>
      </c>
      <c r="H860">
        <v>-7.0202378677390103</v>
      </c>
      <c r="I860">
        <v>-20.081798219248299</v>
      </c>
      <c r="J860">
        <v>2.7193639714973501</v>
      </c>
      <c r="K860">
        <v>254.17708408680099</v>
      </c>
      <c r="L860">
        <v>250.25415485727399</v>
      </c>
      <c r="M860">
        <v>52.850476266201298</v>
      </c>
      <c r="N860">
        <v>0.69589868897690899</v>
      </c>
      <c r="O860">
        <v>32.939224227338698</v>
      </c>
      <c r="P860">
        <v>68.096234309623398</v>
      </c>
      <c r="Q860">
        <v>7.4648084996090006E-2</v>
      </c>
    </row>
    <row r="861" spans="1:17" hidden="1" x14ac:dyDescent="0.3">
      <c r="A861" t="s">
        <v>1868</v>
      </c>
      <c r="B861" t="s">
        <v>1869</v>
      </c>
      <c r="C861" t="s">
        <v>3172</v>
      </c>
      <c r="D861" t="s">
        <v>1034</v>
      </c>
      <c r="E861">
        <v>4120.0136068800002</v>
      </c>
      <c r="F861">
        <v>171.46</v>
      </c>
      <c r="G861">
        <v>38.103666376573003</v>
      </c>
      <c r="H861">
        <v>-10.893085872703701</v>
      </c>
      <c r="I861">
        <v>45.721325040651998</v>
      </c>
      <c r="J861">
        <v>0.64969355684385199</v>
      </c>
      <c r="K861">
        <v>174.30216150754299</v>
      </c>
      <c r="L861">
        <v>151.51592080005599</v>
      </c>
      <c r="M861">
        <v>43.642237295710601</v>
      </c>
      <c r="N861">
        <v>0.72954397353157996</v>
      </c>
      <c r="O861">
        <v>30.526070220459498</v>
      </c>
      <c r="P861">
        <v>99.256246368390407</v>
      </c>
    </row>
    <row r="862" spans="1:17" hidden="1" x14ac:dyDescent="0.3">
      <c r="A862" t="s">
        <v>1870</v>
      </c>
      <c r="B862" t="s">
        <v>1871</v>
      </c>
      <c r="C862" t="s">
        <v>3172</v>
      </c>
      <c r="D862" t="s">
        <v>1872</v>
      </c>
      <c r="E862">
        <v>4109.0254781760004</v>
      </c>
      <c r="F862">
        <v>137.01</v>
      </c>
      <c r="G862">
        <v>11.223333360123799</v>
      </c>
      <c r="H862">
        <v>-0.21946417334830701</v>
      </c>
      <c r="I862">
        <v>25.096137942622601</v>
      </c>
      <c r="J862">
        <v>4.5261923979239498</v>
      </c>
      <c r="K862">
        <v>140.33257702519199</v>
      </c>
      <c r="L862">
        <v>126.318672748968</v>
      </c>
      <c r="M862">
        <v>47.586973297856197</v>
      </c>
      <c r="N862">
        <v>0.56295328633477304</v>
      </c>
      <c r="O862">
        <v>20.348879643821601</v>
      </c>
      <c r="P862">
        <v>62.913198573127197</v>
      </c>
      <c r="Q862">
        <v>6.1583519009286998E-2</v>
      </c>
    </row>
    <row r="863" spans="1:17" x14ac:dyDescent="0.3">
      <c r="A863" t="s">
        <v>1873</v>
      </c>
      <c r="B863" t="s">
        <v>1874</v>
      </c>
      <c r="C863" t="s">
        <v>3167</v>
      </c>
      <c r="D863" t="s">
        <v>117</v>
      </c>
      <c r="E863">
        <v>4087.4593295549998</v>
      </c>
      <c r="F863">
        <v>207.97</v>
      </c>
      <c r="G863">
        <v>-36.389210062776598</v>
      </c>
      <c r="H863">
        <v>-7.9938776416585799</v>
      </c>
      <c r="I863">
        <v>-20.673211667936499</v>
      </c>
      <c r="J863">
        <v>-1.6147916330918799</v>
      </c>
      <c r="K863">
        <v>213.34600206983299</v>
      </c>
      <c r="L863">
        <v>217.44541109135801</v>
      </c>
      <c r="M863">
        <v>56.504828270481802</v>
      </c>
      <c r="N863">
        <v>0.360504265875358</v>
      </c>
      <c r="O863">
        <v>33.673125931624703</v>
      </c>
      <c r="P863">
        <v>24.607549430796801</v>
      </c>
      <c r="Q863">
        <v>5.9611299245079997E-2</v>
      </c>
    </row>
    <row r="864" spans="1:17" hidden="1" x14ac:dyDescent="0.3">
      <c r="A864" t="s">
        <v>1875</v>
      </c>
      <c r="B864" t="s">
        <v>1876</v>
      </c>
      <c r="C864" t="s">
        <v>3172</v>
      </c>
      <c r="D864" t="s">
        <v>1056</v>
      </c>
      <c r="E864">
        <v>4060.8879999999999</v>
      </c>
      <c r="F864">
        <v>118</v>
      </c>
      <c r="G864">
        <v>-24.4059121674883</v>
      </c>
      <c r="K864">
        <v>104.378999999999</v>
      </c>
      <c r="M864">
        <v>99.990560428137201</v>
      </c>
      <c r="N864">
        <v>1</v>
      </c>
      <c r="O864">
        <v>0</v>
      </c>
      <c r="P864">
        <v>5.3571428571428603</v>
      </c>
    </row>
    <row r="865" spans="1:17" x14ac:dyDescent="0.3">
      <c r="A865" t="s">
        <v>1877</v>
      </c>
      <c r="B865" t="s">
        <v>1878</v>
      </c>
      <c r="C865" t="s">
        <v>3169</v>
      </c>
      <c r="D865" t="s">
        <v>276</v>
      </c>
      <c r="E865">
        <v>4051.8291866680001</v>
      </c>
      <c r="F865">
        <v>184.13</v>
      </c>
      <c r="G865">
        <v>-6.4096339736853496</v>
      </c>
      <c r="H865">
        <v>-6.1528182086201104</v>
      </c>
      <c r="I865">
        <v>-13.493546188037399</v>
      </c>
      <c r="J865">
        <v>1.0795638530662399</v>
      </c>
      <c r="K865">
        <v>194.63279719142599</v>
      </c>
      <c r="L865">
        <v>190.59260827440099</v>
      </c>
      <c r="M865">
        <v>42.781587524363196</v>
      </c>
      <c r="N865">
        <v>0.488047825957242</v>
      </c>
      <c r="O865">
        <v>29.175039374354999</v>
      </c>
      <c r="P865">
        <v>25.686006825938499</v>
      </c>
    </row>
    <row r="866" spans="1:17" hidden="1" x14ac:dyDescent="0.3">
      <c r="A866" t="s">
        <v>1879</v>
      </c>
      <c r="B866" t="s">
        <v>1880</v>
      </c>
      <c r="C866" t="s">
        <v>3172</v>
      </c>
      <c r="D866" t="s">
        <v>512</v>
      </c>
      <c r="E866">
        <v>4047.66206564</v>
      </c>
      <c r="F866">
        <v>4685.05</v>
      </c>
      <c r="G866">
        <v>4.5893874093244698</v>
      </c>
      <c r="H866">
        <v>8.5400294670419292</v>
      </c>
      <c r="I866">
        <v>35.248311624427402</v>
      </c>
      <c r="J866">
        <v>3.4177086776286698</v>
      </c>
      <c r="K866">
        <v>4424.3200542484501</v>
      </c>
      <c r="L866">
        <v>3951.2580158642199</v>
      </c>
      <c r="M866">
        <v>65.713095004146894</v>
      </c>
      <c r="N866">
        <v>0.95137669010005299</v>
      </c>
      <c r="O866">
        <v>3.3073286304308298</v>
      </c>
      <c r="P866">
        <v>56.355960485916398</v>
      </c>
      <c r="Q866">
        <v>5.0485232277194002E-2</v>
      </c>
    </row>
    <row r="867" spans="1:17" x14ac:dyDescent="0.3">
      <c r="A867" t="s">
        <v>1881</v>
      </c>
      <c r="B867" t="s">
        <v>1882</v>
      </c>
      <c r="C867" t="s">
        <v>3171</v>
      </c>
      <c r="D867" t="s">
        <v>294</v>
      </c>
      <c r="E867">
        <v>4026.543075</v>
      </c>
      <c r="F867">
        <v>1300.5</v>
      </c>
      <c r="G867">
        <v>58.468956288986</v>
      </c>
      <c r="H867">
        <v>-4.5378046587654399</v>
      </c>
      <c r="I867">
        <v>53.121956486639696</v>
      </c>
      <c r="J867">
        <v>4.5861168902604303</v>
      </c>
      <c r="K867">
        <v>1268.1674620466899</v>
      </c>
      <c r="L867">
        <v>1062.20537175396</v>
      </c>
      <c r="M867">
        <v>60.592901539396699</v>
      </c>
      <c r="N867">
        <v>0.47060687078554098</v>
      </c>
      <c r="O867">
        <v>19.104190695886199</v>
      </c>
      <c r="P867">
        <v>91.658683958440804</v>
      </c>
      <c r="Q867">
        <v>3.0429360169522E-2</v>
      </c>
    </row>
    <row r="868" spans="1:17" hidden="1" x14ac:dyDescent="0.3">
      <c r="A868" t="s">
        <v>1883</v>
      </c>
      <c r="B868" t="s">
        <v>1884</v>
      </c>
      <c r="C868" t="s">
        <v>3172</v>
      </c>
      <c r="D868" t="s">
        <v>243</v>
      </c>
      <c r="E868">
        <v>3973.5661850000001</v>
      </c>
      <c r="F868">
        <v>433.45</v>
      </c>
      <c r="G868">
        <v>116.903311269573</v>
      </c>
      <c r="H868">
        <v>4.7145536599396696</v>
      </c>
      <c r="I868">
        <v>62.092952854744503</v>
      </c>
      <c r="J868">
        <v>0.90942456162468399</v>
      </c>
      <c r="K868">
        <v>409.65152268822601</v>
      </c>
      <c r="L868">
        <v>309.24184104692802</v>
      </c>
      <c r="M868">
        <v>58.749286206843401</v>
      </c>
      <c r="N868">
        <v>0.48569187647082501</v>
      </c>
      <c r="O868">
        <v>11.662244780251401</v>
      </c>
      <c r="P868">
        <v>180.55016181229701</v>
      </c>
      <c r="Q868">
        <v>0.17299077269796101</v>
      </c>
    </row>
    <row r="869" spans="1:17" hidden="1" x14ac:dyDescent="0.3">
      <c r="A869" t="s">
        <v>1885</v>
      </c>
      <c r="B869" t="s">
        <v>1886</v>
      </c>
      <c r="C869" t="s">
        <v>3172</v>
      </c>
      <c r="D869" t="s">
        <v>91</v>
      </c>
      <c r="E869">
        <v>3970.1086603499998</v>
      </c>
      <c r="F869">
        <v>371.75</v>
      </c>
      <c r="G869">
        <v>165.438577352457</v>
      </c>
      <c r="H869">
        <v>4.0265481926939097</v>
      </c>
      <c r="I869">
        <v>108.87543870690099</v>
      </c>
      <c r="J869">
        <v>-0.30418015022381201</v>
      </c>
      <c r="K869">
        <v>336.53947853972699</v>
      </c>
      <c r="L869">
        <v>247.58015984812701</v>
      </c>
      <c r="M869">
        <v>59.5486221413667</v>
      </c>
      <c r="N869">
        <v>0.275613179299669</v>
      </c>
      <c r="O869">
        <v>8.9979825151311292</v>
      </c>
      <c r="P869">
        <v>193.873517786561</v>
      </c>
      <c r="Q869">
        <v>7.9466209668142995E-2</v>
      </c>
    </row>
    <row r="870" spans="1:17" hidden="1" x14ac:dyDescent="0.3">
      <c r="A870" t="s">
        <v>1887</v>
      </c>
      <c r="B870" t="s">
        <v>1888</v>
      </c>
      <c r="C870" t="s">
        <v>3172</v>
      </c>
      <c r="D870" t="s">
        <v>54</v>
      </c>
      <c r="E870">
        <v>3962.6290703999998</v>
      </c>
      <c r="F870">
        <v>291.2</v>
      </c>
      <c r="G870">
        <v>47.409878387770299</v>
      </c>
      <c r="H870">
        <v>-3.0904447377952602</v>
      </c>
      <c r="I870">
        <v>7.6409902906580598</v>
      </c>
      <c r="J870">
        <v>7.0410149674345002</v>
      </c>
      <c r="K870">
        <v>276.14369855988599</v>
      </c>
      <c r="L870">
        <v>245.321875310434</v>
      </c>
      <c r="M870">
        <v>69.688593669652604</v>
      </c>
      <c r="N870">
        <v>0.42058969515202299</v>
      </c>
      <c r="O870">
        <v>17.788461538461501</v>
      </c>
      <c r="P870">
        <v>81.999999999999901</v>
      </c>
      <c r="Q870">
        <v>1.3842393524602E-2</v>
      </c>
    </row>
    <row r="871" spans="1:17" x14ac:dyDescent="0.3">
      <c r="A871" t="s">
        <v>1889</v>
      </c>
      <c r="B871" t="s">
        <v>1890</v>
      </c>
      <c r="C871" t="s">
        <v>3168</v>
      </c>
      <c r="D871" t="s">
        <v>46</v>
      </c>
      <c r="E871">
        <v>3955.9314248999999</v>
      </c>
      <c r="F871">
        <v>2334.15</v>
      </c>
      <c r="G871">
        <v>7.5746613435508099</v>
      </c>
      <c r="H871">
        <v>11.088296125193899</v>
      </c>
      <c r="I871">
        <v>40.074963341002899</v>
      </c>
      <c r="J871">
        <v>4.5813710818552202</v>
      </c>
      <c r="K871">
        <v>2174.1745845303199</v>
      </c>
      <c r="L871">
        <v>1900.6838216240601</v>
      </c>
      <c r="M871">
        <v>56.757639435988501</v>
      </c>
      <c r="N871">
        <v>0.62277046684366</v>
      </c>
      <c r="O871">
        <v>17.173275068011801</v>
      </c>
      <c r="P871">
        <v>65.074257425742502</v>
      </c>
      <c r="Q871">
        <v>8.5157417188315002E-2</v>
      </c>
    </row>
    <row r="872" spans="1:17" hidden="1" x14ac:dyDescent="0.3">
      <c r="A872" t="s">
        <v>1891</v>
      </c>
      <c r="B872" t="s">
        <v>1892</v>
      </c>
      <c r="C872" t="s">
        <v>3172</v>
      </c>
      <c r="D872" t="s">
        <v>91</v>
      </c>
      <c r="E872">
        <v>3917.1157807999998</v>
      </c>
      <c r="F872">
        <v>1732.4</v>
      </c>
      <c r="G872">
        <v>158.21956007792301</v>
      </c>
      <c r="H872">
        <v>8.5291333883834604</v>
      </c>
      <c r="I872">
        <v>34.368208040603498</v>
      </c>
      <c r="J872">
        <v>-3.0569612529811501</v>
      </c>
      <c r="K872">
        <v>1661.44316267862</v>
      </c>
      <c r="L872">
        <v>1277.05263172067</v>
      </c>
      <c r="M872">
        <v>40.3236142435426</v>
      </c>
      <c r="N872">
        <v>0.58622406345516598</v>
      </c>
      <c r="O872">
        <v>11.2329716000923</v>
      </c>
      <c r="P872">
        <v>220.81481481481401</v>
      </c>
      <c r="Q872">
        <v>0.17829433759976401</v>
      </c>
    </row>
    <row r="873" spans="1:17" hidden="1" x14ac:dyDescent="0.3">
      <c r="A873" t="s">
        <v>1893</v>
      </c>
      <c r="B873" t="s">
        <v>1894</v>
      </c>
      <c r="C873" t="s">
        <v>3172</v>
      </c>
      <c r="D873" t="s">
        <v>46</v>
      </c>
      <c r="E873">
        <v>3904.4733000000001</v>
      </c>
      <c r="F873">
        <v>313.25</v>
      </c>
      <c r="G873">
        <v>34.469796094760902</v>
      </c>
      <c r="H873">
        <v>18.890682175504899</v>
      </c>
      <c r="I873">
        <v>92.027764790062307</v>
      </c>
      <c r="J873">
        <v>8.0967252047784903</v>
      </c>
      <c r="K873">
        <v>270.16886232730701</v>
      </c>
      <c r="L873">
        <v>227.807987781522</v>
      </c>
      <c r="M873">
        <v>66.749924003781899</v>
      </c>
      <c r="N873">
        <v>0.75709763022310095</v>
      </c>
      <c r="O873">
        <v>7.2625698324022299</v>
      </c>
      <c r="P873">
        <v>122.163120567375</v>
      </c>
    </row>
    <row r="874" spans="1:17" hidden="1" x14ac:dyDescent="0.3">
      <c r="A874" t="s">
        <v>1895</v>
      </c>
      <c r="B874" t="s">
        <v>1896</v>
      </c>
      <c r="C874" t="s">
        <v>3172</v>
      </c>
      <c r="D874" t="s">
        <v>467</v>
      </c>
      <c r="E874">
        <v>3901.4904623500001</v>
      </c>
      <c r="F874">
        <v>633.1</v>
      </c>
      <c r="G874">
        <v>-44.063811197751498</v>
      </c>
      <c r="H874">
        <v>-2.45674521044233</v>
      </c>
      <c r="I874">
        <v>-16.129604577523299</v>
      </c>
      <c r="J874">
        <v>1.57636755515392</v>
      </c>
      <c r="K874">
        <v>642.65752926451103</v>
      </c>
      <c r="L874">
        <v>666.62407596559501</v>
      </c>
      <c r="M874">
        <v>51.316809118778203</v>
      </c>
      <c r="N874">
        <v>0.99289631038793003</v>
      </c>
      <c r="O874">
        <v>29.1975991154636</v>
      </c>
      <c r="P874">
        <v>7.9730536369062799</v>
      </c>
      <c r="Q874">
        <v>0.110567604623865</v>
      </c>
    </row>
    <row r="875" spans="1:17" x14ac:dyDescent="0.3">
      <c r="A875" t="s">
        <v>1897</v>
      </c>
      <c r="B875" t="s">
        <v>1898</v>
      </c>
      <c r="C875" t="s">
        <v>3167</v>
      </c>
      <c r="D875" t="s">
        <v>125</v>
      </c>
      <c r="E875">
        <v>3899.5965245699899</v>
      </c>
      <c r="F875">
        <v>589.70000000000005</v>
      </c>
      <c r="G875">
        <v>-8.9633503170803106</v>
      </c>
      <c r="H875">
        <v>9.1900206299097107</v>
      </c>
      <c r="I875">
        <v>6.17000196622703</v>
      </c>
      <c r="J875">
        <v>-2.1219003503584899</v>
      </c>
      <c r="K875">
        <v>570.34404835414705</v>
      </c>
      <c r="L875">
        <v>535.35473962283095</v>
      </c>
      <c r="M875">
        <v>51.859988941364101</v>
      </c>
      <c r="N875">
        <v>0.65901866560817801</v>
      </c>
      <c r="O875">
        <v>13.108360183143899</v>
      </c>
      <c r="P875">
        <v>38.7529411764705</v>
      </c>
    </row>
    <row r="876" spans="1:17" hidden="1" x14ac:dyDescent="0.3">
      <c r="A876" t="s">
        <v>1899</v>
      </c>
      <c r="B876" t="s">
        <v>1900</v>
      </c>
      <c r="C876" t="s">
        <v>3172</v>
      </c>
      <c r="D876" t="s">
        <v>405</v>
      </c>
      <c r="E876">
        <v>3898.4570858459902</v>
      </c>
      <c r="F876">
        <v>104.82</v>
      </c>
      <c r="G876">
        <v>-51.392082184084302</v>
      </c>
      <c r="H876">
        <v>-8.2773070397017996</v>
      </c>
      <c r="I876">
        <v>-26.560397644689399</v>
      </c>
      <c r="J876">
        <v>-1.05955588896033</v>
      </c>
      <c r="K876">
        <v>112.376913597956</v>
      </c>
      <c r="L876">
        <v>121.910800020756</v>
      </c>
      <c r="M876">
        <v>45.565174731013897</v>
      </c>
      <c r="N876">
        <v>0.70598763796466202</v>
      </c>
      <c r="O876">
        <v>46.536920435031398</v>
      </c>
      <c r="P876">
        <v>5.1143200962695499</v>
      </c>
    </row>
    <row r="877" spans="1:17" x14ac:dyDescent="0.3">
      <c r="A877" t="s">
        <v>1901</v>
      </c>
      <c r="B877" t="s">
        <v>1902</v>
      </c>
      <c r="C877" t="s">
        <v>3164</v>
      </c>
      <c r="D877" t="s">
        <v>117</v>
      </c>
      <c r="E877">
        <v>3875.9796681359999</v>
      </c>
      <c r="F877">
        <v>215.07</v>
      </c>
      <c r="G877">
        <v>-5.2023019961893597</v>
      </c>
      <c r="H877">
        <v>-4.0369333782755001</v>
      </c>
      <c r="I877">
        <v>-6.3635641762673298</v>
      </c>
      <c r="J877">
        <v>4.2940415223065402</v>
      </c>
      <c r="K877">
        <v>216.453341697952</v>
      </c>
      <c r="L877">
        <v>214.85456699827299</v>
      </c>
      <c r="M877">
        <v>62.491007460515</v>
      </c>
      <c r="N877">
        <v>0.54895636003086301</v>
      </c>
      <c r="O877">
        <v>27.8420979216069</v>
      </c>
      <c r="P877">
        <v>24.138528138528098</v>
      </c>
      <c r="Q877">
        <v>9.3861263069452999E-2</v>
      </c>
    </row>
    <row r="878" spans="1:17" x14ac:dyDescent="0.3">
      <c r="A878" t="s">
        <v>1903</v>
      </c>
      <c r="B878" t="s">
        <v>1904</v>
      </c>
      <c r="C878" t="s">
        <v>3157</v>
      </c>
      <c r="D878" t="s">
        <v>515</v>
      </c>
      <c r="E878">
        <v>3860.4647474799999</v>
      </c>
      <c r="F878">
        <v>66.28</v>
      </c>
      <c r="G878">
        <v>35.331582057384601</v>
      </c>
      <c r="H878">
        <v>19.541070477818302</v>
      </c>
      <c r="I878">
        <v>24.533201542508898</v>
      </c>
      <c r="J878">
        <v>5.4099295661784303</v>
      </c>
      <c r="K878">
        <v>57.461819333034903</v>
      </c>
      <c r="L878">
        <v>51.115415225995598</v>
      </c>
      <c r="M878">
        <v>74.083827750601799</v>
      </c>
      <c r="N878">
        <v>0.71760206755273703</v>
      </c>
      <c r="O878">
        <v>4.1038020519010097</v>
      </c>
      <c r="P878">
        <v>99.338345864661605</v>
      </c>
      <c r="Q878">
        <v>-2.8186773447317001E-2</v>
      </c>
    </row>
    <row r="879" spans="1:17" x14ac:dyDescent="0.3">
      <c r="A879" t="s">
        <v>1905</v>
      </c>
      <c r="B879" t="s">
        <v>1906</v>
      </c>
      <c r="C879" t="s">
        <v>3164</v>
      </c>
      <c r="D879" t="s">
        <v>117</v>
      </c>
      <c r="E879">
        <v>3859.0674316499999</v>
      </c>
      <c r="F879">
        <v>715.25</v>
      </c>
      <c r="G879">
        <v>37.655157137566</v>
      </c>
      <c r="H879">
        <v>-0.57485693903475699</v>
      </c>
      <c r="I879">
        <v>-10.1403796917592</v>
      </c>
      <c r="J879">
        <v>3.59350676294825</v>
      </c>
      <c r="K879">
        <v>682.10122548760296</v>
      </c>
      <c r="L879">
        <v>649.07113769706996</v>
      </c>
      <c r="M879">
        <v>67.031406486392399</v>
      </c>
      <c r="N879">
        <v>0.996434191764624</v>
      </c>
      <c r="O879">
        <v>23.0339042292904</v>
      </c>
      <c r="P879">
        <v>65.912781257248795</v>
      </c>
      <c r="Q879">
        <v>7.5427719235339002E-2</v>
      </c>
    </row>
    <row r="880" spans="1:17" x14ac:dyDescent="0.3">
      <c r="A880" t="s">
        <v>1907</v>
      </c>
      <c r="B880" t="s">
        <v>1908</v>
      </c>
      <c r="C880" t="s">
        <v>3167</v>
      </c>
      <c r="D880" t="s">
        <v>117</v>
      </c>
      <c r="E880">
        <v>3858.3293159999998</v>
      </c>
      <c r="F880">
        <v>669.8</v>
      </c>
      <c r="G880">
        <v>2.8636908740337601</v>
      </c>
      <c r="H880">
        <v>4.7842258510313096</v>
      </c>
      <c r="I880">
        <v>9.2329388277709494</v>
      </c>
      <c r="J880">
        <v>2.7506403429086901</v>
      </c>
      <c r="K880">
        <v>634.29893859048104</v>
      </c>
      <c r="L880">
        <v>590.51804393979899</v>
      </c>
      <c r="M880">
        <v>59.1380748965706</v>
      </c>
      <c r="N880">
        <v>0.50910186045436201</v>
      </c>
      <c r="O880">
        <v>8.95789787996417</v>
      </c>
      <c r="P880">
        <v>45.6086956521739</v>
      </c>
      <c r="Q880">
        <v>0.11015489427561601</v>
      </c>
    </row>
    <row r="881" spans="1:17" x14ac:dyDescent="0.3">
      <c r="A881" t="s">
        <v>1909</v>
      </c>
      <c r="B881" t="s">
        <v>1910</v>
      </c>
      <c r="C881" t="s">
        <v>3156</v>
      </c>
      <c r="D881" t="s">
        <v>257</v>
      </c>
      <c r="E881">
        <v>3842.6233234199999</v>
      </c>
      <c r="F881">
        <v>1407.55</v>
      </c>
      <c r="G881">
        <v>-0.60724276807289002</v>
      </c>
      <c r="H881">
        <v>3.3475800636025599</v>
      </c>
      <c r="I881">
        <v>-3.24908684429677</v>
      </c>
      <c r="J881">
        <v>-2.0070741176718601</v>
      </c>
      <c r="K881">
        <v>1397.83295421358</v>
      </c>
      <c r="L881">
        <v>1284.1981811077801</v>
      </c>
      <c r="M881">
        <v>43.904584487656798</v>
      </c>
      <c r="N881">
        <v>3.2661619446608499</v>
      </c>
      <c r="O881">
        <v>10.319349223828601</v>
      </c>
      <c r="P881">
        <v>49.405583271414898</v>
      </c>
      <c r="Q881">
        <v>9.074066672377E-2</v>
      </c>
    </row>
    <row r="882" spans="1:17" x14ac:dyDescent="0.3">
      <c r="A882" t="s">
        <v>1911</v>
      </c>
      <c r="B882" t="s">
        <v>1912</v>
      </c>
      <c r="C882" t="s">
        <v>3167</v>
      </c>
      <c r="D882" t="s">
        <v>117</v>
      </c>
      <c r="E882">
        <v>3840.4299341999999</v>
      </c>
      <c r="F882">
        <v>1892.2</v>
      </c>
      <c r="G882">
        <v>6.6931985326719303</v>
      </c>
      <c r="H882">
        <v>-9.9387066854140702</v>
      </c>
      <c r="I882">
        <v>-17.069470770999001</v>
      </c>
      <c r="J882">
        <v>1.01924084006466</v>
      </c>
      <c r="K882">
        <v>2017.8746473860001</v>
      </c>
      <c r="L882">
        <v>1931.28492334051</v>
      </c>
      <c r="M882">
        <v>49.121571056224099</v>
      </c>
      <c r="N882">
        <v>0.53865377089028998</v>
      </c>
      <c r="O882">
        <v>29.497410421731299</v>
      </c>
      <c r="P882">
        <v>46.659432646101301</v>
      </c>
      <c r="Q882">
        <v>0.25003844337992298</v>
      </c>
    </row>
    <row r="883" spans="1:17" x14ac:dyDescent="0.3">
      <c r="A883" t="s">
        <v>1913</v>
      </c>
      <c r="B883" t="s">
        <v>1914</v>
      </c>
      <c r="C883" t="s">
        <v>3167</v>
      </c>
      <c r="D883" t="s">
        <v>568</v>
      </c>
      <c r="E883">
        <v>3837.8193422849999</v>
      </c>
      <c r="F883">
        <v>344.55</v>
      </c>
      <c r="G883">
        <v>-4.4669145053024497</v>
      </c>
      <c r="H883">
        <v>5.1470750298415604</v>
      </c>
      <c r="I883">
        <v>-3.37321641669091</v>
      </c>
      <c r="J883">
        <v>-1.2253484559069501</v>
      </c>
      <c r="K883">
        <v>330.15135997070701</v>
      </c>
      <c r="L883">
        <v>330.53724469515703</v>
      </c>
      <c r="M883">
        <v>64.1338281639662</v>
      </c>
      <c r="N883">
        <v>0.83977701712789399</v>
      </c>
      <c r="O883">
        <v>31.156581047743401</v>
      </c>
      <c r="P883">
        <v>46.430089247768798</v>
      </c>
      <c r="Q883">
        <v>1.4065606639682E-2</v>
      </c>
    </row>
    <row r="884" spans="1:17" x14ac:dyDescent="0.3">
      <c r="A884" t="s">
        <v>1915</v>
      </c>
      <c r="B884" t="s">
        <v>1916</v>
      </c>
      <c r="C884" t="s">
        <v>3157</v>
      </c>
      <c r="D884" t="s">
        <v>24</v>
      </c>
      <c r="E884">
        <v>3834.9899627999998</v>
      </c>
      <c r="F884">
        <v>122.3</v>
      </c>
      <c r="G884">
        <v>-18.896380655296099</v>
      </c>
      <c r="H884">
        <v>3.7622373454363802</v>
      </c>
      <c r="I884">
        <v>-19.465929652895198</v>
      </c>
      <c r="J884">
        <v>2.8463780886247201</v>
      </c>
      <c r="K884">
        <v>119.70671972576901</v>
      </c>
      <c r="L884">
        <v>124.351847022586</v>
      </c>
      <c r="M884">
        <v>64.746355772653203</v>
      </c>
      <c r="N884">
        <v>1.5529985826480299</v>
      </c>
      <c r="O884">
        <v>33.6467702371218</v>
      </c>
      <c r="P884">
        <v>12.521851136259</v>
      </c>
      <c r="Q884">
        <v>1.2542959328073E-2</v>
      </c>
    </row>
    <row r="885" spans="1:17" hidden="1" x14ac:dyDescent="0.3">
      <c r="A885" t="s">
        <v>1917</v>
      </c>
      <c r="B885" t="s">
        <v>1918</v>
      </c>
      <c r="C885" t="s">
        <v>3172</v>
      </c>
      <c r="D885" t="s">
        <v>986</v>
      </c>
      <c r="E885">
        <v>3826.8102458399999</v>
      </c>
      <c r="F885">
        <v>472.8</v>
      </c>
      <c r="G885">
        <v>-25.190682037036801</v>
      </c>
      <c r="H885">
        <v>-16.3721893263649</v>
      </c>
      <c r="I885">
        <v>11.6396136153943</v>
      </c>
      <c r="J885">
        <v>1.6814109257752901</v>
      </c>
      <c r="K885">
        <v>477.98808849520202</v>
      </c>
      <c r="L885">
        <v>434.90732025334501</v>
      </c>
      <c r="M885">
        <v>50.301735296646399</v>
      </c>
      <c r="N885">
        <v>0.27463599811682599</v>
      </c>
      <c r="O885">
        <v>23.730964467004998</v>
      </c>
      <c r="P885">
        <v>39.860967312527698</v>
      </c>
      <c r="Q885">
        <v>1.2207722937157E-2</v>
      </c>
    </row>
    <row r="886" spans="1:17" hidden="1" x14ac:dyDescent="0.3">
      <c r="A886" t="s">
        <v>1919</v>
      </c>
      <c r="B886" t="s">
        <v>1920</v>
      </c>
      <c r="C886" t="s">
        <v>3172</v>
      </c>
      <c r="D886" t="s">
        <v>366</v>
      </c>
      <c r="E886">
        <v>3824.9543124449901</v>
      </c>
      <c r="F886">
        <v>1156.05</v>
      </c>
      <c r="G886">
        <v>86.692114849930704</v>
      </c>
      <c r="H886">
        <v>5.1225265919705301</v>
      </c>
      <c r="I886">
        <v>58.193077467643803</v>
      </c>
      <c r="J886">
        <v>7.8443725008741803</v>
      </c>
      <c r="K886">
        <v>1041.0083332137699</v>
      </c>
      <c r="L886">
        <v>858.59671815034301</v>
      </c>
      <c r="M886">
        <v>69.484755518556796</v>
      </c>
      <c r="N886">
        <v>0.39651568264363302</v>
      </c>
      <c r="O886">
        <v>17.641970503005901</v>
      </c>
      <c r="P886">
        <v>119.906790945406</v>
      </c>
      <c r="Q886">
        <v>4.4958349457248997E-2</v>
      </c>
    </row>
    <row r="887" spans="1:17" hidden="1" x14ac:dyDescent="0.3">
      <c r="A887" t="s">
        <v>1921</v>
      </c>
      <c r="B887" t="s">
        <v>1922</v>
      </c>
      <c r="C887" t="s">
        <v>3172</v>
      </c>
      <c r="D887" t="s">
        <v>294</v>
      </c>
      <c r="E887">
        <v>3823.2119853949998</v>
      </c>
      <c r="F887">
        <v>3156.95</v>
      </c>
      <c r="G887">
        <v>12.0327105745772</v>
      </c>
      <c r="H887">
        <v>-3.5814926291634599</v>
      </c>
      <c r="I887">
        <v>43.957280573320297</v>
      </c>
      <c r="J887">
        <v>-0.23411244718952501</v>
      </c>
      <c r="K887">
        <v>3137.66085562329</v>
      </c>
      <c r="L887">
        <v>2652.8146795508701</v>
      </c>
      <c r="M887">
        <v>54.744429514150802</v>
      </c>
      <c r="N887">
        <v>0.243949957861818</v>
      </c>
      <c r="O887">
        <v>18.292972647650402</v>
      </c>
      <c r="P887">
        <v>109.25662015709401</v>
      </c>
      <c r="Q887">
        <v>0.121897675531281</v>
      </c>
    </row>
    <row r="888" spans="1:17" hidden="1" x14ac:dyDescent="0.3">
      <c r="A888" t="s">
        <v>1923</v>
      </c>
      <c r="B888" t="s">
        <v>1924</v>
      </c>
      <c r="C888" t="s">
        <v>3172</v>
      </c>
      <c r="D888" t="s">
        <v>1617</v>
      </c>
      <c r="E888">
        <v>3822.84</v>
      </c>
      <c r="F888">
        <v>344.4</v>
      </c>
      <c r="G888">
        <v>-45.999756938913599</v>
      </c>
      <c r="H888">
        <v>-3.9302285973161696E-3</v>
      </c>
      <c r="I888">
        <v>-3.45165893641451</v>
      </c>
      <c r="J888">
        <v>1.69265534850167</v>
      </c>
      <c r="K888">
        <v>343.171986271013</v>
      </c>
      <c r="L888">
        <v>344.213387061204</v>
      </c>
      <c r="M888">
        <v>55.297495003880996</v>
      </c>
      <c r="N888">
        <v>0.35677735274427103</v>
      </c>
      <c r="O888">
        <v>34.044715447154402</v>
      </c>
      <c r="P888">
        <v>18.595041322314</v>
      </c>
      <c r="Q888">
        <v>-2.1529155467373998E-2</v>
      </c>
    </row>
    <row r="889" spans="1:17" hidden="1" x14ac:dyDescent="0.3">
      <c r="A889" t="s">
        <v>1925</v>
      </c>
      <c r="B889" t="s">
        <v>1926</v>
      </c>
      <c r="C889" t="s">
        <v>3172</v>
      </c>
      <c r="D889" t="s">
        <v>199</v>
      </c>
      <c r="E889">
        <v>3802.69694764</v>
      </c>
      <c r="F889">
        <v>1215.3499999999999</v>
      </c>
      <c r="G889">
        <v>47.3798364030119</v>
      </c>
      <c r="H889">
        <v>29.251851410922601</v>
      </c>
      <c r="I889">
        <v>91.539745017007306</v>
      </c>
      <c r="J889">
        <v>5.0039654988548898</v>
      </c>
      <c r="K889">
        <v>1038.4859742737499</v>
      </c>
      <c r="L889">
        <v>848.625500460838</v>
      </c>
      <c r="M889">
        <v>67.132449064382499</v>
      </c>
      <c r="N889">
        <v>1.4601636633840001</v>
      </c>
      <c r="O889">
        <v>4.9862179619039901</v>
      </c>
      <c r="P889">
        <v>120.152160130422</v>
      </c>
      <c r="Q889">
        <v>0.106567115717562</v>
      </c>
    </row>
    <row r="890" spans="1:17" hidden="1" x14ac:dyDescent="0.3">
      <c r="A890" t="s">
        <v>1927</v>
      </c>
      <c r="B890" t="s">
        <v>1928</v>
      </c>
      <c r="C890" t="s">
        <v>3172</v>
      </c>
      <c r="D890" t="s">
        <v>264</v>
      </c>
      <c r="E890">
        <v>3796.3993292349901</v>
      </c>
      <c r="F890">
        <v>3742.85</v>
      </c>
      <c r="G890">
        <v>6.8049004439999603</v>
      </c>
      <c r="H890">
        <v>-5.1614236255967798</v>
      </c>
      <c r="I890">
        <v>48.031433615587702</v>
      </c>
      <c r="J890">
        <v>-0.821708405927008</v>
      </c>
      <c r="K890">
        <v>3850.0692712025302</v>
      </c>
      <c r="L890">
        <v>3347.8292548050099</v>
      </c>
      <c r="M890">
        <v>40.821271074533797</v>
      </c>
      <c r="N890">
        <v>0.166764883122417</v>
      </c>
      <c r="O890">
        <v>20.229237078696698</v>
      </c>
      <c r="P890">
        <v>73.601576994434097</v>
      </c>
      <c r="Q890">
        <v>0.106651521340828</v>
      </c>
    </row>
    <row r="891" spans="1:17" hidden="1" x14ac:dyDescent="0.3">
      <c r="A891" t="s">
        <v>1929</v>
      </c>
      <c r="B891" t="s">
        <v>1930</v>
      </c>
      <c r="C891" t="s">
        <v>3172</v>
      </c>
      <c r="D891" t="s">
        <v>460</v>
      </c>
      <c r="E891">
        <v>3788.87795375</v>
      </c>
      <c r="F891">
        <v>275.35000000000002</v>
      </c>
      <c r="G891">
        <v>59.728876664892603</v>
      </c>
      <c r="H891">
        <v>3.8431835807888</v>
      </c>
      <c r="I891">
        <v>39.581275115977803</v>
      </c>
      <c r="J891">
        <v>1.4741189044299401</v>
      </c>
      <c r="K891">
        <v>270.90605560534698</v>
      </c>
      <c r="L891">
        <v>223.42170078119901</v>
      </c>
      <c r="M891">
        <v>49.211288050743597</v>
      </c>
      <c r="N891">
        <v>0.44765007741562501</v>
      </c>
      <c r="O891">
        <v>10.659161067731899</v>
      </c>
      <c r="P891">
        <v>94.869072894550598</v>
      </c>
      <c r="Q891">
        <v>0.24264309444618301</v>
      </c>
    </row>
    <row r="892" spans="1:17" x14ac:dyDescent="0.3">
      <c r="A892" t="s">
        <v>1931</v>
      </c>
      <c r="B892" t="s">
        <v>1932</v>
      </c>
      <c r="C892" t="s">
        <v>3166</v>
      </c>
      <c r="D892" t="s">
        <v>433</v>
      </c>
      <c r="E892">
        <v>3784.6537721999998</v>
      </c>
      <c r="F892">
        <v>986.1</v>
      </c>
      <c r="G892">
        <v>-52.126297753307</v>
      </c>
      <c r="H892">
        <v>-7.5056023767261602</v>
      </c>
      <c r="I892">
        <v>-14.835925348256399</v>
      </c>
      <c r="J892">
        <v>-0.65002394136928698</v>
      </c>
      <c r="K892">
        <v>1046.61449658691</v>
      </c>
      <c r="L892">
        <v>1148.1849427852301</v>
      </c>
      <c r="M892">
        <v>45.739530719047799</v>
      </c>
      <c r="N892">
        <v>0.63874644287293603</v>
      </c>
      <c r="O892">
        <v>46.815738768887499</v>
      </c>
      <c r="P892">
        <v>2.3987538940809898</v>
      </c>
      <c r="Q892">
        <v>-0.126036192306859</v>
      </c>
    </row>
    <row r="893" spans="1:17" hidden="1" x14ac:dyDescent="0.3">
      <c r="A893" t="s">
        <v>1933</v>
      </c>
      <c r="B893" t="s">
        <v>1934</v>
      </c>
      <c r="C893" t="s">
        <v>3172</v>
      </c>
      <c r="D893" t="s">
        <v>136</v>
      </c>
      <c r="E893">
        <v>3778.1988270000002</v>
      </c>
      <c r="F893">
        <v>419.25</v>
      </c>
      <c r="G893">
        <v>-25.251801782834601</v>
      </c>
      <c r="H893">
        <v>2.2527136642319401</v>
      </c>
      <c r="I893">
        <v>-15.377265833472199</v>
      </c>
      <c r="J893">
        <v>1.09011232231226</v>
      </c>
      <c r="K893">
        <v>420.04921309125001</v>
      </c>
      <c r="L893">
        <v>422.31789993254603</v>
      </c>
      <c r="M893">
        <v>57.869351797199798</v>
      </c>
      <c r="N893">
        <v>4.8941405470523898E-2</v>
      </c>
      <c r="O893">
        <v>14.2516398330351</v>
      </c>
      <c r="P893">
        <v>6.7744810900292904</v>
      </c>
      <c r="Q893">
        <v>-1.9451378881673E-2</v>
      </c>
    </row>
    <row r="894" spans="1:17" x14ac:dyDescent="0.3">
      <c r="A894" t="s">
        <v>1935</v>
      </c>
      <c r="B894" t="s">
        <v>1936</v>
      </c>
      <c r="C894" t="s">
        <v>3174</v>
      </c>
      <c r="D894" t="s">
        <v>1431</v>
      </c>
      <c r="E894">
        <v>3761.4853106</v>
      </c>
      <c r="F894">
        <v>569.5</v>
      </c>
      <c r="G894">
        <v>-48.116351468385801</v>
      </c>
      <c r="H894">
        <v>-5.0838145655420002</v>
      </c>
      <c r="I894">
        <v>-22.912416671972</v>
      </c>
      <c r="J894">
        <v>0.75133312877676295</v>
      </c>
      <c r="K894">
        <v>595.49605063336298</v>
      </c>
      <c r="L894">
        <v>621.94623831026195</v>
      </c>
      <c r="M894">
        <v>45.9805943017099</v>
      </c>
      <c r="N894">
        <v>0.62742578981099595</v>
      </c>
      <c r="O894">
        <v>43.107989464442497</v>
      </c>
      <c r="P894">
        <v>4.8996131884325003</v>
      </c>
      <c r="Q894">
        <v>9.2995774152531005E-2</v>
      </c>
    </row>
    <row r="895" spans="1:17" hidden="1" x14ac:dyDescent="0.3">
      <c r="A895" t="s">
        <v>1937</v>
      </c>
      <c r="B895" t="s">
        <v>1938</v>
      </c>
      <c r="C895" t="s">
        <v>3172</v>
      </c>
      <c r="D895" t="s">
        <v>515</v>
      </c>
      <c r="E895">
        <v>3755.53279736999</v>
      </c>
      <c r="F895">
        <v>478.65</v>
      </c>
      <c r="G895">
        <v>104.26706181483399</v>
      </c>
      <c r="H895">
        <v>24.932597530739798</v>
      </c>
      <c r="I895">
        <v>62.2943760698709</v>
      </c>
      <c r="J895">
        <v>11.4703001593188</v>
      </c>
      <c r="K895">
        <v>408.04279075223002</v>
      </c>
      <c r="L895">
        <v>331.26759259322</v>
      </c>
      <c r="M895">
        <v>73.763038774911905</v>
      </c>
      <c r="N895">
        <v>0.54766382961857596</v>
      </c>
      <c r="O895">
        <v>4.2515407918103101</v>
      </c>
      <c r="P895">
        <v>134.03006967363399</v>
      </c>
      <c r="Q895">
        <v>0.162791789461807</v>
      </c>
    </row>
    <row r="896" spans="1:17" hidden="1" x14ac:dyDescent="0.3">
      <c r="A896" t="s">
        <v>1939</v>
      </c>
      <c r="B896" t="s">
        <v>1940</v>
      </c>
      <c r="C896" t="s">
        <v>3172</v>
      </c>
      <c r="D896" t="s">
        <v>472</v>
      </c>
      <c r="E896">
        <v>3744.6972917580001</v>
      </c>
      <c r="F896">
        <v>184.37</v>
      </c>
      <c r="G896">
        <v>52.609649368273097</v>
      </c>
      <c r="H896">
        <v>1.48960210993627</v>
      </c>
      <c r="I896">
        <v>31.5372737848257</v>
      </c>
      <c r="J896">
        <v>7.3035927225384896</v>
      </c>
      <c r="K896">
        <v>183.94258506246999</v>
      </c>
      <c r="L896">
        <v>154.85223845002801</v>
      </c>
      <c r="M896">
        <v>49.999797391490802</v>
      </c>
      <c r="N896">
        <v>0.432822482640777</v>
      </c>
      <c r="O896">
        <v>14.3624233877528</v>
      </c>
      <c r="P896">
        <v>88.806963645673306</v>
      </c>
      <c r="Q896">
        <v>0.11457444361638</v>
      </c>
    </row>
    <row r="897" spans="1:17" hidden="1" x14ac:dyDescent="0.3">
      <c r="A897" t="s">
        <v>1941</v>
      </c>
      <c r="B897" t="s">
        <v>1942</v>
      </c>
      <c r="C897" t="s">
        <v>3172</v>
      </c>
      <c r="D897" t="s">
        <v>515</v>
      </c>
      <c r="E897">
        <v>3735.0347004720002</v>
      </c>
      <c r="F897">
        <v>133.86000000000001</v>
      </c>
      <c r="G897">
        <v>109.2929360988</v>
      </c>
      <c r="H897">
        <v>-10.223866227640301</v>
      </c>
      <c r="I897">
        <v>34.754789297612596</v>
      </c>
      <c r="J897">
        <v>1.7466322204215301</v>
      </c>
      <c r="K897">
        <v>129.16337609248899</v>
      </c>
      <c r="L897">
        <v>102.355879465497</v>
      </c>
      <c r="M897">
        <v>57.194369499828703</v>
      </c>
      <c r="N897">
        <v>0.19182438651668199</v>
      </c>
      <c r="O897">
        <v>19.0559342385238</v>
      </c>
      <c r="P897">
        <v>142.924208796747</v>
      </c>
      <c r="Q897">
        <v>6.6336399535686999E-2</v>
      </c>
    </row>
    <row r="898" spans="1:17" hidden="1" x14ac:dyDescent="0.3">
      <c r="A898" t="s">
        <v>1943</v>
      </c>
      <c r="B898" t="s">
        <v>1944</v>
      </c>
      <c r="C898" t="s">
        <v>3172</v>
      </c>
      <c r="D898" t="s">
        <v>1056</v>
      </c>
      <c r="E898">
        <v>3730.8735000000001</v>
      </c>
      <c r="F898">
        <v>59.84</v>
      </c>
      <c r="G898">
        <v>-40.016940298551503</v>
      </c>
      <c r="H898">
        <v>-0.72456709671795805</v>
      </c>
      <c r="I898">
        <v>-22.659314754267101</v>
      </c>
      <c r="J898">
        <v>-5.2932555974983204</v>
      </c>
      <c r="K898">
        <v>62.133173182583</v>
      </c>
      <c r="L898">
        <v>64.924656576626404</v>
      </c>
      <c r="M898">
        <v>80.428401478298795</v>
      </c>
      <c r="N898">
        <v>0.99129875126424505</v>
      </c>
      <c r="O898">
        <v>19.4017379679144</v>
      </c>
      <c r="P898">
        <v>0.89360984656887599</v>
      </c>
      <c r="Q898">
        <v>-6.679688381315E-3</v>
      </c>
    </row>
    <row r="899" spans="1:17" hidden="1" x14ac:dyDescent="0.3">
      <c r="A899" t="s">
        <v>1945</v>
      </c>
      <c r="B899" t="s">
        <v>1946</v>
      </c>
      <c r="C899" t="s">
        <v>3172</v>
      </c>
      <c r="D899" t="s">
        <v>746</v>
      </c>
      <c r="E899">
        <v>3724.7253936799998</v>
      </c>
      <c r="F899">
        <v>171.58</v>
      </c>
      <c r="G899">
        <v>13.5703244333124</v>
      </c>
      <c r="H899">
        <v>4.13549038609849</v>
      </c>
      <c r="I899">
        <v>8.6828623102543805</v>
      </c>
      <c r="J899">
        <v>-1.1595019942254201</v>
      </c>
      <c r="K899">
        <v>163.24267253414601</v>
      </c>
      <c r="L899">
        <v>152.829592237383</v>
      </c>
      <c r="M899">
        <v>58.331342908403499</v>
      </c>
      <c r="N899">
        <v>0.82403437868071905</v>
      </c>
      <c r="O899">
        <v>1.9932393052803199</v>
      </c>
      <c r="P899">
        <v>46.524338172502098</v>
      </c>
      <c r="Q899">
        <v>8.2626113561340003E-3</v>
      </c>
    </row>
    <row r="900" spans="1:17" hidden="1" x14ac:dyDescent="0.3">
      <c r="A900" t="s">
        <v>1947</v>
      </c>
      <c r="B900" t="s">
        <v>1948</v>
      </c>
      <c r="C900" t="s">
        <v>3172</v>
      </c>
      <c r="D900" t="s">
        <v>136</v>
      </c>
      <c r="E900">
        <v>3709.7768427599999</v>
      </c>
      <c r="F900">
        <v>286.8</v>
      </c>
      <c r="G900">
        <v>306.449135421839</v>
      </c>
      <c r="H900">
        <v>-9.3571513405715998E-2</v>
      </c>
      <c r="I900">
        <v>108.506597205536</v>
      </c>
      <c r="J900">
        <v>5.2543852103435604</v>
      </c>
      <c r="K900">
        <v>268.47337775774997</v>
      </c>
      <c r="L900">
        <v>200.98193878860499</v>
      </c>
      <c r="M900">
        <v>64.110284156167793</v>
      </c>
      <c r="N900">
        <v>0.575034422938969</v>
      </c>
      <c r="O900">
        <v>20.048814504881399</v>
      </c>
      <c r="P900">
        <v>357.051792828685</v>
      </c>
      <c r="Q900">
        <v>0.162630828407653</v>
      </c>
    </row>
    <row r="901" spans="1:17" x14ac:dyDescent="0.3">
      <c r="A901" t="s">
        <v>1949</v>
      </c>
      <c r="B901" t="s">
        <v>1950</v>
      </c>
      <c r="C901" t="s">
        <v>3167</v>
      </c>
      <c r="D901" t="s">
        <v>294</v>
      </c>
      <c r="E901">
        <v>3708.5484983699998</v>
      </c>
      <c r="F901">
        <v>1181.3499999999999</v>
      </c>
      <c r="G901">
        <v>-14.666163699504001</v>
      </c>
      <c r="H901">
        <v>2.3813320558304998</v>
      </c>
      <c r="I901">
        <v>23.305402122774399</v>
      </c>
      <c r="J901">
        <v>1.29518111442752</v>
      </c>
      <c r="K901">
        <v>1148.8146504112501</v>
      </c>
      <c r="L901">
        <v>1092.3893834212099</v>
      </c>
      <c r="M901">
        <v>61.745671022398703</v>
      </c>
      <c r="N901">
        <v>0.358527028562526</v>
      </c>
      <c r="O901">
        <v>16.392263088839002</v>
      </c>
      <c r="P901">
        <v>57.167564691013098</v>
      </c>
      <c r="Q901">
        <v>-4.2768314803481998E-2</v>
      </c>
    </row>
    <row r="902" spans="1:17" hidden="1" x14ac:dyDescent="0.3">
      <c r="A902" t="s">
        <v>1951</v>
      </c>
      <c r="B902" t="s">
        <v>1952</v>
      </c>
      <c r="C902" t="s">
        <v>3172</v>
      </c>
      <c r="D902" t="s">
        <v>467</v>
      </c>
      <c r="E902">
        <v>3697.1991902699901</v>
      </c>
      <c r="F902">
        <v>583.95000000000005</v>
      </c>
      <c r="G902">
        <v>35.2712766013113</v>
      </c>
      <c r="I902">
        <v>26.959621288172201</v>
      </c>
      <c r="K902">
        <v>555.13151102030702</v>
      </c>
      <c r="L902">
        <v>481.76224515429197</v>
      </c>
      <c r="M902">
        <v>64.780785260819798</v>
      </c>
      <c r="N902">
        <v>1.6911959456162999</v>
      </c>
      <c r="O902">
        <v>5.9851014641664397</v>
      </c>
      <c r="P902">
        <v>77.492401215805501</v>
      </c>
      <c r="Q902">
        <v>-3.9150349227047E-2</v>
      </c>
    </row>
    <row r="903" spans="1:17" hidden="1" x14ac:dyDescent="0.3">
      <c r="A903" t="s">
        <v>1953</v>
      </c>
      <c r="B903" t="s">
        <v>1954</v>
      </c>
      <c r="C903" t="s">
        <v>3172</v>
      </c>
      <c r="D903" t="s">
        <v>512</v>
      </c>
      <c r="E903">
        <v>3691.9152121500001</v>
      </c>
      <c r="F903">
        <v>3039.3</v>
      </c>
      <c r="G903">
        <v>24.460808318422501</v>
      </c>
      <c r="H903">
        <v>-0.77487197476673497</v>
      </c>
      <c r="I903">
        <v>17.657860167753999</v>
      </c>
      <c r="J903">
        <v>1.72325146104363</v>
      </c>
      <c r="K903">
        <v>3057.88250076756</v>
      </c>
      <c r="L903">
        <v>2784.91715892394</v>
      </c>
      <c r="M903">
        <v>56.714107891758701</v>
      </c>
      <c r="N903">
        <v>0.60392424307488202</v>
      </c>
      <c r="O903">
        <v>14.1710262231434</v>
      </c>
      <c r="P903">
        <v>51.889055472263799</v>
      </c>
      <c r="Q903">
        <v>6.5407142403605997E-2</v>
      </c>
    </row>
    <row r="904" spans="1:17" hidden="1" x14ac:dyDescent="0.3">
      <c r="A904" t="s">
        <v>1955</v>
      </c>
      <c r="B904" t="s">
        <v>1956</v>
      </c>
      <c r="C904" t="s">
        <v>3172</v>
      </c>
      <c r="D904" t="s">
        <v>294</v>
      </c>
      <c r="E904">
        <v>3676.8950564500001</v>
      </c>
      <c r="F904">
        <v>536.29999999999995</v>
      </c>
      <c r="G904">
        <v>39.2160266703996</v>
      </c>
      <c r="H904">
        <v>-3.86803476301725</v>
      </c>
      <c r="I904">
        <v>-13.1051380361212</v>
      </c>
      <c r="J904">
        <v>-0.78938380492892102</v>
      </c>
      <c r="K904">
        <v>548.27655230938899</v>
      </c>
      <c r="L904">
        <v>514.15670170905298</v>
      </c>
      <c r="M904">
        <v>58.0110235279069</v>
      </c>
      <c r="N904">
        <v>0.53564186755751997</v>
      </c>
      <c r="O904">
        <v>22.133134439679299</v>
      </c>
      <c r="P904">
        <v>70.253968253968196</v>
      </c>
      <c r="Q904">
        <v>8.1585063294278004E-2</v>
      </c>
    </row>
    <row r="905" spans="1:17" x14ac:dyDescent="0.3">
      <c r="A905" t="s">
        <v>1957</v>
      </c>
      <c r="B905" t="s">
        <v>1958</v>
      </c>
      <c r="C905" t="s">
        <v>3159</v>
      </c>
      <c r="D905" t="s">
        <v>237</v>
      </c>
      <c r="E905">
        <v>3674.7598466599902</v>
      </c>
      <c r="F905">
        <v>435.4</v>
      </c>
      <c r="G905">
        <v>-34.889480106904998</v>
      </c>
      <c r="H905">
        <v>-4.4844629633931499</v>
      </c>
      <c r="I905">
        <v>-29.066421653888401</v>
      </c>
      <c r="J905">
        <v>3.7616397052747401</v>
      </c>
      <c r="K905">
        <v>449.61705116002997</v>
      </c>
      <c r="L905">
        <v>484.79181674671901</v>
      </c>
      <c r="M905">
        <v>65.450986734852194</v>
      </c>
      <c r="N905">
        <v>0.84637502213199201</v>
      </c>
      <c r="O905">
        <v>60.542030316949898</v>
      </c>
      <c r="P905">
        <v>7.5725756639901203</v>
      </c>
    </row>
    <row r="906" spans="1:17" x14ac:dyDescent="0.3">
      <c r="A906" t="s">
        <v>1959</v>
      </c>
      <c r="B906" t="s">
        <v>1960</v>
      </c>
      <c r="C906" t="s">
        <v>3167</v>
      </c>
      <c r="D906" t="s">
        <v>460</v>
      </c>
      <c r="E906">
        <v>3673.8525599999998</v>
      </c>
      <c r="F906">
        <v>424.35</v>
      </c>
      <c r="G906">
        <v>-16.6486259499159</v>
      </c>
      <c r="H906">
        <v>7.98572078639494</v>
      </c>
      <c r="I906">
        <v>-46.456521541446797</v>
      </c>
      <c r="J906">
        <v>3.8102523154209198</v>
      </c>
      <c r="K906">
        <v>421.222900900544</v>
      </c>
      <c r="L906">
        <v>460.580470377457</v>
      </c>
      <c r="M906">
        <v>63.107704057953903</v>
      </c>
      <c r="N906">
        <v>0.41771782852915501</v>
      </c>
      <c r="O906">
        <v>76.145870154353702</v>
      </c>
      <c r="P906">
        <v>18.682701720039098</v>
      </c>
      <c r="Q906">
        <v>0.14950587354690201</v>
      </c>
    </row>
    <row r="907" spans="1:17" hidden="1" x14ac:dyDescent="0.3">
      <c r="A907" t="s">
        <v>1961</v>
      </c>
      <c r="B907" t="s">
        <v>1962</v>
      </c>
      <c r="C907" t="s">
        <v>3172</v>
      </c>
      <c r="D907" t="s">
        <v>693</v>
      </c>
      <c r="E907">
        <v>3651.8423724999998</v>
      </c>
      <c r="F907">
        <v>785</v>
      </c>
      <c r="G907">
        <v>-42.570520586574297</v>
      </c>
      <c r="H907">
        <v>-1.66653864143339</v>
      </c>
      <c r="I907">
        <v>-19.2634796255516</v>
      </c>
      <c r="J907">
        <v>8.5287430126225902E-2</v>
      </c>
      <c r="K907">
        <v>800.45616073876101</v>
      </c>
      <c r="L907">
        <v>858.73131204026697</v>
      </c>
      <c r="M907">
        <v>58.514096418519799</v>
      </c>
      <c r="N907">
        <v>0.156079897151124</v>
      </c>
      <c r="O907">
        <v>32.484076433120997</v>
      </c>
      <c r="P907">
        <v>9.2097941012799094</v>
      </c>
      <c r="Q907">
        <v>-7.8758407975243E-2</v>
      </c>
    </row>
    <row r="908" spans="1:17" hidden="1" x14ac:dyDescent="0.3">
      <c r="A908" t="s">
        <v>1963</v>
      </c>
      <c r="B908" t="s">
        <v>1964</v>
      </c>
      <c r="C908" t="s">
        <v>3172</v>
      </c>
      <c r="D908" t="s">
        <v>632</v>
      </c>
      <c r="E908">
        <v>3644.5857638399998</v>
      </c>
      <c r="F908">
        <v>1436.4</v>
      </c>
      <c r="G908">
        <v>89648.869949901404</v>
      </c>
      <c r="H908">
        <v>58.251396141175299</v>
      </c>
      <c r="I908">
        <v>1141.57896249297</v>
      </c>
      <c r="J908">
        <v>9.8105818253080894</v>
      </c>
      <c r="K908">
        <v>970.48238081870704</v>
      </c>
      <c r="L908">
        <v>481.00650881585699</v>
      </c>
      <c r="M908">
        <v>99.999999902652206</v>
      </c>
      <c r="N908">
        <v>2.7253647963856098</v>
      </c>
      <c r="O908">
        <v>0</v>
      </c>
      <c r="P908">
        <v>95660</v>
      </c>
      <c r="Q908">
        <v>0.34986862272895802</v>
      </c>
    </row>
    <row r="909" spans="1:17" hidden="1" x14ac:dyDescent="0.3">
      <c r="A909" t="s">
        <v>1965</v>
      </c>
      <c r="B909" t="s">
        <v>1966</v>
      </c>
      <c r="C909" t="s">
        <v>3172</v>
      </c>
      <c r="D909" t="s">
        <v>158</v>
      </c>
      <c r="E909">
        <v>3622.3433396</v>
      </c>
      <c r="F909">
        <v>552.79999999999995</v>
      </c>
      <c r="G909">
        <v>42.303831680879902</v>
      </c>
      <c r="H909">
        <v>31.3846193158112</v>
      </c>
      <c r="I909">
        <v>68.968269783719606</v>
      </c>
      <c r="J909">
        <v>8.1429573123988099</v>
      </c>
      <c r="K909">
        <v>451.687712681677</v>
      </c>
      <c r="L909">
        <v>392.75831321033201</v>
      </c>
      <c r="M909">
        <v>86.545522747586304</v>
      </c>
      <c r="N909">
        <v>2.2122445461430198</v>
      </c>
      <c r="O909">
        <v>1.1215629522431201</v>
      </c>
      <c r="P909">
        <v>123.80566801619401</v>
      </c>
      <c r="Q909">
        <v>0.12864781990137</v>
      </c>
    </row>
    <row r="910" spans="1:17" hidden="1" x14ac:dyDescent="0.3">
      <c r="A910" t="s">
        <v>1967</v>
      </c>
      <c r="B910" t="s">
        <v>1968</v>
      </c>
      <c r="C910" t="s">
        <v>3172</v>
      </c>
      <c r="D910" t="s">
        <v>51</v>
      </c>
      <c r="E910">
        <v>3620.3709296249999</v>
      </c>
      <c r="F910">
        <v>332.25</v>
      </c>
      <c r="G910">
        <v>122.37406358883599</v>
      </c>
      <c r="H910">
        <v>-4.2068695131391696</v>
      </c>
      <c r="I910">
        <v>8.7093932532424194</v>
      </c>
      <c r="J910">
        <v>12.506094175535599</v>
      </c>
      <c r="K910">
        <v>325.40156683185</v>
      </c>
      <c r="L910">
        <v>287.70696752700002</v>
      </c>
      <c r="M910">
        <v>67.527839299158799</v>
      </c>
      <c r="N910">
        <v>1.25321181037308</v>
      </c>
      <c r="O910">
        <v>17.381489841986401</v>
      </c>
      <c r="P910">
        <v>207.07024029574799</v>
      </c>
      <c r="Q910">
        <v>0.148881464888514</v>
      </c>
    </row>
    <row r="911" spans="1:17" x14ac:dyDescent="0.3">
      <c r="A911" t="s">
        <v>1969</v>
      </c>
      <c r="B911" t="s">
        <v>1970</v>
      </c>
      <c r="C911" t="s">
        <v>3167</v>
      </c>
      <c r="D911" t="s">
        <v>117</v>
      </c>
      <c r="E911">
        <v>3614.2551027</v>
      </c>
      <c r="F911">
        <v>827.95</v>
      </c>
      <c r="G911">
        <v>54.526724939661698</v>
      </c>
      <c r="H911">
        <v>-4.7050755077928503</v>
      </c>
      <c r="I911">
        <v>-10.2302267989038</v>
      </c>
      <c r="J911">
        <v>4.1788367124857198</v>
      </c>
      <c r="K911">
        <v>813.525174253709</v>
      </c>
      <c r="L911">
        <v>783.20398684229099</v>
      </c>
      <c r="M911">
        <v>65.509079503484301</v>
      </c>
      <c r="N911">
        <v>0.478955380958764</v>
      </c>
      <c r="O911">
        <v>30.8050003019505</v>
      </c>
      <c r="P911">
        <v>93.763164053358295</v>
      </c>
      <c r="Q911">
        <v>9.7202078568335001E-2</v>
      </c>
    </row>
    <row r="912" spans="1:17" hidden="1" x14ac:dyDescent="0.3">
      <c r="A912" t="s">
        <v>1971</v>
      </c>
      <c r="B912" t="s">
        <v>1972</v>
      </c>
      <c r="C912" t="s">
        <v>3172</v>
      </c>
      <c r="D912" t="s">
        <v>199</v>
      </c>
      <c r="E912">
        <v>3596.3413043249998</v>
      </c>
      <c r="F912">
        <v>527.65</v>
      </c>
      <c r="G912">
        <v>18.1943481509301</v>
      </c>
      <c r="H912">
        <v>-5.3022696160662504</v>
      </c>
      <c r="I912">
        <v>3.3136281681256801</v>
      </c>
      <c r="J912">
        <v>4.8985039969515602</v>
      </c>
      <c r="K912">
        <v>538.548583645966</v>
      </c>
      <c r="L912">
        <v>501.09345435313298</v>
      </c>
      <c r="M912">
        <v>51.895159404442801</v>
      </c>
      <c r="N912">
        <v>0.610993709989199</v>
      </c>
      <c r="O912">
        <v>15.5974604377902</v>
      </c>
      <c r="P912">
        <v>49.053672316384102</v>
      </c>
      <c r="Q912">
        <v>0.1495697811635</v>
      </c>
    </row>
    <row r="913" spans="1:17" hidden="1" x14ac:dyDescent="0.3">
      <c r="A913" t="s">
        <v>1973</v>
      </c>
      <c r="B913" t="s">
        <v>1974</v>
      </c>
      <c r="C913" t="s">
        <v>3172</v>
      </c>
      <c r="D913" t="s">
        <v>46</v>
      </c>
      <c r="E913">
        <v>3572.2532658750001</v>
      </c>
      <c r="F913">
        <v>642.25</v>
      </c>
      <c r="G913">
        <v>-33.660105530097098</v>
      </c>
      <c r="H913">
        <v>0.82785791029073197</v>
      </c>
      <c r="I913">
        <v>-8.9086378288852899</v>
      </c>
      <c r="J913">
        <v>-1.8582024590831401</v>
      </c>
      <c r="K913">
        <v>676.39083912794104</v>
      </c>
      <c r="M913">
        <v>46.965656199811697</v>
      </c>
      <c r="N913">
        <v>1.0932426419672601</v>
      </c>
      <c r="O913">
        <v>39.704165044764501</v>
      </c>
      <c r="P913">
        <v>16.772727272727199</v>
      </c>
    </row>
    <row r="914" spans="1:17" hidden="1" x14ac:dyDescent="0.3">
      <c r="A914" t="s">
        <v>1975</v>
      </c>
      <c r="B914" t="s">
        <v>1976</v>
      </c>
      <c r="C914" t="s">
        <v>3172</v>
      </c>
      <c r="D914" t="s">
        <v>1648</v>
      </c>
      <c r="E914">
        <v>3570.3140480449902</v>
      </c>
      <c r="F914">
        <v>2105.0500000000002</v>
      </c>
      <c r="G914">
        <v>13.4574967334788</v>
      </c>
      <c r="H914">
        <v>3.2337337304384501</v>
      </c>
      <c r="I914">
        <v>18.5332352801396</v>
      </c>
      <c r="J914">
        <v>-6.4033799120205996</v>
      </c>
      <c r="K914">
        <v>2125.08066506566</v>
      </c>
      <c r="L914">
        <v>1927.90008990456</v>
      </c>
      <c r="M914">
        <v>47.824580942744703</v>
      </c>
      <c r="N914">
        <v>0.68824927821700599</v>
      </c>
      <c r="O914">
        <v>17.2893755492743</v>
      </c>
      <c r="P914">
        <v>48.656473994562297</v>
      </c>
      <c r="Q914">
        <v>0.110221971876573</v>
      </c>
    </row>
    <row r="915" spans="1:17" hidden="1" x14ac:dyDescent="0.3">
      <c r="A915" t="s">
        <v>1977</v>
      </c>
      <c r="B915" t="s">
        <v>1978</v>
      </c>
      <c r="C915" t="s">
        <v>3172</v>
      </c>
      <c r="D915" t="s">
        <v>240</v>
      </c>
      <c r="E915">
        <v>3537.7852209500002</v>
      </c>
      <c r="F915">
        <v>198.02</v>
      </c>
      <c r="G915">
        <v>38.7492171787461</v>
      </c>
      <c r="H915">
        <v>1.2617481080489901</v>
      </c>
      <c r="I915">
        <v>37.639997368920099</v>
      </c>
      <c r="J915">
        <v>1.94916181453477</v>
      </c>
      <c r="K915">
        <v>190.369556858773</v>
      </c>
      <c r="L915">
        <v>159.77908126662601</v>
      </c>
      <c r="M915">
        <v>56.984499460560997</v>
      </c>
      <c r="N915">
        <v>0.30611081098856302</v>
      </c>
      <c r="O915">
        <v>11.604888395111599</v>
      </c>
      <c r="P915">
        <v>91.231289232254895</v>
      </c>
      <c r="Q915">
        <v>0.14505133673683501</v>
      </c>
    </row>
    <row r="916" spans="1:17" hidden="1" x14ac:dyDescent="0.3">
      <c r="A916" t="s">
        <v>1979</v>
      </c>
      <c r="B916" t="s">
        <v>1980</v>
      </c>
      <c r="C916" t="s">
        <v>3172</v>
      </c>
      <c r="D916" t="s">
        <v>21</v>
      </c>
      <c r="E916">
        <v>3534.3951868199902</v>
      </c>
      <c r="F916">
        <v>655.7</v>
      </c>
      <c r="G916">
        <v>76.590617701755406</v>
      </c>
      <c r="H916">
        <v>-10.790888352415999</v>
      </c>
      <c r="I916">
        <v>28.1373212308654</v>
      </c>
      <c r="J916">
        <v>-0.64635453661454101</v>
      </c>
      <c r="K916">
        <v>650.70665230696704</v>
      </c>
      <c r="L916">
        <v>548.84479142047599</v>
      </c>
      <c r="M916">
        <v>57.895681872606403</v>
      </c>
      <c r="N916">
        <v>0.54122931283609199</v>
      </c>
      <c r="O916">
        <v>25.819734634741401</v>
      </c>
      <c r="P916">
        <v>108.62233534839299</v>
      </c>
      <c r="Q916">
        <v>0.11026786020512599</v>
      </c>
    </row>
    <row r="917" spans="1:17" x14ac:dyDescent="0.3">
      <c r="A917" t="s">
        <v>1981</v>
      </c>
      <c r="B917" t="s">
        <v>1982</v>
      </c>
      <c r="C917" t="s">
        <v>3173</v>
      </c>
      <c r="D917" t="s">
        <v>433</v>
      </c>
      <c r="E917">
        <v>3521.7653335199998</v>
      </c>
      <c r="F917">
        <v>22.84</v>
      </c>
      <c r="G917">
        <v>-31.358265866157598</v>
      </c>
      <c r="H917">
        <v>9.1276343804922302</v>
      </c>
      <c r="I917">
        <v>-7.5847196044444898</v>
      </c>
      <c r="J917">
        <v>2.2518168449871498</v>
      </c>
      <c r="K917">
        <v>22.9471315160092</v>
      </c>
      <c r="L917">
        <v>23.696682145683301</v>
      </c>
      <c r="M917">
        <v>50.979677374620501</v>
      </c>
      <c r="N917">
        <v>0.35737996639244102</v>
      </c>
      <c r="O917">
        <v>97.679509632224097</v>
      </c>
      <c r="P917">
        <v>36.766467065868198</v>
      </c>
    </row>
    <row r="918" spans="1:17" hidden="1" x14ac:dyDescent="0.3">
      <c r="A918" t="s">
        <v>1983</v>
      </c>
      <c r="B918" t="s">
        <v>1984</v>
      </c>
      <c r="C918" t="s">
        <v>3172</v>
      </c>
      <c r="E918">
        <v>3519.7649999999999</v>
      </c>
      <c r="F918">
        <v>657.9</v>
      </c>
      <c r="G918">
        <v>774.97938696489302</v>
      </c>
      <c r="H918">
        <v>-1.81300160715067</v>
      </c>
      <c r="I918">
        <v>14.8141419749048</v>
      </c>
      <c r="J918">
        <v>0.49941062510846301</v>
      </c>
      <c r="K918">
        <v>643.64867534167297</v>
      </c>
      <c r="L918">
        <v>544.13690186205304</v>
      </c>
      <c r="M918">
        <v>59.394686829159603</v>
      </c>
      <c r="N918">
        <v>0.104318837322545</v>
      </c>
      <c r="O918">
        <v>20.481836145310801</v>
      </c>
      <c r="P918">
        <v>801.10943706341504</v>
      </c>
      <c r="Q918">
        <v>0.167855665590944</v>
      </c>
    </row>
    <row r="919" spans="1:17" hidden="1" x14ac:dyDescent="0.3">
      <c r="A919" t="s">
        <v>1985</v>
      </c>
      <c r="B919" t="s">
        <v>1986</v>
      </c>
      <c r="C919" t="s">
        <v>3172</v>
      </c>
      <c r="D919" t="s">
        <v>102</v>
      </c>
      <c r="E919">
        <v>3512.3179728599998</v>
      </c>
      <c r="F919">
        <v>932.45</v>
      </c>
      <c r="G919">
        <v>24.022928967499698</v>
      </c>
      <c r="H919">
        <v>-12.5265469311157</v>
      </c>
      <c r="I919">
        <v>1.7913140103333201</v>
      </c>
      <c r="J919">
        <v>8.4551561646271196</v>
      </c>
      <c r="K919">
        <v>898.75335109436003</v>
      </c>
      <c r="L919">
        <v>813.79980454564497</v>
      </c>
      <c r="M919">
        <v>58.050563212651603</v>
      </c>
      <c r="N919">
        <v>0.198060435827251</v>
      </c>
      <c r="O919">
        <v>21.089602659659999</v>
      </c>
      <c r="P919">
        <v>67.315628925174906</v>
      </c>
      <c r="Q919">
        <v>7.9911010303329005E-2</v>
      </c>
    </row>
    <row r="920" spans="1:17" hidden="1" x14ac:dyDescent="0.3">
      <c r="A920" t="s">
        <v>1987</v>
      </c>
      <c r="B920" t="s">
        <v>1988</v>
      </c>
      <c r="C920" t="s">
        <v>3172</v>
      </c>
      <c r="D920" t="s">
        <v>51</v>
      </c>
      <c r="E920">
        <v>3508.6668977919999</v>
      </c>
      <c r="F920">
        <v>136.63999999999999</v>
      </c>
      <c r="G920">
        <v>45.098020076915702</v>
      </c>
      <c r="H920">
        <v>-3.0115943148162199</v>
      </c>
      <c r="I920">
        <v>40.646635037868997</v>
      </c>
      <c r="J920">
        <v>8.6069038142653902</v>
      </c>
      <c r="K920">
        <v>135.710012778242</v>
      </c>
      <c r="L920">
        <v>120.892714152745</v>
      </c>
      <c r="M920">
        <v>68.071374367834295</v>
      </c>
      <c r="N920">
        <v>0.55647864532512203</v>
      </c>
      <c r="O920">
        <v>23.682669789227099</v>
      </c>
      <c r="P920">
        <v>75.404364569961402</v>
      </c>
      <c r="Q920">
        <v>1.7887313412922001E-2</v>
      </c>
    </row>
    <row r="921" spans="1:17" hidden="1" x14ac:dyDescent="0.3">
      <c r="A921" t="s">
        <v>1989</v>
      </c>
      <c r="B921" t="s">
        <v>1990</v>
      </c>
      <c r="C921" t="s">
        <v>3172</v>
      </c>
      <c r="D921" t="s">
        <v>136</v>
      </c>
      <c r="E921">
        <v>3496.9386703949999</v>
      </c>
      <c r="F921">
        <v>966.15</v>
      </c>
      <c r="G921">
        <v>145.505974544797</v>
      </c>
      <c r="H921">
        <v>52.210546152521502</v>
      </c>
      <c r="I921">
        <v>16.862775767874901</v>
      </c>
      <c r="J921">
        <v>5.0479624996563004</v>
      </c>
      <c r="K921">
        <v>782.87699652834101</v>
      </c>
      <c r="L921">
        <v>665.12955319961895</v>
      </c>
      <c r="M921">
        <v>70.274888135346202</v>
      </c>
      <c r="N921">
        <v>1.4313304570424901</v>
      </c>
      <c r="O921">
        <v>3.48289603063707</v>
      </c>
      <c r="P921">
        <v>174.41217898322799</v>
      </c>
      <c r="Q921">
        <v>0.11513669629170201</v>
      </c>
    </row>
    <row r="922" spans="1:17" x14ac:dyDescent="0.3">
      <c r="A922" t="s">
        <v>1991</v>
      </c>
      <c r="B922" t="s">
        <v>1992</v>
      </c>
      <c r="C922" t="s">
        <v>3156</v>
      </c>
      <c r="D922" t="s">
        <v>21</v>
      </c>
      <c r="E922">
        <v>3473.4290065199998</v>
      </c>
      <c r="F922">
        <v>587.70000000000005</v>
      </c>
      <c r="G922">
        <v>-23.9835305886592</v>
      </c>
      <c r="H922">
        <v>-1.65435325098421</v>
      </c>
      <c r="I922">
        <v>-9.53628472199299</v>
      </c>
      <c r="J922">
        <v>1.1027225779593599</v>
      </c>
      <c r="K922">
        <v>599.26936134619302</v>
      </c>
      <c r="L922">
        <v>600.60700443661494</v>
      </c>
      <c r="M922">
        <v>54.070064905027003</v>
      </c>
      <c r="N922">
        <v>0.28160319941449302</v>
      </c>
      <c r="O922">
        <v>34.677556576484498</v>
      </c>
      <c r="P922">
        <v>30.6</v>
      </c>
      <c r="Q922">
        <v>6.2909305769184007E-2</v>
      </c>
    </row>
    <row r="923" spans="1:17" x14ac:dyDescent="0.3">
      <c r="A923" t="s">
        <v>1993</v>
      </c>
      <c r="B923" t="s">
        <v>1994</v>
      </c>
      <c r="C923" t="s">
        <v>3175</v>
      </c>
      <c r="D923" t="s">
        <v>1995</v>
      </c>
      <c r="E923">
        <v>3467.6347154999999</v>
      </c>
      <c r="F923">
        <v>19.59</v>
      </c>
      <c r="G923">
        <v>-25.921716765189402</v>
      </c>
      <c r="H923">
        <v>-2.2527960967017999</v>
      </c>
      <c r="I923">
        <v>-17.767159386884199</v>
      </c>
      <c r="J923">
        <v>1.91568431900966</v>
      </c>
      <c r="K923">
        <v>20.1287040946901</v>
      </c>
      <c r="L923">
        <v>20.8657464348464</v>
      </c>
      <c r="M923">
        <v>55.213741455155002</v>
      </c>
      <c r="N923">
        <v>0.45620919222134199</v>
      </c>
      <c r="O923">
        <v>42.6748340990301</v>
      </c>
      <c r="P923">
        <v>9.5637583892617499</v>
      </c>
      <c r="Q923">
        <v>-2.8279984197238001E-2</v>
      </c>
    </row>
    <row r="924" spans="1:17" x14ac:dyDescent="0.3">
      <c r="A924" t="s">
        <v>1996</v>
      </c>
      <c r="B924" t="s">
        <v>1997</v>
      </c>
      <c r="C924" t="s">
        <v>3157</v>
      </c>
      <c r="D924" t="s">
        <v>1998</v>
      </c>
      <c r="E924">
        <v>3464.2615918299998</v>
      </c>
      <c r="F924">
        <v>206.77</v>
      </c>
      <c r="G924">
        <v>-48.440777132150401</v>
      </c>
      <c r="H924">
        <v>-3.96868315457096</v>
      </c>
      <c r="I924">
        <v>-24.596443711060299</v>
      </c>
      <c r="J924">
        <v>5.6885501503454599</v>
      </c>
      <c r="K924">
        <v>218.30895495322201</v>
      </c>
      <c r="L924">
        <v>228.21657157060901</v>
      </c>
      <c r="M924">
        <v>47.201621204129303</v>
      </c>
      <c r="N924">
        <v>0.76608974711808597</v>
      </c>
      <c r="O924">
        <v>35.899792039464103</v>
      </c>
      <c r="P924">
        <v>5.1729399796541298</v>
      </c>
    </row>
    <row r="925" spans="1:17" x14ac:dyDescent="0.3">
      <c r="A925" t="s">
        <v>1999</v>
      </c>
      <c r="B925" t="s">
        <v>2000</v>
      </c>
      <c r="C925" t="s">
        <v>3171</v>
      </c>
      <c r="D925" t="s">
        <v>294</v>
      </c>
      <c r="E925">
        <v>3453.15999096</v>
      </c>
      <c r="F925">
        <v>138.76</v>
      </c>
      <c r="G925">
        <v>31.4622270167526</v>
      </c>
      <c r="H925">
        <v>-7.3541579325036004</v>
      </c>
      <c r="I925">
        <v>30.572010250725199</v>
      </c>
      <c r="J925">
        <v>-0.73117930367329398</v>
      </c>
      <c r="K925">
        <v>145.45750772012701</v>
      </c>
      <c r="L925">
        <v>128.698366243767</v>
      </c>
      <c r="M925">
        <v>51.706192707217298</v>
      </c>
      <c r="N925">
        <v>0.41876021174239503</v>
      </c>
      <c r="O925">
        <v>27.558374171230898</v>
      </c>
      <c r="P925">
        <v>70.049019607843107</v>
      </c>
      <c r="Q925">
        <v>2.5418936387154999E-2</v>
      </c>
    </row>
    <row r="926" spans="1:17" hidden="1" x14ac:dyDescent="0.3">
      <c r="A926" t="s">
        <v>2001</v>
      </c>
      <c r="B926" t="s">
        <v>2002</v>
      </c>
      <c r="C926" t="s">
        <v>3172</v>
      </c>
      <c r="D926" t="s">
        <v>1346</v>
      </c>
      <c r="E926">
        <v>3444.2392465799999</v>
      </c>
      <c r="F926">
        <v>786.6</v>
      </c>
      <c r="G926">
        <v>-3.1180866924707198</v>
      </c>
      <c r="H926">
        <v>5.27534615349823</v>
      </c>
      <c r="I926">
        <v>33.7275918899823</v>
      </c>
      <c r="J926">
        <v>4.9592832587145104</v>
      </c>
      <c r="K926">
        <v>769.51975601680795</v>
      </c>
      <c r="L926">
        <v>709.36038716112705</v>
      </c>
      <c r="M926">
        <v>61.790327025831999</v>
      </c>
      <c r="N926">
        <v>0.25387395830548098</v>
      </c>
      <c r="O926">
        <v>24.968217645563101</v>
      </c>
      <c r="P926">
        <v>75.111308993766698</v>
      </c>
      <c r="Q926">
        <v>-3.1144241402474002E-2</v>
      </c>
    </row>
    <row r="927" spans="1:17" hidden="1" x14ac:dyDescent="0.3">
      <c r="A927" t="s">
        <v>2003</v>
      </c>
      <c r="B927" t="s">
        <v>2004</v>
      </c>
      <c r="C927" t="s">
        <v>3172</v>
      </c>
      <c r="D927" t="s">
        <v>2005</v>
      </c>
      <c r="E927">
        <v>3439.7482500000001</v>
      </c>
      <c r="F927">
        <v>1352.9</v>
      </c>
      <c r="G927">
        <v>62.020982513951999</v>
      </c>
      <c r="H927">
        <v>-3.3491241115188699</v>
      </c>
      <c r="I927">
        <v>20.1394943071315</v>
      </c>
      <c r="J927">
        <v>2.3672389651189101</v>
      </c>
      <c r="K927">
        <v>1387.4144133054201</v>
      </c>
      <c r="L927">
        <v>1262.6081142628</v>
      </c>
      <c r="M927">
        <v>52.050797656556703</v>
      </c>
      <c r="N927">
        <v>0.373954319121442</v>
      </c>
      <c r="O927">
        <v>23.4348436691551</v>
      </c>
      <c r="P927">
        <v>96.785454545454499</v>
      </c>
      <c r="Q927">
        <v>2.4258782324724001E-2</v>
      </c>
    </row>
    <row r="928" spans="1:17" hidden="1" x14ac:dyDescent="0.3">
      <c r="A928" t="s">
        <v>2006</v>
      </c>
      <c r="B928" t="s">
        <v>2007</v>
      </c>
      <c r="C928" t="s">
        <v>3172</v>
      </c>
      <c r="D928" t="s">
        <v>240</v>
      </c>
      <c r="E928">
        <v>3434.61045969</v>
      </c>
      <c r="F928">
        <v>534.15</v>
      </c>
      <c r="G928">
        <v>144.325646104008</v>
      </c>
      <c r="H928">
        <v>-4.3204800828748402</v>
      </c>
      <c r="I928">
        <v>21.439359900280099</v>
      </c>
      <c r="J928">
        <v>1.42544103692575</v>
      </c>
      <c r="K928">
        <v>543.46822330030705</v>
      </c>
      <c r="L928">
        <v>462.08284521132299</v>
      </c>
      <c r="M928">
        <v>59.134664810724999</v>
      </c>
      <c r="N928">
        <v>0.57846584446166005</v>
      </c>
      <c r="O928">
        <v>29.9260507348123</v>
      </c>
      <c r="P928">
        <v>173.85285824147601</v>
      </c>
      <c r="Q928">
        <v>0.189073485709294</v>
      </c>
    </row>
    <row r="929" spans="1:17" x14ac:dyDescent="0.3">
      <c r="A929" t="s">
        <v>2008</v>
      </c>
      <c r="B929" t="s">
        <v>2009</v>
      </c>
      <c r="C929" t="s">
        <v>3155</v>
      </c>
      <c r="D929" t="s">
        <v>294</v>
      </c>
      <c r="E929">
        <v>3390.7294929</v>
      </c>
      <c r="F929">
        <v>1995.15</v>
      </c>
      <c r="G929">
        <v>39.7936889342852</v>
      </c>
      <c r="H929">
        <v>-11.744347073804599</v>
      </c>
      <c r="I929">
        <v>0.99355845842221702</v>
      </c>
      <c r="J929">
        <v>0.361492252996786</v>
      </c>
      <c r="K929">
        <v>2128.2563493060002</v>
      </c>
      <c r="L929">
        <v>1982.9539856016299</v>
      </c>
      <c r="M929">
        <v>56.947078669706798</v>
      </c>
      <c r="N929">
        <v>0.53553599208892</v>
      </c>
      <c r="O929">
        <v>40.340325288825298</v>
      </c>
      <c r="P929">
        <v>71.995689655172399</v>
      </c>
      <c r="Q929">
        <v>7.345748680345E-3</v>
      </c>
    </row>
    <row r="930" spans="1:17" hidden="1" x14ac:dyDescent="0.3">
      <c r="A930" t="s">
        <v>2010</v>
      </c>
      <c r="B930" t="s">
        <v>2011</v>
      </c>
      <c r="C930" t="s">
        <v>3172</v>
      </c>
      <c r="D930" t="s">
        <v>366</v>
      </c>
      <c r="E930">
        <v>3373.9110024500001</v>
      </c>
      <c r="F930">
        <v>307.10000000000002</v>
      </c>
      <c r="G930">
        <v>9.1562935138120096</v>
      </c>
      <c r="H930">
        <v>7.61067903022919</v>
      </c>
      <c r="I930">
        <v>32.1970149251161</v>
      </c>
      <c r="J930">
        <v>7.1163149156496299</v>
      </c>
      <c r="K930">
        <v>280.40833750256098</v>
      </c>
      <c r="L930">
        <v>242.877556730131</v>
      </c>
      <c r="M930">
        <v>60.462959423665097</v>
      </c>
      <c r="N930">
        <v>0.38298560346397997</v>
      </c>
      <c r="O930">
        <v>5.6659068707261397</v>
      </c>
      <c r="P930">
        <v>71.564245810055795</v>
      </c>
      <c r="Q930">
        <v>6.8469542990378995E-2</v>
      </c>
    </row>
    <row r="931" spans="1:17" hidden="1" x14ac:dyDescent="0.3">
      <c r="A931" t="s">
        <v>2012</v>
      </c>
      <c r="B931" t="s">
        <v>2013</v>
      </c>
      <c r="C931" t="s">
        <v>3172</v>
      </c>
      <c r="D931" t="s">
        <v>2005</v>
      </c>
      <c r="E931">
        <v>3358.08</v>
      </c>
      <c r="F931">
        <v>524.70000000000005</v>
      </c>
      <c r="G931">
        <v>79.1516400423222</v>
      </c>
      <c r="H931">
        <v>14.517465498400901</v>
      </c>
      <c r="I931">
        <v>75.332991780050705</v>
      </c>
      <c r="J931">
        <v>10.2782947517289</v>
      </c>
      <c r="K931">
        <v>439.31984815112799</v>
      </c>
      <c r="L931">
        <v>348.03902464636099</v>
      </c>
      <c r="M931">
        <v>75.749330423005603</v>
      </c>
      <c r="N931">
        <v>0.59245810065168303</v>
      </c>
      <c r="O931">
        <v>1.9630264913283699</v>
      </c>
      <c r="P931">
        <v>131.09447258313099</v>
      </c>
      <c r="Q931">
        <v>0.200438863800185</v>
      </c>
    </row>
    <row r="932" spans="1:17" x14ac:dyDescent="0.3">
      <c r="A932" t="s">
        <v>2014</v>
      </c>
      <c r="B932" t="s">
        <v>2015</v>
      </c>
      <c r="C932" t="s">
        <v>3163</v>
      </c>
      <c r="D932" t="s">
        <v>199</v>
      </c>
      <c r="E932">
        <v>3351.3826647000001</v>
      </c>
      <c r="F932">
        <v>213.56</v>
      </c>
      <c r="G932">
        <v>-50.640477811495501</v>
      </c>
      <c r="H932">
        <v>2.8586393175009501</v>
      </c>
      <c r="I932">
        <v>-13.2645540720734</v>
      </c>
      <c r="J932">
        <v>11.078355247796701</v>
      </c>
      <c r="K932">
        <v>212.06037353063101</v>
      </c>
      <c r="L932">
        <v>223.95169930403901</v>
      </c>
      <c r="M932">
        <v>64.547802704503397</v>
      </c>
      <c r="N932">
        <v>0.79676108461897899</v>
      </c>
      <c r="O932">
        <v>39.492414309795798</v>
      </c>
      <c r="P932">
        <v>13.0844585649986</v>
      </c>
      <c r="Q932">
        <v>6.6840024458629998E-3</v>
      </c>
    </row>
    <row r="933" spans="1:17" hidden="1" x14ac:dyDescent="0.3">
      <c r="A933" t="s">
        <v>2016</v>
      </c>
      <c r="B933" t="s">
        <v>2017</v>
      </c>
      <c r="C933" t="s">
        <v>3172</v>
      </c>
      <c r="D933" t="s">
        <v>80</v>
      </c>
      <c r="E933">
        <v>3347.9030741799902</v>
      </c>
      <c r="F933">
        <v>38.29</v>
      </c>
      <c r="G933">
        <v>183.42221892713999</v>
      </c>
      <c r="H933">
        <v>49.693776892547099</v>
      </c>
      <c r="I933">
        <v>34.851537705497002</v>
      </c>
      <c r="J933">
        <v>9.0165342690446906</v>
      </c>
      <c r="K933">
        <v>31.273329419120401</v>
      </c>
      <c r="L933">
        <v>26.202568346843002</v>
      </c>
      <c r="M933">
        <v>67.896931095222399</v>
      </c>
      <c r="N933">
        <v>2.2117403122205199</v>
      </c>
      <c r="O933">
        <v>7.9655262470619004</v>
      </c>
      <c r="P933">
        <v>209.55226902566301</v>
      </c>
      <c r="Q933">
        <v>7.8412227814296007E-2</v>
      </c>
    </row>
    <row r="934" spans="1:17" hidden="1" x14ac:dyDescent="0.3">
      <c r="A934" t="s">
        <v>2018</v>
      </c>
      <c r="B934" t="s">
        <v>2019</v>
      </c>
      <c r="C934" t="s">
        <v>3172</v>
      </c>
      <c r="D934" t="s">
        <v>240</v>
      </c>
      <c r="E934">
        <v>3340.91725</v>
      </c>
      <c r="F934">
        <v>537.5</v>
      </c>
      <c r="G934">
        <v>-13.867889234678501</v>
      </c>
      <c r="H934">
        <v>2.1768023234984599</v>
      </c>
      <c r="I934">
        <v>3.1663301482886599</v>
      </c>
      <c r="J934">
        <v>-2.1529058768653999</v>
      </c>
      <c r="M934">
        <v>77.585429357629494</v>
      </c>
      <c r="O934">
        <v>0</v>
      </c>
      <c r="P934">
        <v>33.673215618005401</v>
      </c>
    </row>
    <row r="935" spans="1:17" hidden="1" x14ac:dyDescent="0.3">
      <c r="A935" t="s">
        <v>2020</v>
      </c>
      <c r="B935" t="s">
        <v>2021</v>
      </c>
      <c r="C935" t="s">
        <v>3172</v>
      </c>
      <c r="D935" t="s">
        <v>21</v>
      </c>
      <c r="E935">
        <v>3326.5439372999999</v>
      </c>
      <c r="F935">
        <v>838.05</v>
      </c>
      <c r="G935">
        <v>140.97751962259201</v>
      </c>
      <c r="H935">
        <v>5.9983928854679096</v>
      </c>
      <c r="I935">
        <v>42.135785272895099</v>
      </c>
      <c r="J935">
        <v>5.23049698460279</v>
      </c>
      <c r="K935">
        <v>753.22532441429496</v>
      </c>
      <c r="L935">
        <v>642.972709893005</v>
      </c>
      <c r="M935">
        <v>67.445916449034499</v>
      </c>
      <c r="N935">
        <v>1.8530680960054</v>
      </c>
      <c r="O935">
        <v>2.1239782829186802</v>
      </c>
      <c r="P935">
        <v>180.70674928822601</v>
      </c>
      <c r="Q935">
        <v>0.106748153602023</v>
      </c>
    </row>
    <row r="936" spans="1:17" x14ac:dyDescent="0.3">
      <c r="A936" t="s">
        <v>2022</v>
      </c>
      <c r="B936" t="s">
        <v>2023</v>
      </c>
      <c r="C936" t="s">
        <v>3171</v>
      </c>
      <c r="D936" t="s">
        <v>294</v>
      </c>
      <c r="E936">
        <v>3313.2795632000002</v>
      </c>
      <c r="F936">
        <v>323.60000000000002</v>
      </c>
      <c r="G936">
        <v>43.9619341327518</v>
      </c>
      <c r="H936">
        <v>-2.1760960912231999</v>
      </c>
      <c r="I936">
        <v>10.911586306509999</v>
      </c>
      <c r="J936">
        <v>-8.1444185383985193E-2</v>
      </c>
      <c r="K936">
        <v>315.194876422498</v>
      </c>
      <c r="L936">
        <v>289.76110181739398</v>
      </c>
      <c r="M936">
        <v>66.069195240324206</v>
      </c>
      <c r="N936">
        <v>0.721782372420819</v>
      </c>
      <c r="O936">
        <v>12.129171817058101</v>
      </c>
      <c r="P936">
        <v>71.216931216931201</v>
      </c>
      <c r="Q936">
        <v>2.0805505225912999E-2</v>
      </c>
    </row>
    <row r="937" spans="1:17" hidden="1" x14ac:dyDescent="0.3">
      <c r="A937" t="s">
        <v>2024</v>
      </c>
      <c r="B937" t="s">
        <v>2025</v>
      </c>
      <c r="C937" t="s">
        <v>3172</v>
      </c>
      <c r="D937" t="s">
        <v>240</v>
      </c>
      <c r="E937">
        <v>3308.8725626700002</v>
      </c>
      <c r="F937">
        <v>239.87</v>
      </c>
      <c r="G937">
        <v>173.89496553624801</v>
      </c>
      <c r="H937">
        <v>-1.81091416708522</v>
      </c>
      <c r="I937">
        <v>135.419969488318</v>
      </c>
      <c r="J937">
        <v>14.8837872467184</v>
      </c>
      <c r="K937">
        <v>225.94832396391399</v>
      </c>
      <c r="L937">
        <v>179.95314640485799</v>
      </c>
      <c r="M937">
        <v>66.8848403916367</v>
      </c>
      <c r="N937">
        <v>1.43143024372217</v>
      </c>
      <c r="O937">
        <v>28.402884895985299</v>
      </c>
      <c r="P937">
        <v>218.76411960132799</v>
      </c>
      <c r="Q937">
        <v>0.17344875320431299</v>
      </c>
    </row>
    <row r="938" spans="1:17" hidden="1" x14ac:dyDescent="0.3">
      <c r="A938" t="s">
        <v>2026</v>
      </c>
      <c r="B938" t="s">
        <v>2027</v>
      </c>
      <c r="C938" t="s">
        <v>3172</v>
      </c>
      <c r="D938" t="s">
        <v>2028</v>
      </c>
      <c r="E938">
        <v>3297.5</v>
      </c>
      <c r="F938">
        <v>659.5</v>
      </c>
      <c r="G938">
        <v>187.91756894909599</v>
      </c>
      <c r="H938">
        <v>36.342738853336002</v>
      </c>
      <c r="I938">
        <v>2.6175596460942501</v>
      </c>
      <c r="J938">
        <v>24.305881911077499</v>
      </c>
      <c r="K938">
        <v>574.59702712997</v>
      </c>
      <c r="M938">
        <v>57.085926835346001</v>
      </c>
      <c r="N938">
        <v>1.81407326431941</v>
      </c>
      <c r="O938">
        <v>16.5807429871114</v>
      </c>
      <c r="P938">
        <v>229.75</v>
      </c>
    </row>
    <row r="939" spans="1:17" hidden="1" x14ac:dyDescent="0.3">
      <c r="A939" t="s">
        <v>2029</v>
      </c>
      <c r="B939" t="s">
        <v>2030</v>
      </c>
      <c r="C939" t="s">
        <v>3172</v>
      </c>
      <c r="D939" t="s">
        <v>2031</v>
      </c>
      <c r="E939">
        <v>3293.9751025999999</v>
      </c>
      <c r="F939">
        <v>689.5</v>
      </c>
      <c r="G939">
        <v>79.998499976215598</v>
      </c>
      <c r="H939">
        <v>-7.3647157247667403</v>
      </c>
      <c r="I939">
        <v>50.9552370653171</v>
      </c>
      <c r="J939">
        <v>-0.34316036255729698</v>
      </c>
      <c r="K939">
        <v>729.87558264838401</v>
      </c>
      <c r="L939">
        <v>525.84648007717703</v>
      </c>
      <c r="M939">
        <v>33.400123127217597</v>
      </c>
      <c r="N939">
        <v>0.51285154216056905</v>
      </c>
      <c r="O939">
        <v>22.842639593908601</v>
      </c>
      <c r="P939">
        <v>169.54652071931099</v>
      </c>
    </row>
    <row r="940" spans="1:17" hidden="1" x14ac:dyDescent="0.3">
      <c r="A940" t="s">
        <v>2032</v>
      </c>
      <c r="B940" t="s">
        <v>2033</v>
      </c>
      <c r="C940" t="s">
        <v>3172</v>
      </c>
      <c r="D940" t="s">
        <v>91</v>
      </c>
      <c r="E940">
        <v>3289.5654288000001</v>
      </c>
      <c r="F940">
        <v>2674.6</v>
      </c>
      <c r="G940">
        <v>-12.6119481503881</v>
      </c>
      <c r="H940">
        <v>-10.8190319367736</v>
      </c>
      <c r="I940">
        <v>-4.8655935806595698</v>
      </c>
      <c r="J940">
        <v>5.7175892340292398</v>
      </c>
      <c r="K940">
        <v>2862.55911100813</v>
      </c>
      <c r="L940">
        <v>2788.99774016323</v>
      </c>
      <c r="M940">
        <v>53.239944614888898</v>
      </c>
      <c r="N940">
        <v>0.57270597206872298</v>
      </c>
      <c r="O940">
        <v>42.647498691393103</v>
      </c>
      <c r="P940">
        <v>27.8458927845892</v>
      </c>
      <c r="Q940">
        <v>0.15235366954874899</v>
      </c>
    </row>
    <row r="941" spans="1:17" hidden="1" x14ac:dyDescent="0.3">
      <c r="A941" t="s">
        <v>2034</v>
      </c>
      <c r="B941" t="s">
        <v>2035</v>
      </c>
      <c r="C941" t="s">
        <v>3172</v>
      </c>
      <c r="D941" t="s">
        <v>117</v>
      </c>
      <c r="E941">
        <v>3282.5903212899998</v>
      </c>
      <c r="F941">
        <v>19.010000000000002</v>
      </c>
      <c r="G941">
        <v>77.839906983022203</v>
      </c>
      <c r="H941">
        <v>-7.5763192981804401</v>
      </c>
      <c r="I941">
        <v>-14.045830715555599</v>
      </c>
      <c r="J941">
        <v>2.4561850682495199</v>
      </c>
      <c r="K941">
        <v>18.635025488309701</v>
      </c>
      <c r="L941">
        <v>18.339543675089399</v>
      </c>
      <c r="M941">
        <v>64.635894238481299</v>
      </c>
      <c r="N941">
        <v>0.51003538569815898</v>
      </c>
      <c r="O941">
        <v>78.590215675959996</v>
      </c>
      <c r="P941">
        <v>110.753880266075</v>
      </c>
      <c r="Q941">
        <v>0.114166507750359</v>
      </c>
    </row>
    <row r="942" spans="1:17" hidden="1" x14ac:dyDescent="0.3">
      <c r="A942" t="s">
        <v>2036</v>
      </c>
      <c r="B942" t="s">
        <v>2037</v>
      </c>
      <c r="C942" t="s">
        <v>3172</v>
      </c>
      <c r="D942" t="s">
        <v>220</v>
      </c>
      <c r="E942">
        <v>3280.8011586950001</v>
      </c>
      <c r="F942">
        <v>6387.65</v>
      </c>
      <c r="G942">
        <v>124.93214897782499</v>
      </c>
      <c r="H942">
        <v>30.545825570998701</v>
      </c>
      <c r="I942">
        <v>70.058273254490203</v>
      </c>
      <c r="J942">
        <v>14.597009682047499</v>
      </c>
      <c r="K942">
        <v>5511.4028138423701</v>
      </c>
      <c r="L942">
        <v>4315.7519593011802</v>
      </c>
      <c r="M942">
        <v>54.639088737716598</v>
      </c>
      <c r="N942">
        <v>0.95625939997913201</v>
      </c>
      <c r="O942">
        <v>32.677119128317898</v>
      </c>
      <c r="P942">
        <v>155.48556115510701</v>
      </c>
      <c r="Q942">
        <v>0.13569786376513901</v>
      </c>
    </row>
    <row r="943" spans="1:17" hidden="1" x14ac:dyDescent="0.3">
      <c r="A943" t="s">
        <v>2038</v>
      </c>
      <c r="B943" t="s">
        <v>2039</v>
      </c>
      <c r="C943" t="s">
        <v>3172</v>
      </c>
      <c r="D943" t="s">
        <v>75</v>
      </c>
      <c r="E943">
        <v>3272.4722000000002</v>
      </c>
      <c r="F943">
        <v>1055.5</v>
      </c>
      <c r="G943">
        <v>72.983324736414005</v>
      </c>
      <c r="H943">
        <v>8.1060359854322694</v>
      </c>
      <c r="I943">
        <v>117.454931250531</v>
      </c>
      <c r="J943">
        <v>6.6559495557575401</v>
      </c>
      <c r="K943">
        <v>1007.17698514258</v>
      </c>
      <c r="L943">
        <v>773.89401271043505</v>
      </c>
      <c r="M943">
        <v>51.355588909807601</v>
      </c>
      <c r="N943">
        <v>0.279284761904111</v>
      </c>
      <c r="O943">
        <v>8.76361913784935</v>
      </c>
      <c r="P943">
        <v>150.623293363409</v>
      </c>
      <c r="Q943">
        <v>5.7019628428702E-2</v>
      </c>
    </row>
    <row r="944" spans="1:17" hidden="1" x14ac:dyDescent="0.3">
      <c r="A944" t="s">
        <v>2040</v>
      </c>
      <c r="B944" t="s">
        <v>2041</v>
      </c>
      <c r="C944" t="s">
        <v>3172</v>
      </c>
      <c r="D944" t="s">
        <v>57</v>
      </c>
      <c r="E944">
        <v>3269.8994333720002</v>
      </c>
      <c r="F944">
        <v>216.19</v>
      </c>
      <c r="G944">
        <v>16.147014725432399</v>
      </c>
      <c r="H944">
        <v>-7.5349526199280197</v>
      </c>
      <c r="I944">
        <v>8.5265849536500404</v>
      </c>
      <c r="J944">
        <v>1.62580050327119</v>
      </c>
      <c r="K944">
        <v>221.137382735937</v>
      </c>
      <c r="L944">
        <v>206.93424092515201</v>
      </c>
      <c r="M944">
        <v>55.247141827217298</v>
      </c>
      <c r="N944">
        <v>0.54809986917056996</v>
      </c>
      <c r="O944">
        <v>24.8438873213377</v>
      </c>
      <c r="P944">
        <v>53.000707714083497</v>
      </c>
      <c r="Q944">
        <v>0.110043820947483</v>
      </c>
    </row>
    <row r="945" spans="1:17" hidden="1" x14ac:dyDescent="0.3">
      <c r="A945" t="s">
        <v>2042</v>
      </c>
      <c r="B945" t="s">
        <v>2043</v>
      </c>
      <c r="C945" t="s">
        <v>3172</v>
      </c>
      <c r="D945" t="s">
        <v>294</v>
      </c>
      <c r="E945">
        <v>3254.9695274759902</v>
      </c>
      <c r="F945">
        <v>110.28</v>
      </c>
      <c r="G945">
        <v>73.471759856228303</v>
      </c>
      <c r="H945">
        <v>5.1699809664097298</v>
      </c>
      <c r="I945">
        <v>94.185275275227795</v>
      </c>
      <c r="J945">
        <v>13.2903451358429</v>
      </c>
      <c r="K945">
        <v>94.741866747675203</v>
      </c>
      <c r="L945">
        <v>73.925218693906899</v>
      </c>
      <c r="M945">
        <v>69.2215779000786</v>
      </c>
      <c r="N945">
        <v>0.55045338951702905</v>
      </c>
      <c r="O945">
        <v>1.92237939789627</v>
      </c>
      <c r="P945">
        <v>140</v>
      </c>
      <c r="Q945">
        <v>9.8141207453691995E-2</v>
      </c>
    </row>
    <row r="946" spans="1:17" hidden="1" x14ac:dyDescent="0.3">
      <c r="A946" t="s">
        <v>2044</v>
      </c>
      <c r="B946" t="s">
        <v>2045</v>
      </c>
      <c r="C946" t="s">
        <v>3172</v>
      </c>
      <c r="D946" t="s">
        <v>117</v>
      </c>
      <c r="E946">
        <v>3239.6391580949999</v>
      </c>
      <c r="F946">
        <v>989.55</v>
      </c>
      <c r="G946">
        <v>-14.3291236495339</v>
      </c>
      <c r="H946">
        <v>-12.8386798970387</v>
      </c>
      <c r="I946">
        <v>3.45535217798396</v>
      </c>
      <c r="J946">
        <v>-0.756767936031425</v>
      </c>
      <c r="K946">
        <v>1034.2244431234501</v>
      </c>
      <c r="L946">
        <v>959.17511008111296</v>
      </c>
      <c r="M946">
        <v>54.876772957302698</v>
      </c>
      <c r="N946">
        <v>0.64297175215659597</v>
      </c>
      <c r="O946">
        <v>34.404527310393597</v>
      </c>
      <c r="P946">
        <v>37.437499999999901</v>
      </c>
      <c r="Q946">
        <v>0.12921232419842299</v>
      </c>
    </row>
    <row r="947" spans="1:17" hidden="1" x14ac:dyDescent="0.3">
      <c r="A947" t="s">
        <v>2046</v>
      </c>
      <c r="B947" t="s">
        <v>2047</v>
      </c>
      <c r="C947" t="s">
        <v>3169</v>
      </c>
      <c r="D947" t="s">
        <v>276</v>
      </c>
      <c r="E947">
        <v>3238.5943057879999</v>
      </c>
      <c r="F947">
        <v>151.78</v>
      </c>
      <c r="G947">
        <v>-51.563604507758797</v>
      </c>
      <c r="H947">
        <v>-4.0564277732260203</v>
      </c>
      <c r="I947">
        <v>-28.404708971802201</v>
      </c>
      <c r="J947">
        <v>3.0977519482868301</v>
      </c>
      <c r="K947">
        <v>162.24522782751899</v>
      </c>
      <c r="M947">
        <v>46.019998528236599</v>
      </c>
      <c r="N947">
        <v>0.99473452576463395</v>
      </c>
      <c r="O947">
        <v>54.829358281723501</v>
      </c>
      <c r="P947">
        <v>6.13986013986014</v>
      </c>
    </row>
    <row r="948" spans="1:17" hidden="1" x14ac:dyDescent="0.3">
      <c r="A948" t="s">
        <v>2048</v>
      </c>
      <c r="B948" t="s">
        <v>2049</v>
      </c>
      <c r="C948" t="s">
        <v>3172</v>
      </c>
      <c r="D948" t="s">
        <v>264</v>
      </c>
      <c r="E948">
        <v>3234.88</v>
      </c>
      <c r="F948">
        <v>16174.4</v>
      </c>
      <c r="G948">
        <v>3.1916951501759301</v>
      </c>
      <c r="H948">
        <v>7.2346607484723</v>
      </c>
      <c r="I948">
        <v>8.4400036018210791</v>
      </c>
      <c r="J948">
        <v>0.37426112367338799</v>
      </c>
      <c r="K948">
        <v>15036.156502170599</v>
      </c>
      <c r="L948">
        <v>14233.621311447499</v>
      </c>
      <c r="M948">
        <v>69.776497675543695</v>
      </c>
      <c r="N948">
        <v>1.19574411597638</v>
      </c>
      <c r="O948">
        <v>5.1046715797803799</v>
      </c>
      <c r="P948">
        <v>55.508124218825103</v>
      </c>
      <c r="Q948">
        <v>0.15364987733204999</v>
      </c>
    </row>
    <row r="949" spans="1:17" hidden="1" x14ac:dyDescent="0.3">
      <c r="A949" t="s">
        <v>2050</v>
      </c>
      <c r="B949" t="s">
        <v>2051</v>
      </c>
      <c r="C949" t="s">
        <v>3172</v>
      </c>
      <c r="D949" t="s">
        <v>24</v>
      </c>
      <c r="E949">
        <v>3232.0434896799902</v>
      </c>
      <c r="F949">
        <v>388.4</v>
      </c>
      <c r="G949">
        <v>6.2940890081938603</v>
      </c>
      <c r="H949">
        <v>-5.53757522679925</v>
      </c>
      <c r="I949">
        <v>26.2823498351589</v>
      </c>
      <c r="J949">
        <v>2.9958199080794601</v>
      </c>
      <c r="K949">
        <v>386.890914062842</v>
      </c>
      <c r="L949">
        <v>342.08374963825702</v>
      </c>
      <c r="M949">
        <v>53.1206522144169</v>
      </c>
      <c r="N949">
        <v>0.309778137178369</v>
      </c>
      <c r="O949">
        <v>20.236869207003</v>
      </c>
      <c r="P949">
        <v>55.733761026463498</v>
      </c>
      <c r="Q949">
        <v>-3.3507640808420003E-2</v>
      </c>
    </row>
    <row r="950" spans="1:17" hidden="1" x14ac:dyDescent="0.3">
      <c r="A950" t="s">
        <v>2052</v>
      </c>
      <c r="B950" t="s">
        <v>2053</v>
      </c>
      <c r="C950" t="s">
        <v>3172</v>
      </c>
      <c r="D950" t="s">
        <v>276</v>
      </c>
      <c r="E950">
        <v>3231.0377653800001</v>
      </c>
      <c r="F950">
        <v>180.91</v>
      </c>
      <c r="G950">
        <v>54.961040992568201</v>
      </c>
      <c r="H950">
        <v>2.5698249949302201</v>
      </c>
      <c r="I950">
        <v>15.0702639996125</v>
      </c>
      <c r="J950">
        <v>7.9050914654504103</v>
      </c>
      <c r="K950">
        <v>167.352554426528</v>
      </c>
      <c r="L950">
        <v>144.227975711364</v>
      </c>
      <c r="M950">
        <v>60.951024113044198</v>
      </c>
      <c r="N950">
        <v>0.51290439006322897</v>
      </c>
      <c r="O950">
        <v>6.2406721574263404</v>
      </c>
      <c r="P950">
        <v>83.1072874493927</v>
      </c>
      <c r="Q950">
        <v>0.17161288579862799</v>
      </c>
    </row>
    <row r="951" spans="1:17" x14ac:dyDescent="0.3">
      <c r="A951" t="s">
        <v>2054</v>
      </c>
      <c r="B951" t="s">
        <v>2055</v>
      </c>
      <c r="C951" t="s">
        <v>3159</v>
      </c>
      <c r="D951" t="s">
        <v>202</v>
      </c>
      <c r="E951">
        <v>3202.2387420949999</v>
      </c>
      <c r="F951">
        <v>233.65</v>
      </c>
      <c r="G951">
        <v>-32.529883327624297</v>
      </c>
      <c r="H951">
        <v>-4.7950349927063103</v>
      </c>
      <c r="I951">
        <v>-17.986452669152701</v>
      </c>
      <c r="J951">
        <v>0.77066641308636397</v>
      </c>
      <c r="K951">
        <v>239.98073880595601</v>
      </c>
      <c r="L951">
        <v>242.63080282274001</v>
      </c>
      <c r="M951">
        <v>62.579096860780702</v>
      </c>
      <c r="N951">
        <v>0.59066549801951695</v>
      </c>
      <c r="O951">
        <v>23.667879306655198</v>
      </c>
      <c r="P951">
        <v>16.971214017521898</v>
      </c>
      <c r="Q951">
        <v>-1.472298856745E-2</v>
      </c>
    </row>
    <row r="952" spans="1:17" hidden="1" x14ac:dyDescent="0.3">
      <c r="A952" t="s">
        <v>2056</v>
      </c>
      <c r="B952" t="s">
        <v>2057</v>
      </c>
      <c r="C952" t="s">
        <v>3172</v>
      </c>
      <c r="D952" t="s">
        <v>46</v>
      </c>
      <c r="E952">
        <v>3200.1479264750001</v>
      </c>
      <c r="F952">
        <v>378.25</v>
      </c>
      <c r="G952">
        <v>49.595850017621203</v>
      </c>
      <c r="H952">
        <v>-2.0986690961575598</v>
      </c>
      <c r="I952">
        <v>18.346891656412001</v>
      </c>
      <c r="J952">
        <v>-5.4066471396668998</v>
      </c>
      <c r="K952">
        <v>368.81570529334101</v>
      </c>
      <c r="L952">
        <v>321.863576489742</v>
      </c>
      <c r="M952">
        <v>56.630125768701198</v>
      </c>
      <c r="N952">
        <v>0.83270842100540698</v>
      </c>
      <c r="O952">
        <v>9.7157964309319205</v>
      </c>
      <c r="P952">
        <v>82.113625421280702</v>
      </c>
      <c r="Q952">
        <v>8.3828073091415004E-2</v>
      </c>
    </row>
    <row r="953" spans="1:17" hidden="1" x14ac:dyDescent="0.3">
      <c r="A953" t="s">
        <v>2058</v>
      </c>
      <c r="B953" t="s">
        <v>2059</v>
      </c>
      <c r="C953" t="s">
        <v>3172</v>
      </c>
      <c r="D953" t="s">
        <v>27</v>
      </c>
      <c r="E953">
        <v>3199.14</v>
      </c>
      <c r="F953">
        <v>50.78</v>
      </c>
      <c r="G953">
        <v>50.803747810884801</v>
      </c>
      <c r="H953">
        <v>-7.8659471882820897</v>
      </c>
      <c r="I953">
        <v>29.6473386833514</v>
      </c>
      <c r="J953">
        <v>0.16529963409218101</v>
      </c>
      <c r="K953">
        <v>52.595507095856703</v>
      </c>
      <c r="L953">
        <v>47.799195343442697</v>
      </c>
      <c r="M953">
        <v>58.6276430470554</v>
      </c>
      <c r="N953">
        <v>0.37691381546489799</v>
      </c>
      <c r="O953">
        <v>100.728633320204</v>
      </c>
      <c r="P953">
        <v>89.477611940298502</v>
      </c>
      <c r="Q953">
        <v>9.5366428644948001E-2</v>
      </c>
    </row>
    <row r="954" spans="1:17" hidden="1" x14ac:dyDescent="0.3">
      <c r="A954" t="s">
        <v>2060</v>
      </c>
      <c r="B954" t="s">
        <v>2061</v>
      </c>
      <c r="C954" t="s">
        <v>3172</v>
      </c>
      <c r="D954" t="s">
        <v>1648</v>
      </c>
      <c r="E954">
        <v>3198.300170898</v>
      </c>
      <c r="F954">
        <v>144.58000000000001</v>
      </c>
      <c r="G954">
        <v>-24.670400975715701</v>
      </c>
      <c r="H954">
        <v>0.74760041998825799</v>
      </c>
      <c r="I954">
        <v>-9.5571043816485393</v>
      </c>
      <c r="J954">
        <v>2.2246382214178402</v>
      </c>
      <c r="K954">
        <v>145.763649546907</v>
      </c>
      <c r="L954">
        <v>148.785636217893</v>
      </c>
      <c r="M954">
        <v>60.849798532540397</v>
      </c>
      <c r="N954">
        <v>0.33796545588278198</v>
      </c>
      <c r="O954">
        <v>23.869138193387698</v>
      </c>
      <c r="P954">
        <v>12.077519379844899</v>
      </c>
      <c r="Q954">
        <v>1.9089879657268001E-2</v>
      </c>
    </row>
    <row r="955" spans="1:17" x14ac:dyDescent="0.3">
      <c r="A955" t="s">
        <v>2062</v>
      </c>
      <c r="B955" t="s">
        <v>2063</v>
      </c>
      <c r="C955" t="s">
        <v>3169</v>
      </c>
      <c r="D955" t="s">
        <v>1462</v>
      </c>
      <c r="E955">
        <v>3193.9736450159999</v>
      </c>
      <c r="F955">
        <v>119.28</v>
      </c>
      <c r="G955">
        <v>-41.981901950374599</v>
      </c>
      <c r="H955">
        <v>-4.9122664895346704</v>
      </c>
      <c r="I955">
        <v>-11.2451334226926</v>
      </c>
      <c r="J955">
        <v>0.91466862777428803</v>
      </c>
      <c r="K955">
        <v>123.24128856567199</v>
      </c>
      <c r="L955">
        <v>133.00405759566101</v>
      </c>
      <c r="M955">
        <v>56.806387471452098</v>
      </c>
      <c r="N955">
        <v>0.39645129668788898</v>
      </c>
      <c r="O955">
        <v>33.970489604292403</v>
      </c>
      <c r="P955">
        <v>14.1981809478219</v>
      </c>
      <c r="Q955">
        <v>-0.11487611632794199</v>
      </c>
    </row>
    <row r="956" spans="1:17" hidden="1" x14ac:dyDescent="0.3">
      <c r="A956" t="s">
        <v>2064</v>
      </c>
      <c r="B956" t="s">
        <v>2065</v>
      </c>
      <c r="C956" t="s">
        <v>3172</v>
      </c>
      <c r="D956" t="s">
        <v>257</v>
      </c>
      <c r="E956">
        <v>3189.96895455</v>
      </c>
      <c r="F956">
        <v>1211.75</v>
      </c>
      <c r="G956">
        <v>-51.187258336508997</v>
      </c>
      <c r="H956">
        <v>0.69644837155361095</v>
      </c>
      <c r="I956">
        <v>-18.9157309909146</v>
      </c>
      <c r="J956">
        <v>2.9497763086546902</v>
      </c>
      <c r="K956">
        <v>1255.97227355165</v>
      </c>
      <c r="L956">
        <v>1293.6719591347101</v>
      </c>
      <c r="M956">
        <v>52.524007278682703</v>
      </c>
      <c r="N956">
        <v>0.233308014344666</v>
      </c>
      <c r="O956">
        <v>50.439447080668401</v>
      </c>
      <c r="P956">
        <v>9.7500226428765604</v>
      </c>
      <c r="Q956">
        <v>7.3958642001109007E-2</v>
      </c>
    </row>
    <row r="957" spans="1:17" hidden="1" x14ac:dyDescent="0.3">
      <c r="A957" t="s">
        <v>2066</v>
      </c>
      <c r="B957" t="s">
        <v>2067</v>
      </c>
      <c r="C957" t="s">
        <v>3172</v>
      </c>
      <c r="D957" t="s">
        <v>1346</v>
      </c>
      <c r="E957">
        <v>3181.04884128</v>
      </c>
      <c r="F957">
        <v>216.2</v>
      </c>
      <c r="K957">
        <v>198.53034696656701</v>
      </c>
      <c r="L957">
        <v>172.215069946667</v>
      </c>
      <c r="M957">
        <v>81.1750791682543</v>
      </c>
      <c r="N957">
        <v>1</v>
      </c>
      <c r="Q957">
        <v>0.14788253940821999</v>
      </c>
    </row>
    <row r="958" spans="1:17" hidden="1" x14ac:dyDescent="0.3">
      <c r="A958" t="s">
        <v>2068</v>
      </c>
      <c r="B958" t="s">
        <v>2069</v>
      </c>
      <c r="C958" t="s">
        <v>3172</v>
      </c>
      <c r="D958" t="s">
        <v>366</v>
      </c>
      <c r="E958">
        <v>3176.6695100000002</v>
      </c>
      <c r="F958">
        <v>12379.85</v>
      </c>
      <c r="G958">
        <v>-49.072405551444199</v>
      </c>
      <c r="H958">
        <v>-3.06474568975205</v>
      </c>
      <c r="I958">
        <v>-4.2737890317782403</v>
      </c>
      <c r="J958">
        <v>0.52644378662745805</v>
      </c>
      <c r="K958">
        <v>12403.331665568099</v>
      </c>
      <c r="L958">
        <v>12310.571953455699</v>
      </c>
      <c r="M958">
        <v>55.031417160462297</v>
      </c>
      <c r="N958">
        <v>0.25830002982904798</v>
      </c>
      <c r="O958">
        <v>35.898254017617298</v>
      </c>
      <c r="P958">
        <v>36.042307692307602</v>
      </c>
      <c r="Q958">
        <v>-3.3155718204876998E-2</v>
      </c>
    </row>
    <row r="959" spans="1:17" hidden="1" x14ac:dyDescent="0.3">
      <c r="A959" t="s">
        <v>2070</v>
      </c>
      <c r="B959" t="s">
        <v>2071</v>
      </c>
      <c r="C959" t="s">
        <v>3172</v>
      </c>
      <c r="D959" t="s">
        <v>125</v>
      </c>
      <c r="E959">
        <v>3174.0058833599901</v>
      </c>
      <c r="F959">
        <v>103.56</v>
      </c>
      <c r="G959">
        <v>-25.781212889220399</v>
      </c>
      <c r="H959">
        <v>1.29115497618181E-2</v>
      </c>
      <c r="I959">
        <v>-11.1667527013712</v>
      </c>
      <c r="J959">
        <v>-1.6388565130225501</v>
      </c>
      <c r="K959">
        <v>102.48745826952801</v>
      </c>
      <c r="L959">
        <v>102.966351733344</v>
      </c>
      <c r="M959">
        <v>61.634338212239598</v>
      </c>
      <c r="N959">
        <v>1.1348620564029701</v>
      </c>
      <c r="O959">
        <v>56.141367323290801</v>
      </c>
      <c r="P959">
        <v>17.695192635526698</v>
      </c>
      <c r="Q959">
        <v>0.191277912894598</v>
      </c>
    </row>
    <row r="960" spans="1:17" hidden="1" x14ac:dyDescent="0.3">
      <c r="A960" t="s">
        <v>2072</v>
      </c>
      <c r="B960" t="s">
        <v>2073</v>
      </c>
      <c r="C960" t="s">
        <v>3172</v>
      </c>
      <c r="D960" t="s">
        <v>257</v>
      </c>
      <c r="E960">
        <v>3173.9486400000001</v>
      </c>
      <c r="F960">
        <v>145.5</v>
      </c>
      <c r="G960">
        <v>52.397557263440298</v>
      </c>
      <c r="H960">
        <v>-12.4937147237177</v>
      </c>
      <c r="I960">
        <v>21.035642319056599</v>
      </c>
      <c r="J960">
        <v>-7.7335534889867796</v>
      </c>
      <c r="K960">
        <v>164.640972771641</v>
      </c>
      <c r="L960">
        <v>143.268697257875</v>
      </c>
      <c r="M960">
        <v>47.625550003611501</v>
      </c>
      <c r="N960">
        <v>0.79021605066534095</v>
      </c>
      <c r="O960">
        <v>79.381443298969003</v>
      </c>
      <c r="P960">
        <v>215.755208333333</v>
      </c>
      <c r="Q960">
        <v>0.196831058073105</v>
      </c>
    </row>
    <row r="961" spans="1:17" hidden="1" x14ac:dyDescent="0.3">
      <c r="A961" t="s">
        <v>2074</v>
      </c>
      <c r="B961" t="s">
        <v>2075</v>
      </c>
      <c r="C961" t="s">
        <v>3172</v>
      </c>
      <c r="D961" t="s">
        <v>237</v>
      </c>
      <c r="E961">
        <v>3167.2673595000001</v>
      </c>
      <c r="F961">
        <v>1097.0999999999999</v>
      </c>
      <c r="G961">
        <v>4.0045801132084096</v>
      </c>
      <c r="H961">
        <v>-8.2101251648129594</v>
      </c>
      <c r="I961">
        <v>30.849318847554201</v>
      </c>
      <c r="J961">
        <v>3.6344035355523299</v>
      </c>
      <c r="K961">
        <v>1078.2055412596301</v>
      </c>
      <c r="L961">
        <v>954.39379112904703</v>
      </c>
      <c r="M961">
        <v>59.887899881269199</v>
      </c>
      <c r="N961">
        <v>0.32557963927972</v>
      </c>
      <c r="O961">
        <v>24.851882234983101</v>
      </c>
      <c r="P961">
        <v>65.900499017087498</v>
      </c>
      <c r="Q961">
        <v>-7.9611956741930008E-3</v>
      </c>
    </row>
    <row r="962" spans="1:17" hidden="1" x14ac:dyDescent="0.3">
      <c r="A962" t="s">
        <v>2076</v>
      </c>
      <c r="B962" t="s">
        <v>2077</v>
      </c>
      <c r="C962" t="s">
        <v>3172</v>
      </c>
      <c r="D962" t="s">
        <v>136</v>
      </c>
      <c r="E962">
        <v>3126.90875413</v>
      </c>
      <c r="F962">
        <v>67.13</v>
      </c>
      <c r="G962">
        <v>25.063643595170799</v>
      </c>
      <c r="H962">
        <v>-1.4702795173458001</v>
      </c>
      <c r="I962">
        <v>-7.4607058101808903</v>
      </c>
      <c r="J962">
        <v>6.0137870476353203</v>
      </c>
      <c r="K962">
        <v>70.751790515319797</v>
      </c>
      <c r="M962">
        <v>60.000307982361498</v>
      </c>
      <c r="N962">
        <v>0.74677993747063498</v>
      </c>
      <c r="O962">
        <v>61.701176821093398</v>
      </c>
      <c r="P962">
        <v>86.4722222222222</v>
      </c>
    </row>
    <row r="963" spans="1:17" hidden="1" x14ac:dyDescent="0.3">
      <c r="A963" t="s">
        <v>2078</v>
      </c>
      <c r="B963" t="s">
        <v>2079</v>
      </c>
      <c r="C963" t="s">
        <v>3172</v>
      </c>
      <c r="D963" t="s">
        <v>199</v>
      </c>
      <c r="E963">
        <v>3105.5618753250001</v>
      </c>
      <c r="F963">
        <v>326.95</v>
      </c>
      <c r="G963">
        <v>0.76690313260470599</v>
      </c>
      <c r="H963">
        <v>39.776875337061199</v>
      </c>
      <c r="I963">
        <v>52.961170523601702</v>
      </c>
      <c r="J963">
        <v>16.260903623116199</v>
      </c>
      <c r="K963">
        <v>265.32359790448203</v>
      </c>
      <c r="L963">
        <v>230.04713151340999</v>
      </c>
      <c r="M963">
        <v>74.980907761557106</v>
      </c>
      <c r="N963">
        <v>0.84251814816540205</v>
      </c>
      <c r="O963">
        <v>4.3584645970331897</v>
      </c>
      <c r="P963">
        <v>89.3715609614827</v>
      </c>
      <c r="Q963">
        <v>0.11269606458647401</v>
      </c>
    </row>
    <row r="964" spans="1:17" x14ac:dyDescent="0.3">
      <c r="A964" t="s">
        <v>2080</v>
      </c>
      <c r="B964" t="s">
        <v>2081</v>
      </c>
      <c r="C964" t="s">
        <v>3164</v>
      </c>
      <c r="D964" t="s">
        <v>117</v>
      </c>
      <c r="E964">
        <v>3097.1778045000001</v>
      </c>
      <c r="F964">
        <v>1063.9000000000001</v>
      </c>
      <c r="G964">
        <v>-27.019704949703499</v>
      </c>
      <c r="H964">
        <v>-5.9629633560276503</v>
      </c>
      <c r="I964">
        <v>-24.763065466457199</v>
      </c>
      <c r="J964">
        <v>1.7777972650434899</v>
      </c>
      <c r="K964">
        <v>1080.0961400409401</v>
      </c>
      <c r="L964">
        <v>1111.4765518542899</v>
      </c>
      <c r="M964">
        <v>61.429068015457503</v>
      </c>
      <c r="N964">
        <v>0.549697706949269</v>
      </c>
      <c r="O964">
        <v>27.7375693204248</v>
      </c>
      <c r="P964">
        <v>11.4031413612565</v>
      </c>
      <c r="Q964">
        <v>-9.1625296863379994E-3</v>
      </c>
    </row>
    <row r="965" spans="1:17" hidden="1" x14ac:dyDescent="0.3">
      <c r="A965" t="s">
        <v>2082</v>
      </c>
      <c r="B965" t="s">
        <v>2083</v>
      </c>
      <c r="C965" t="s">
        <v>3172</v>
      </c>
      <c r="D965" t="s">
        <v>46</v>
      </c>
      <c r="E965">
        <v>3094.3523785000002</v>
      </c>
      <c r="F965">
        <v>494.6</v>
      </c>
      <c r="G965">
        <v>50.210508943119997</v>
      </c>
      <c r="H965">
        <v>12.423784673684899</v>
      </c>
      <c r="I965">
        <v>12.849976626834399</v>
      </c>
      <c r="J965">
        <v>-3.27988518606888</v>
      </c>
      <c r="K965">
        <v>465.688872120312</v>
      </c>
      <c r="L965">
        <v>412.97042818458499</v>
      </c>
      <c r="M965">
        <v>53.456711078555102</v>
      </c>
      <c r="N965">
        <v>0.92297463280331804</v>
      </c>
      <c r="O965">
        <v>9.9878689850383999</v>
      </c>
      <c r="P965">
        <v>91.638575690650498</v>
      </c>
      <c r="Q965">
        <v>0.175955839135851</v>
      </c>
    </row>
    <row r="966" spans="1:17" hidden="1" x14ac:dyDescent="0.3">
      <c r="A966" t="s">
        <v>2084</v>
      </c>
      <c r="B966" t="s">
        <v>2085</v>
      </c>
      <c r="C966" t="s">
        <v>3172</v>
      </c>
      <c r="D966" t="s">
        <v>136</v>
      </c>
      <c r="E966">
        <v>3084.6052370450002</v>
      </c>
      <c r="F966">
        <v>306.85000000000002</v>
      </c>
      <c r="G966">
        <v>7.57365360518091</v>
      </c>
      <c r="H966">
        <v>0.62889786650310597</v>
      </c>
      <c r="I966">
        <v>-27.993676625427401</v>
      </c>
      <c r="J966">
        <v>-1.2287212811818</v>
      </c>
      <c r="K966">
        <v>323.05528686487003</v>
      </c>
      <c r="L966">
        <v>327.93572476682903</v>
      </c>
      <c r="M966">
        <v>47.168974700795602</v>
      </c>
      <c r="N966">
        <v>0.69489913905090905</v>
      </c>
      <c r="O966">
        <v>52.843408831676697</v>
      </c>
      <c r="P966">
        <v>38.283010365029298</v>
      </c>
      <c r="Q966">
        <v>5.0858756836991002E-2</v>
      </c>
    </row>
    <row r="967" spans="1:17" x14ac:dyDescent="0.3">
      <c r="A967" t="s">
        <v>2086</v>
      </c>
      <c r="B967" t="s">
        <v>2087</v>
      </c>
      <c r="C967" t="s">
        <v>3161</v>
      </c>
      <c r="D967" t="s">
        <v>163</v>
      </c>
      <c r="E967">
        <v>3059.7788820199999</v>
      </c>
      <c r="F967">
        <v>195.16</v>
      </c>
      <c r="G967">
        <v>4.9377806603757799</v>
      </c>
      <c r="H967">
        <v>9.3371621571975005</v>
      </c>
      <c r="I967">
        <v>-21.501575778392201</v>
      </c>
      <c r="J967">
        <v>4.1192094724949602</v>
      </c>
      <c r="K967">
        <v>185.81248240539301</v>
      </c>
      <c r="L967">
        <v>185.703652704104</v>
      </c>
      <c r="M967">
        <v>62.5869576961517</v>
      </c>
      <c r="N967">
        <v>0.43327922381497902</v>
      </c>
      <c r="O967">
        <v>45.009223201475699</v>
      </c>
      <c r="P967">
        <v>46.736842105263101</v>
      </c>
      <c r="Q967">
        <v>-4.7975106530680003E-3</v>
      </c>
    </row>
    <row r="968" spans="1:17" hidden="1" x14ac:dyDescent="0.3">
      <c r="A968" t="s">
        <v>2088</v>
      </c>
      <c r="B968" t="s">
        <v>2089</v>
      </c>
      <c r="C968" t="s">
        <v>3172</v>
      </c>
      <c r="D968" t="s">
        <v>54</v>
      </c>
      <c r="E968">
        <v>3054.8713064599901</v>
      </c>
      <c r="F968">
        <v>488.3</v>
      </c>
      <c r="G968">
        <v>-8.7361325603571398</v>
      </c>
      <c r="H968">
        <v>-7.0176440024941602</v>
      </c>
      <c r="I968">
        <v>-14.0403508635018</v>
      </c>
      <c r="J968">
        <v>-0.34625711451295399</v>
      </c>
      <c r="K968">
        <v>504.57397021966102</v>
      </c>
      <c r="L968">
        <v>482.259784776012</v>
      </c>
      <c r="M968">
        <v>52.240479155549998</v>
      </c>
      <c r="N968">
        <v>0.72079634414862004</v>
      </c>
      <c r="O968">
        <v>21.851320909277</v>
      </c>
      <c r="P968">
        <v>33.233287858117301</v>
      </c>
      <c r="Q968">
        <v>5.4369615264387001E-2</v>
      </c>
    </row>
    <row r="969" spans="1:17" hidden="1" x14ac:dyDescent="0.3">
      <c r="A969" t="s">
        <v>2090</v>
      </c>
      <c r="B969" t="s">
        <v>2091</v>
      </c>
      <c r="C969" t="s">
        <v>3172</v>
      </c>
      <c r="D969" t="s">
        <v>117</v>
      </c>
      <c r="E969">
        <v>3044.570344839</v>
      </c>
      <c r="F969">
        <v>170.01</v>
      </c>
      <c r="G969">
        <v>-17.393241655926001</v>
      </c>
      <c r="H969">
        <v>-1.2104834006402001</v>
      </c>
      <c r="I969">
        <v>-6.8341765802172603</v>
      </c>
      <c r="J969">
        <v>8.0868478167988602</v>
      </c>
      <c r="K969">
        <v>175.472893315036</v>
      </c>
      <c r="L969">
        <v>173.39885061565201</v>
      </c>
      <c r="M969">
        <v>58.623726582640799</v>
      </c>
      <c r="N969">
        <v>0.42973577763700799</v>
      </c>
      <c r="O969">
        <v>39.403564496206101</v>
      </c>
      <c r="P969">
        <v>32.664845883729903</v>
      </c>
      <c r="Q969">
        <v>9.6637889247462999E-2</v>
      </c>
    </row>
    <row r="970" spans="1:17" hidden="1" x14ac:dyDescent="0.3">
      <c r="A970" t="s">
        <v>2092</v>
      </c>
      <c r="B970" t="s">
        <v>2093</v>
      </c>
      <c r="C970" t="s">
        <v>3172</v>
      </c>
      <c r="D970" t="s">
        <v>199</v>
      </c>
      <c r="E970">
        <v>3042.9412429399999</v>
      </c>
      <c r="F970">
        <v>505.55</v>
      </c>
      <c r="G970">
        <v>1.6631753817603101</v>
      </c>
      <c r="H970">
        <v>-12.3861415256348</v>
      </c>
      <c r="I970">
        <v>-6.7163248427326003</v>
      </c>
      <c r="J970">
        <v>0.80029384966182904</v>
      </c>
      <c r="K970">
        <v>548.53800472016997</v>
      </c>
      <c r="L970">
        <v>536.24625978021504</v>
      </c>
      <c r="M970">
        <v>48.6855208400466</v>
      </c>
      <c r="N970">
        <v>0.89154019630173897</v>
      </c>
      <c r="O970">
        <v>37.9685491049352</v>
      </c>
      <c r="P970">
        <v>29.961439588688901</v>
      </c>
      <c r="Q970">
        <v>6.5706705554106001E-2</v>
      </c>
    </row>
    <row r="971" spans="1:17" hidden="1" x14ac:dyDescent="0.3">
      <c r="A971" t="s">
        <v>2094</v>
      </c>
      <c r="B971" t="s">
        <v>2095</v>
      </c>
      <c r="C971" t="s">
        <v>3172</v>
      </c>
      <c r="D971" t="s">
        <v>294</v>
      </c>
      <c r="E971">
        <v>3020.9064490000001</v>
      </c>
      <c r="F971">
        <v>1535.95</v>
      </c>
      <c r="G971">
        <v>116.01877537838</v>
      </c>
      <c r="H971">
        <v>32.8411448448051</v>
      </c>
      <c r="I971">
        <v>138.13958175929301</v>
      </c>
      <c r="J971">
        <v>11.7815623981647</v>
      </c>
      <c r="K971">
        <v>1203.1902744955901</v>
      </c>
      <c r="L971">
        <v>930.45352748311097</v>
      </c>
      <c r="M971">
        <v>54.969204823911802</v>
      </c>
      <c r="N971">
        <v>1.0438073073234799</v>
      </c>
      <c r="O971">
        <v>1.9792310947621901</v>
      </c>
      <c r="P971">
        <v>188.712406015037</v>
      </c>
    </row>
    <row r="972" spans="1:17" hidden="1" x14ac:dyDescent="0.3">
      <c r="A972" t="s">
        <v>2096</v>
      </c>
      <c r="B972" t="s">
        <v>2097</v>
      </c>
      <c r="C972" t="s">
        <v>3172</v>
      </c>
      <c r="D972" t="s">
        <v>46</v>
      </c>
      <c r="E972">
        <v>3013.2129918599999</v>
      </c>
      <c r="F972">
        <v>847.3</v>
      </c>
      <c r="G972">
        <v>-19.852220057757599</v>
      </c>
      <c r="H972">
        <v>1.8711546613679899</v>
      </c>
      <c r="I972">
        <v>-16.742023968593902</v>
      </c>
      <c r="J972">
        <v>13.044048497113501</v>
      </c>
      <c r="K972">
        <v>849.86687617794598</v>
      </c>
      <c r="L972">
        <v>879.92534152284702</v>
      </c>
      <c r="M972">
        <v>29.796532157862401</v>
      </c>
      <c r="N972">
        <v>0.91727730258417395</v>
      </c>
      <c r="O972">
        <v>62.398206066328299</v>
      </c>
      <c r="P972">
        <v>19.523204965439401</v>
      </c>
    </row>
    <row r="973" spans="1:17" hidden="1" x14ac:dyDescent="0.3">
      <c r="A973" t="s">
        <v>2098</v>
      </c>
      <c r="B973" t="s">
        <v>2099</v>
      </c>
      <c r="C973" t="s">
        <v>3172</v>
      </c>
      <c r="D973" t="s">
        <v>243</v>
      </c>
      <c r="E973">
        <v>2995.0369670650002</v>
      </c>
      <c r="F973">
        <v>927.55</v>
      </c>
      <c r="G973">
        <v>11.29494434551</v>
      </c>
      <c r="H973">
        <v>9.1208449847739796</v>
      </c>
      <c r="I973">
        <v>46.703279051808103</v>
      </c>
      <c r="J973">
        <v>2.4082159699505001</v>
      </c>
      <c r="K973">
        <v>823.86535518582195</v>
      </c>
      <c r="L973">
        <v>713.49011057068799</v>
      </c>
      <c r="M973">
        <v>65.821681233776204</v>
      </c>
      <c r="N973">
        <v>1.2967027417089101</v>
      </c>
      <c r="O973">
        <v>3.4984636946795402</v>
      </c>
      <c r="P973">
        <v>75.655714420982804</v>
      </c>
      <c r="Q973">
        <v>2.8004057447571E-2</v>
      </c>
    </row>
    <row r="974" spans="1:17" hidden="1" x14ac:dyDescent="0.3">
      <c r="A974" t="s">
        <v>2100</v>
      </c>
      <c r="B974" t="s">
        <v>2101</v>
      </c>
      <c r="C974" t="s">
        <v>3172</v>
      </c>
      <c r="D974" t="s">
        <v>528</v>
      </c>
      <c r="E974">
        <v>2992.1747814199998</v>
      </c>
      <c r="F974">
        <v>283.89999999999998</v>
      </c>
      <c r="G974">
        <v>-63.167087135559797</v>
      </c>
      <c r="H974">
        <v>-3.5043525540401199</v>
      </c>
      <c r="I974">
        <v>-11.451806639889201</v>
      </c>
      <c r="J974">
        <v>-1.39774305708916</v>
      </c>
      <c r="K974">
        <v>294.93912336181103</v>
      </c>
      <c r="L974">
        <v>304.731038915635</v>
      </c>
      <c r="M974">
        <v>48.134901283550597</v>
      </c>
      <c r="N974">
        <v>1.5155417350629099</v>
      </c>
      <c r="O974">
        <v>81.190560056357796</v>
      </c>
      <c r="P974">
        <v>15.3596099146688</v>
      </c>
    </row>
    <row r="975" spans="1:17" hidden="1" x14ac:dyDescent="0.3">
      <c r="A975" t="s">
        <v>2102</v>
      </c>
      <c r="B975" t="s">
        <v>2103</v>
      </c>
      <c r="C975" t="s">
        <v>3172</v>
      </c>
      <c r="D975" t="s">
        <v>75</v>
      </c>
      <c r="E975">
        <v>2991.6155177999999</v>
      </c>
      <c r="F975">
        <v>232.05</v>
      </c>
      <c r="G975">
        <v>47.106232096326004</v>
      </c>
      <c r="H975">
        <v>-10.4590386414334</v>
      </c>
      <c r="I975">
        <v>28.415280395555499</v>
      </c>
      <c r="J975">
        <v>4.4585523158092304</v>
      </c>
      <c r="K975">
        <v>228.89777759994101</v>
      </c>
      <c r="L975">
        <v>210.42004968917101</v>
      </c>
      <c r="M975">
        <v>66.857438231716699</v>
      </c>
      <c r="N975">
        <v>0.61799718774437495</v>
      </c>
      <c r="O975">
        <v>21.435035552682599</v>
      </c>
      <c r="P975">
        <v>77.476099426386199</v>
      </c>
      <c r="Q975">
        <v>5.3850929816968998E-2</v>
      </c>
    </row>
    <row r="976" spans="1:17" hidden="1" x14ac:dyDescent="0.3">
      <c r="A976" t="s">
        <v>2104</v>
      </c>
      <c r="B976" t="s">
        <v>2105</v>
      </c>
      <c r="C976" t="s">
        <v>3172</v>
      </c>
      <c r="D976" t="s">
        <v>294</v>
      </c>
      <c r="E976">
        <v>2990.4755896000001</v>
      </c>
      <c r="F976">
        <v>289</v>
      </c>
      <c r="G976">
        <v>11.883321439204</v>
      </c>
      <c r="H976">
        <v>-6.8041825953681503</v>
      </c>
      <c r="I976">
        <v>27.9034582154707</v>
      </c>
      <c r="J976">
        <v>-0.69357457676466805</v>
      </c>
      <c r="K976">
        <v>313.70462870918601</v>
      </c>
      <c r="L976">
        <v>294.77506643808402</v>
      </c>
      <c r="M976">
        <v>46.305261831402902</v>
      </c>
      <c r="N976">
        <v>0.47230740150505901</v>
      </c>
      <c r="O976">
        <v>58.650519031141798</v>
      </c>
      <c r="P976">
        <v>80.624999999999901</v>
      </c>
      <c r="Q976">
        <v>0.20113063778335899</v>
      </c>
    </row>
    <row r="977" spans="1:17" hidden="1" x14ac:dyDescent="0.3">
      <c r="A977" t="s">
        <v>2106</v>
      </c>
      <c r="B977" t="s">
        <v>2107</v>
      </c>
      <c r="C977" t="s">
        <v>3172</v>
      </c>
      <c r="D977" t="s">
        <v>220</v>
      </c>
      <c r="E977">
        <v>2990.3040193950001</v>
      </c>
      <c r="F977">
        <v>2742.95</v>
      </c>
      <c r="G977">
        <v>135.50196058442199</v>
      </c>
      <c r="H977">
        <v>1.8898669480452099</v>
      </c>
      <c r="I977">
        <v>72.550472386990606</v>
      </c>
      <c r="J977">
        <v>-1.6341721900233801E-2</v>
      </c>
      <c r="K977">
        <v>2595.3108573377499</v>
      </c>
      <c r="L977">
        <v>1957.62521828123</v>
      </c>
      <c r="M977">
        <v>52.146235416893397</v>
      </c>
      <c r="N977">
        <v>0.83615097934984906</v>
      </c>
      <c r="O977">
        <v>23.881222771104099</v>
      </c>
      <c r="P977">
        <v>167.59182478903401</v>
      </c>
      <c r="Q977">
        <v>0.15470291383267501</v>
      </c>
    </row>
    <row r="978" spans="1:17" hidden="1" x14ac:dyDescent="0.3">
      <c r="A978" t="s">
        <v>2108</v>
      </c>
      <c r="B978" t="s">
        <v>2109</v>
      </c>
      <c r="C978" t="s">
        <v>3172</v>
      </c>
      <c r="D978" t="s">
        <v>136</v>
      </c>
      <c r="E978">
        <v>2988.7630911000001</v>
      </c>
      <c r="F978">
        <v>583.65</v>
      </c>
      <c r="G978">
        <v>9.9189009504282399</v>
      </c>
      <c r="H978">
        <v>-10.151765914160601</v>
      </c>
      <c r="I978">
        <v>26.479082176430399</v>
      </c>
      <c r="J978">
        <v>-1.1379507180798201</v>
      </c>
      <c r="K978">
        <v>606.22334416033198</v>
      </c>
      <c r="L978">
        <v>538.32695881977395</v>
      </c>
      <c r="M978">
        <v>45.471071089020697</v>
      </c>
      <c r="N978">
        <v>0.32036001175316797</v>
      </c>
      <c r="O978">
        <v>26.257174676604102</v>
      </c>
      <c r="P978">
        <v>72.830915013325395</v>
      </c>
      <c r="Q978">
        <v>0.185764270666673</v>
      </c>
    </row>
    <row r="979" spans="1:17" hidden="1" x14ac:dyDescent="0.3">
      <c r="A979" t="s">
        <v>2110</v>
      </c>
      <c r="B979" t="s">
        <v>2111</v>
      </c>
      <c r="C979" t="s">
        <v>3172</v>
      </c>
      <c r="D979" t="s">
        <v>590</v>
      </c>
      <c r="E979">
        <v>2988.3008461200002</v>
      </c>
      <c r="F979">
        <v>658.65</v>
      </c>
      <c r="G979">
        <v>-3.9995105101675099</v>
      </c>
      <c r="H979">
        <v>35.540010936842599</v>
      </c>
      <c r="I979">
        <v>33.793853631987503</v>
      </c>
      <c r="J979">
        <v>18.652357821799299</v>
      </c>
      <c r="K979">
        <v>525.35410610428698</v>
      </c>
      <c r="L979">
        <v>504.91527234905698</v>
      </c>
      <c r="M979">
        <v>91.307627316037795</v>
      </c>
      <c r="N979">
        <v>2.85921793718299</v>
      </c>
      <c r="O979">
        <v>1.02482350261898</v>
      </c>
      <c r="P979">
        <v>60.803222656249901</v>
      </c>
      <c r="Q979">
        <v>3.7516834776614001E-2</v>
      </c>
    </row>
    <row r="980" spans="1:17" hidden="1" x14ac:dyDescent="0.3">
      <c r="A980" t="s">
        <v>2112</v>
      </c>
      <c r="B980" t="s">
        <v>2113</v>
      </c>
      <c r="C980" t="s">
        <v>3172</v>
      </c>
      <c r="D980" t="s">
        <v>2114</v>
      </c>
      <c r="E980">
        <v>2986.0092599099999</v>
      </c>
      <c r="F980">
        <v>258.45</v>
      </c>
      <c r="G980">
        <v>9.8962656909508802</v>
      </c>
      <c r="H980">
        <v>-7.4527508972060401</v>
      </c>
      <c r="I980">
        <v>-12.2436665783999</v>
      </c>
      <c r="J980">
        <v>2.2186352693368598</v>
      </c>
      <c r="K980">
        <v>263.98191066086702</v>
      </c>
      <c r="L980">
        <v>245.18648324487199</v>
      </c>
      <c r="M980">
        <v>50.715737203110102</v>
      </c>
      <c r="N980">
        <v>0.52654650068251696</v>
      </c>
      <c r="O980">
        <v>27.684271619268699</v>
      </c>
      <c r="P980">
        <v>138.75288683602699</v>
      </c>
    </row>
    <row r="981" spans="1:17" hidden="1" x14ac:dyDescent="0.3">
      <c r="A981" t="s">
        <v>2115</v>
      </c>
      <c r="B981" t="s">
        <v>2116</v>
      </c>
      <c r="C981" t="s">
        <v>3172</v>
      </c>
      <c r="D981" t="s">
        <v>1346</v>
      </c>
      <c r="E981">
        <v>2979.6940975950001</v>
      </c>
      <c r="F981">
        <v>3282.05</v>
      </c>
      <c r="G981">
        <v>26.822228771828499</v>
      </c>
      <c r="H981">
        <v>-0.58025797272956703</v>
      </c>
      <c r="I981">
        <v>40.896171660881102</v>
      </c>
      <c r="J981">
        <v>8.5514556360385594</v>
      </c>
      <c r="K981">
        <v>3216.5751403703498</v>
      </c>
      <c r="L981">
        <v>2726.6075420894099</v>
      </c>
      <c r="M981">
        <v>61.755783729959099</v>
      </c>
      <c r="N981">
        <v>0.63226187808519396</v>
      </c>
      <c r="O981">
        <v>11.864535884584299</v>
      </c>
      <c r="P981">
        <v>62.880893300248097</v>
      </c>
      <c r="Q981">
        <v>0.189483113884552</v>
      </c>
    </row>
    <row r="982" spans="1:17" hidden="1" x14ac:dyDescent="0.3">
      <c r="A982" t="s">
        <v>2117</v>
      </c>
      <c r="B982" t="s">
        <v>2118</v>
      </c>
      <c r="C982" t="s">
        <v>3172</v>
      </c>
      <c r="D982" t="s">
        <v>2119</v>
      </c>
      <c r="E982">
        <v>2979.3836602400002</v>
      </c>
      <c r="F982">
        <v>598.54999999999995</v>
      </c>
      <c r="G982">
        <v>109.42681727652599</v>
      </c>
      <c r="H982">
        <v>29.0156204254865</v>
      </c>
      <c r="I982">
        <v>40.653981643713799</v>
      </c>
      <c r="J982">
        <v>17.228231113470301</v>
      </c>
      <c r="K982">
        <v>506.40872756205101</v>
      </c>
      <c r="L982">
        <v>450.62057798612898</v>
      </c>
      <c r="M982">
        <v>80.229385095330002</v>
      </c>
      <c r="N982">
        <v>2.0143573582940402</v>
      </c>
      <c r="O982">
        <v>3.58366051290619</v>
      </c>
      <c r="P982">
        <v>160.29571646010001</v>
      </c>
      <c r="Q982">
        <v>0.30827553809977098</v>
      </c>
    </row>
    <row r="983" spans="1:17" hidden="1" x14ac:dyDescent="0.3">
      <c r="A983" t="s">
        <v>2120</v>
      </c>
      <c r="B983" t="s">
        <v>2121</v>
      </c>
      <c r="C983" t="s">
        <v>3172</v>
      </c>
      <c r="D983" t="s">
        <v>75</v>
      </c>
      <c r="E983">
        <v>2978.1714811799998</v>
      </c>
      <c r="F983">
        <v>227.85</v>
      </c>
      <c r="G983">
        <v>-36.3546363869388</v>
      </c>
      <c r="H983">
        <v>-1.2071986690243599</v>
      </c>
      <c r="I983">
        <v>-1.8470663003990899</v>
      </c>
      <c r="J983">
        <v>2.2599204758234599</v>
      </c>
      <c r="K983">
        <v>226.211584462133</v>
      </c>
      <c r="L983">
        <v>232.23903764219301</v>
      </c>
      <c r="M983">
        <v>60.946916369963901</v>
      </c>
      <c r="N983">
        <v>1.1621993035271401</v>
      </c>
      <c r="O983">
        <v>33.859995611147603</v>
      </c>
      <c r="P983">
        <v>17.448453608247402</v>
      </c>
      <c r="Q983">
        <v>-4.7484735658274997E-2</v>
      </c>
    </row>
    <row r="984" spans="1:17" hidden="1" x14ac:dyDescent="0.3">
      <c r="A984" t="s">
        <v>2122</v>
      </c>
      <c r="B984" t="s">
        <v>2123</v>
      </c>
      <c r="C984" t="s">
        <v>3172</v>
      </c>
      <c r="D984" t="s">
        <v>414</v>
      </c>
      <c r="E984">
        <v>2969.8251277499999</v>
      </c>
      <c r="F984">
        <v>3878.55</v>
      </c>
      <c r="G984">
        <v>-33.967945735819598</v>
      </c>
      <c r="H984">
        <v>-5.6875906336588598</v>
      </c>
      <c r="I984">
        <v>-16.874559583520501</v>
      </c>
      <c r="J984">
        <v>1.69339049085931</v>
      </c>
      <c r="K984">
        <v>4065.2869288350398</v>
      </c>
      <c r="L984">
        <v>4140.3483236448201</v>
      </c>
      <c r="M984">
        <v>54.227025359899002</v>
      </c>
      <c r="N984">
        <v>0.43731662901204299</v>
      </c>
      <c r="O984">
        <v>31.415090691108698</v>
      </c>
      <c r="P984">
        <v>9.7169771290363602</v>
      </c>
      <c r="Q984">
        <v>5.2548109048170998E-2</v>
      </c>
    </row>
    <row r="985" spans="1:17" x14ac:dyDescent="0.3">
      <c r="A985" t="s">
        <v>2124</v>
      </c>
      <c r="B985" t="s">
        <v>2125</v>
      </c>
      <c r="C985" t="s">
        <v>3166</v>
      </c>
      <c r="D985" t="s">
        <v>433</v>
      </c>
      <c r="E985">
        <v>2961.2690151000002</v>
      </c>
      <c r="F985">
        <v>411</v>
      </c>
      <c r="G985">
        <v>-13.1869338577973</v>
      </c>
      <c r="H985">
        <v>-15.392191211243199</v>
      </c>
      <c r="I985">
        <v>-19.845016383308</v>
      </c>
      <c r="J985">
        <v>-1.0886775404222799</v>
      </c>
      <c r="K985">
        <v>462.410064647551</v>
      </c>
      <c r="L985">
        <v>459.07369865709802</v>
      </c>
      <c r="M985">
        <v>27.751526990695101</v>
      </c>
      <c r="N985">
        <v>1.43597300652945</v>
      </c>
      <c r="O985">
        <v>34.963503649635001</v>
      </c>
      <c r="P985">
        <v>16.2330316742081</v>
      </c>
      <c r="Q985">
        <v>-9.9689250780586006E-2</v>
      </c>
    </row>
    <row r="986" spans="1:17" hidden="1" x14ac:dyDescent="0.3">
      <c r="A986" t="s">
        <v>2126</v>
      </c>
      <c r="B986" t="s">
        <v>2127</v>
      </c>
      <c r="C986" t="s">
        <v>3172</v>
      </c>
      <c r="D986" t="s">
        <v>2128</v>
      </c>
      <c r="E986">
        <v>2956.24</v>
      </c>
      <c r="F986">
        <v>1055.8</v>
      </c>
      <c r="G986">
        <v>84.251538025418597</v>
      </c>
      <c r="H986">
        <v>3.7884406369673602</v>
      </c>
      <c r="I986">
        <v>30.486400907924001</v>
      </c>
      <c r="J986">
        <v>8.3563071809210694</v>
      </c>
      <c r="K986">
        <v>1005.4945437387699</v>
      </c>
      <c r="L986">
        <v>907.91832846841805</v>
      </c>
      <c r="M986">
        <v>65.889559358556298</v>
      </c>
      <c r="N986">
        <v>0.56215026630324805</v>
      </c>
      <c r="O986">
        <v>38.0896003030877</v>
      </c>
      <c r="P986">
        <v>123.686440677966</v>
      </c>
      <c r="Q986">
        <v>0.107828753063062</v>
      </c>
    </row>
    <row r="987" spans="1:17" hidden="1" x14ac:dyDescent="0.3">
      <c r="A987" t="s">
        <v>2129</v>
      </c>
      <c r="B987" t="s">
        <v>2130</v>
      </c>
      <c r="C987" t="s">
        <v>3172</v>
      </c>
      <c r="D987" t="s">
        <v>391</v>
      </c>
      <c r="E987">
        <v>2949.8847420000002</v>
      </c>
      <c r="F987">
        <v>1976.8</v>
      </c>
      <c r="G987">
        <v>-35.486493687031803</v>
      </c>
      <c r="H987">
        <v>6.8814699280151199</v>
      </c>
      <c r="I987">
        <v>-5.0975142172391097</v>
      </c>
      <c r="J987">
        <v>0.34648403042255799</v>
      </c>
      <c r="K987">
        <v>1908.1835207078</v>
      </c>
      <c r="L987">
        <v>1951.4310450129301</v>
      </c>
      <c r="M987">
        <v>66.919594780555599</v>
      </c>
      <c r="N987">
        <v>1.4138033390320299</v>
      </c>
      <c r="O987">
        <v>18.120194253338699</v>
      </c>
      <c r="P987">
        <v>16.970414201183399</v>
      </c>
      <c r="Q987">
        <v>-5.6341296650498002E-2</v>
      </c>
    </row>
    <row r="988" spans="1:17" x14ac:dyDescent="0.3">
      <c r="A988" t="s">
        <v>2131</v>
      </c>
      <c r="B988" t="s">
        <v>2132</v>
      </c>
      <c r="C988" t="s">
        <v>3159</v>
      </c>
      <c r="D988" t="s">
        <v>547</v>
      </c>
      <c r="E988">
        <v>2935.1115587999998</v>
      </c>
      <c r="F988">
        <v>403.8</v>
      </c>
      <c r="G988">
        <v>-13.744856666850101</v>
      </c>
      <c r="H988">
        <v>-9.6869923007850804</v>
      </c>
      <c r="I988">
        <v>9.6339546416922506</v>
      </c>
      <c r="J988">
        <v>0.66504578793402003</v>
      </c>
      <c r="K988">
        <v>422.23727140137902</v>
      </c>
      <c r="L988">
        <v>394.75391371276601</v>
      </c>
      <c r="M988">
        <v>50.2206514015853</v>
      </c>
      <c r="N988">
        <v>0.31775739438119899</v>
      </c>
      <c r="O988">
        <v>25.061911837543299</v>
      </c>
      <c r="P988">
        <v>36.858159633960298</v>
      </c>
      <c r="Q988">
        <v>4.6507672911859999E-3</v>
      </c>
    </row>
    <row r="989" spans="1:17" hidden="1" x14ac:dyDescent="0.3">
      <c r="A989" t="s">
        <v>2133</v>
      </c>
      <c r="B989" t="s">
        <v>2134</v>
      </c>
      <c r="C989" t="s">
        <v>3172</v>
      </c>
      <c r="D989" t="s">
        <v>51</v>
      </c>
      <c r="E989">
        <v>2923.2781763849998</v>
      </c>
      <c r="F989">
        <v>134.05000000000001</v>
      </c>
      <c r="G989">
        <v>39.261683399318002</v>
      </c>
      <c r="H989">
        <v>-6.77808894041336</v>
      </c>
      <c r="I989">
        <v>10.8057793023334</v>
      </c>
      <c r="J989">
        <v>10.142770239958599</v>
      </c>
      <c r="K989">
        <v>133.71882943206899</v>
      </c>
      <c r="L989">
        <v>119.806262061035</v>
      </c>
      <c r="M989">
        <v>62.622884956637897</v>
      </c>
      <c r="N989">
        <v>0.57697697645051704</v>
      </c>
      <c r="O989">
        <v>26.296158149943999</v>
      </c>
      <c r="P989">
        <v>79.932885906040198</v>
      </c>
      <c r="Q989">
        <v>3.9075247718580002E-2</v>
      </c>
    </row>
    <row r="990" spans="1:17" hidden="1" x14ac:dyDescent="0.3">
      <c r="A990" t="s">
        <v>2135</v>
      </c>
      <c r="B990" t="s">
        <v>2136</v>
      </c>
      <c r="C990" t="s">
        <v>3172</v>
      </c>
      <c r="D990" t="s">
        <v>21</v>
      </c>
      <c r="E990">
        <v>2923.012309875</v>
      </c>
      <c r="F990">
        <v>230.37</v>
      </c>
      <c r="G990">
        <v>-52.122725503303002</v>
      </c>
      <c r="H990">
        <v>-8.8630654606012307</v>
      </c>
      <c r="I990">
        <v>-2.20551891154668</v>
      </c>
      <c r="J990">
        <v>-1.55364709241096</v>
      </c>
      <c r="K990">
        <v>240.442146843275</v>
      </c>
      <c r="L990">
        <v>234.893177848265</v>
      </c>
      <c r="M990">
        <v>49.272220553000601</v>
      </c>
      <c r="N990">
        <v>0.27052725332907701</v>
      </c>
      <c r="O990">
        <v>38.906975734687599</v>
      </c>
      <c r="P990">
        <v>37.157656584901098</v>
      </c>
      <c r="Q990">
        <v>0.130451378026258</v>
      </c>
    </row>
    <row r="991" spans="1:17" hidden="1" x14ac:dyDescent="0.3">
      <c r="A991" t="s">
        <v>2137</v>
      </c>
      <c r="B991" t="s">
        <v>2138</v>
      </c>
      <c r="C991" t="s">
        <v>3172</v>
      </c>
      <c r="D991" t="s">
        <v>475</v>
      </c>
      <c r="E991">
        <v>2922.2839769249999</v>
      </c>
      <c r="F991">
        <v>4575.75</v>
      </c>
      <c r="G991">
        <v>3.7337217192719998</v>
      </c>
      <c r="H991">
        <v>1.59315553843754</v>
      </c>
      <c r="I991">
        <v>25.7050943238469</v>
      </c>
      <c r="J991">
        <v>3.3418446179552301</v>
      </c>
      <c r="K991">
        <v>4591.82951510168</v>
      </c>
      <c r="L991">
        <v>4154.9053900216804</v>
      </c>
      <c r="M991">
        <v>53.113461165827097</v>
      </c>
      <c r="N991">
        <v>0.46105436989979998</v>
      </c>
      <c r="O991">
        <v>18.5816532808829</v>
      </c>
      <c r="P991">
        <v>60.437229361336499</v>
      </c>
      <c r="Q991">
        <v>0.135239347484332</v>
      </c>
    </row>
    <row r="992" spans="1:17" hidden="1" x14ac:dyDescent="0.3">
      <c r="A992" t="s">
        <v>2139</v>
      </c>
      <c r="B992" t="s">
        <v>2140</v>
      </c>
      <c r="C992" t="s">
        <v>3172</v>
      </c>
      <c r="D992" t="s">
        <v>467</v>
      </c>
      <c r="E992">
        <v>2902.7310216000001</v>
      </c>
      <c r="F992">
        <v>511.8</v>
      </c>
      <c r="G992">
        <v>-5.6923515457518796</v>
      </c>
      <c r="H992">
        <v>-1.87680732867773</v>
      </c>
      <c r="I992">
        <v>-20.846843733919201</v>
      </c>
      <c r="J992">
        <v>3.8201820088348102</v>
      </c>
      <c r="K992">
        <v>515.98038511448306</v>
      </c>
      <c r="L992">
        <v>510.08027810758</v>
      </c>
      <c r="M992">
        <v>50.6286642508352</v>
      </c>
      <c r="N992">
        <v>0.40684024058735202</v>
      </c>
      <c r="O992">
        <v>28.946854239937402</v>
      </c>
      <c r="P992">
        <v>22.425547183351199</v>
      </c>
      <c r="Q992">
        <v>3.873462019309E-3</v>
      </c>
    </row>
    <row r="993" spans="1:17" hidden="1" x14ac:dyDescent="0.3">
      <c r="A993" t="s">
        <v>2141</v>
      </c>
      <c r="B993" t="s">
        <v>2142</v>
      </c>
      <c r="C993" t="s">
        <v>3172</v>
      </c>
      <c r="D993" t="s">
        <v>51</v>
      </c>
      <c r="E993">
        <v>2898.1286647500001</v>
      </c>
      <c r="F993">
        <v>314.5</v>
      </c>
      <c r="G993">
        <v>-29.256493961143999</v>
      </c>
      <c r="H993">
        <v>-5.0441939855689801</v>
      </c>
      <c r="I993">
        <v>-15.3691133857984</v>
      </c>
      <c r="J993">
        <v>2.8742465665508701</v>
      </c>
      <c r="K993">
        <v>334.199397643098</v>
      </c>
      <c r="L993">
        <v>340.49668214591497</v>
      </c>
      <c r="M993">
        <v>46.103875760115002</v>
      </c>
      <c r="N993">
        <v>1.0539658629001201</v>
      </c>
      <c r="O993">
        <v>31.9554848966613</v>
      </c>
      <c r="P993">
        <v>9.7348220516399095</v>
      </c>
      <c r="Q993">
        <v>-7.2195723380363994E-2</v>
      </c>
    </row>
    <row r="994" spans="1:17" hidden="1" x14ac:dyDescent="0.3">
      <c r="A994" t="s">
        <v>2143</v>
      </c>
      <c r="B994" t="s">
        <v>2144</v>
      </c>
      <c r="C994" t="s">
        <v>3172</v>
      </c>
      <c r="D994" t="s">
        <v>460</v>
      </c>
      <c r="E994">
        <v>2897.1905386499998</v>
      </c>
      <c r="F994">
        <v>432.75</v>
      </c>
      <c r="G994">
        <v>36.130917280554797</v>
      </c>
      <c r="H994">
        <v>9.9334613585665892</v>
      </c>
      <c r="I994">
        <v>30.749055372665399</v>
      </c>
      <c r="J994">
        <v>11.2884619901288</v>
      </c>
      <c r="K994">
        <v>373.41700890297898</v>
      </c>
      <c r="L994">
        <v>338.15657147846701</v>
      </c>
      <c r="M994">
        <v>73.953572973471495</v>
      </c>
      <c r="N994">
        <v>1.07655441766018</v>
      </c>
      <c r="O994">
        <v>1.35181975736569</v>
      </c>
      <c r="P994">
        <v>76.993865030674797</v>
      </c>
    </row>
    <row r="995" spans="1:17" hidden="1" x14ac:dyDescent="0.3">
      <c r="A995" t="s">
        <v>2145</v>
      </c>
      <c r="B995" t="s">
        <v>2146</v>
      </c>
      <c r="C995" t="s">
        <v>3172</v>
      </c>
      <c r="D995" t="s">
        <v>304</v>
      </c>
      <c r="E995">
        <v>2894.3867340219999</v>
      </c>
      <c r="F995">
        <v>2.2599999999999998</v>
      </c>
      <c r="G995">
        <v>89.108045139572397</v>
      </c>
      <c r="H995">
        <v>-3.0514524345368299</v>
      </c>
      <c r="I995">
        <v>23.8453457550326</v>
      </c>
      <c r="J995">
        <v>15.813804983246399</v>
      </c>
      <c r="K995">
        <v>2.3035393004163698</v>
      </c>
      <c r="L995">
        <v>2.1718873321374099</v>
      </c>
      <c r="M995">
        <v>63.3795400529823</v>
      </c>
      <c r="N995">
        <v>0.88613284313271401</v>
      </c>
      <c r="O995">
        <v>91.592920353982294</v>
      </c>
      <c r="P995">
        <v>137.894736842105</v>
      </c>
      <c r="Q995">
        <v>5.9639053221009999E-2</v>
      </c>
    </row>
    <row r="996" spans="1:17" hidden="1" x14ac:dyDescent="0.3">
      <c r="A996" t="s">
        <v>2147</v>
      </c>
      <c r="B996" t="s">
        <v>2148</v>
      </c>
      <c r="C996" t="s">
        <v>3172</v>
      </c>
      <c r="D996" t="s">
        <v>693</v>
      </c>
      <c r="E996">
        <v>2892.1125126900001</v>
      </c>
      <c r="F996">
        <v>26.7</v>
      </c>
      <c r="G996">
        <v>16.269949901477101</v>
      </c>
      <c r="H996">
        <v>-10.387224627026001</v>
      </c>
      <c r="I996">
        <v>-4.3899483626144296</v>
      </c>
      <c r="J996">
        <v>2.9775800539982802</v>
      </c>
      <c r="K996">
        <v>26.549774302772999</v>
      </c>
      <c r="L996">
        <v>23.888661034529498</v>
      </c>
      <c r="M996">
        <v>44.512497623814397</v>
      </c>
      <c r="N996">
        <v>0.357382735300183</v>
      </c>
      <c r="O996">
        <v>41.161048689138497</v>
      </c>
      <c r="P996">
        <v>45.1086956521739</v>
      </c>
      <c r="Q996">
        <v>-6.0104501506109999E-3</v>
      </c>
    </row>
    <row r="997" spans="1:17" hidden="1" x14ac:dyDescent="0.3">
      <c r="A997" t="s">
        <v>2149</v>
      </c>
      <c r="B997" t="s">
        <v>2150</v>
      </c>
      <c r="C997" t="s">
        <v>3172</v>
      </c>
      <c r="D997" t="s">
        <v>2151</v>
      </c>
      <c r="E997">
        <v>2891.8512500000002</v>
      </c>
      <c r="F997">
        <v>293.75</v>
      </c>
      <c r="G997">
        <v>157.54933184256799</v>
      </c>
      <c r="H997">
        <v>-1.1604440110058201</v>
      </c>
      <c r="I997">
        <v>64.259141252576597</v>
      </c>
      <c r="J997">
        <v>-0.31339732952284399</v>
      </c>
      <c r="K997">
        <v>268.125096667528</v>
      </c>
      <c r="L997">
        <v>199.52655361561699</v>
      </c>
      <c r="M997">
        <v>56.151215968822797</v>
      </c>
      <c r="N997">
        <v>0.11722796053922301</v>
      </c>
      <c r="O997">
        <v>12.2893617021276</v>
      </c>
      <c r="P997">
        <v>230.613393359594</v>
      </c>
    </row>
    <row r="998" spans="1:17" hidden="1" x14ac:dyDescent="0.3">
      <c r="A998" t="s">
        <v>2152</v>
      </c>
      <c r="B998" t="s">
        <v>2153</v>
      </c>
      <c r="C998" t="s">
        <v>3172</v>
      </c>
      <c r="D998" t="s">
        <v>2154</v>
      </c>
      <c r="E998">
        <v>2887.9468000500001</v>
      </c>
      <c r="F998">
        <v>1735.5</v>
      </c>
      <c r="G998">
        <v>19.0150531882548</v>
      </c>
      <c r="H998">
        <v>27.605593185794401</v>
      </c>
      <c r="I998">
        <v>36.049272571221998</v>
      </c>
      <c r="J998">
        <v>8.9644556338971206</v>
      </c>
      <c r="K998">
        <v>1410.88408035371</v>
      </c>
      <c r="M998">
        <v>63.148134060535</v>
      </c>
      <c r="O998">
        <v>4.58081244598098</v>
      </c>
      <c r="P998">
        <v>56.330225645182999</v>
      </c>
    </row>
    <row r="999" spans="1:17" hidden="1" x14ac:dyDescent="0.3">
      <c r="A999" t="s">
        <v>2155</v>
      </c>
      <c r="B999" t="s">
        <v>2156</v>
      </c>
      <c r="C999" t="s">
        <v>3172</v>
      </c>
      <c r="D999" t="s">
        <v>141</v>
      </c>
      <c r="E999">
        <v>2882.5676074799999</v>
      </c>
      <c r="F999">
        <v>44.88</v>
      </c>
      <c r="G999">
        <v>13.2488318890548</v>
      </c>
      <c r="H999">
        <v>-6.0295088608691296</v>
      </c>
      <c r="I999">
        <v>-3.2467741117820101</v>
      </c>
      <c r="J999">
        <v>-0.451606019006627</v>
      </c>
      <c r="K999">
        <v>47.704061999326299</v>
      </c>
      <c r="L999">
        <v>45.575839457637798</v>
      </c>
      <c r="M999">
        <v>54.784558207456897</v>
      </c>
      <c r="N999">
        <v>0.42020870248311998</v>
      </c>
      <c r="O999">
        <v>51.403743315508002</v>
      </c>
      <c r="P999">
        <v>42.025316455696199</v>
      </c>
      <c r="Q999">
        <v>8.9804664386051003E-2</v>
      </c>
    </row>
    <row r="1000" spans="1:17" hidden="1" x14ac:dyDescent="0.3">
      <c r="A1000" t="s">
        <v>2157</v>
      </c>
      <c r="B1000" t="s">
        <v>2158</v>
      </c>
      <c r="C1000" t="s">
        <v>3172</v>
      </c>
      <c r="D1000" t="s">
        <v>128</v>
      </c>
      <c r="E1000">
        <v>2857.9171471499999</v>
      </c>
      <c r="F1000">
        <v>3976.05</v>
      </c>
      <c r="G1000">
        <v>35.255264671944403</v>
      </c>
      <c r="H1000">
        <v>-0.34309398169268401</v>
      </c>
      <c r="I1000">
        <v>-24.538602184229799</v>
      </c>
      <c r="J1000">
        <v>3.98765696485634</v>
      </c>
      <c r="K1000">
        <v>3975.3262167308699</v>
      </c>
      <c r="L1000">
        <v>3878.7641480123202</v>
      </c>
      <c r="M1000">
        <v>64.990041631474398</v>
      </c>
      <c r="N1000">
        <v>0.35759599695683503</v>
      </c>
      <c r="O1000">
        <v>29.349480011569199</v>
      </c>
      <c r="P1000">
        <v>86.388993062066405</v>
      </c>
      <c r="Q1000">
        <v>0.14825914537669399</v>
      </c>
    </row>
    <row r="1001" spans="1:17" x14ac:dyDescent="0.3">
      <c r="A1001" t="s">
        <v>2159</v>
      </c>
      <c r="B1001" t="s">
        <v>2160</v>
      </c>
      <c r="C1001" t="s">
        <v>3157</v>
      </c>
      <c r="D1001" t="s">
        <v>54</v>
      </c>
      <c r="E1001">
        <v>2846.1448227599999</v>
      </c>
      <c r="F1001">
        <v>399.15</v>
      </c>
      <c r="G1001">
        <v>-81.961631375495202</v>
      </c>
      <c r="H1001">
        <v>-28.718773278304901</v>
      </c>
      <c r="I1001">
        <v>-61.654219020066201</v>
      </c>
      <c r="J1001">
        <v>2.9261908021909502</v>
      </c>
      <c r="K1001">
        <v>525.32534405842</v>
      </c>
      <c r="L1001">
        <v>686.86244399994098</v>
      </c>
      <c r="M1001">
        <v>28.827889661862901</v>
      </c>
      <c r="N1001">
        <v>2.2616209163852901</v>
      </c>
      <c r="O1001">
        <v>211.461856444945</v>
      </c>
      <c r="P1001">
        <v>7.1831364124597101</v>
      </c>
      <c r="Q1001">
        <v>-3.0053575447524E-2</v>
      </c>
    </row>
    <row r="1002" spans="1:17" x14ac:dyDescent="0.3">
      <c r="A1002" t="s">
        <v>2161</v>
      </c>
      <c r="B1002" t="s">
        <v>2162</v>
      </c>
      <c r="C1002" t="s">
        <v>3155</v>
      </c>
      <c r="D1002" t="s">
        <v>72</v>
      </c>
      <c r="E1002">
        <v>2819.8236513470001</v>
      </c>
      <c r="F1002">
        <v>213.23</v>
      </c>
      <c r="G1002">
        <v>2.9828775430151802</v>
      </c>
      <c r="H1002">
        <v>-10.222134875743</v>
      </c>
      <c r="I1002">
        <v>-2.1600232932888099</v>
      </c>
      <c r="J1002">
        <v>1.6117959034384699</v>
      </c>
      <c r="K1002">
        <v>222.649251472543</v>
      </c>
      <c r="L1002">
        <v>214.076611414545</v>
      </c>
      <c r="M1002">
        <v>56.6886398042557</v>
      </c>
      <c r="N1002">
        <v>0.43027813163733197</v>
      </c>
      <c r="O1002">
        <v>37.668245556441398</v>
      </c>
      <c r="P1002">
        <v>36.031897926634699</v>
      </c>
      <c r="Q1002">
        <v>2.1323251331224001E-2</v>
      </c>
    </row>
    <row r="1003" spans="1:17" hidden="1" x14ac:dyDescent="0.3">
      <c r="A1003" t="s">
        <v>2163</v>
      </c>
      <c r="B1003" t="s">
        <v>2164</v>
      </c>
      <c r="C1003" t="s">
        <v>3172</v>
      </c>
      <c r="D1003" t="s">
        <v>1582</v>
      </c>
      <c r="E1003">
        <v>2816.6950000000002</v>
      </c>
      <c r="F1003">
        <v>174.95</v>
      </c>
      <c r="G1003">
        <v>146.29287110982301</v>
      </c>
      <c r="H1003">
        <v>-5.4356473828762599</v>
      </c>
      <c r="I1003">
        <v>129.22319938933401</v>
      </c>
      <c r="J1003">
        <v>6.6505401388576297</v>
      </c>
      <c r="K1003">
        <v>160.703012423312</v>
      </c>
      <c r="L1003">
        <v>115.538370725086</v>
      </c>
      <c r="M1003">
        <v>53.733892775832501</v>
      </c>
      <c r="N1003">
        <v>0.100353869800495</v>
      </c>
      <c r="O1003">
        <v>18.748213775364398</v>
      </c>
      <c r="P1003">
        <v>236.37761968852101</v>
      </c>
      <c r="Q1003">
        <v>0.197381051091266</v>
      </c>
    </row>
    <row r="1004" spans="1:17" x14ac:dyDescent="0.3">
      <c r="A1004" t="s">
        <v>2165</v>
      </c>
      <c r="B1004" t="s">
        <v>2166</v>
      </c>
      <c r="C1004" t="s">
        <v>3170</v>
      </c>
      <c r="D1004" t="s">
        <v>136</v>
      </c>
      <c r="E1004">
        <v>2795.44216302</v>
      </c>
      <c r="F1004">
        <v>367.8</v>
      </c>
      <c r="G1004">
        <v>-55.440063552299399</v>
      </c>
      <c r="H1004">
        <v>-4.76981659094396</v>
      </c>
      <c r="I1004">
        <v>-39.3971382766698</v>
      </c>
      <c r="J1004">
        <v>-1.0290220647864701</v>
      </c>
      <c r="K1004">
        <v>389.82586003734502</v>
      </c>
      <c r="L1004">
        <v>425.66541022583198</v>
      </c>
      <c r="M1004">
        <v>45.152305110140297</v>
      </c>
      <c r="N1004">
        <v>0.34635870339999097</v>
      </c>
      <c r="O1004">
        <v>59.053833605220198</v>
      </c>
      <c r="P1004">
        <v>6.6086956521739202</v>
      </c>
      <c r="Q1004">
        <v>8.3650891864070001E-3</v>
      </c>
    </row>
    <row r="1005" spans="1:17" hidden="1" x14ac:dyDescent="0.3">
      <c r="A1005" t="s">
        <v>2167</v>
      </c>
      <c r="B1005" t="s">
        <v>2168</v>
      </c>
      <c r="C1005" t="s">
        <v>3172</v>
      </c>
      <c r="D1005" t="s">
        <v>240</v>
      </c>
      <c r="E1005">
        <v>2790.9264896999998</v>
      </c>
      <c r="F1005">
        <v>1788.3</v>
      </c>
      <c r="G1005">
        <v>48.662247819569203</v>
      </c>
      <c r="H1005">
        <v>11.748290551113101</v>
      </c>
      <c r="I1005">
        <v>17.733956518486899</v>
      </c>
      <c r="J1005">
        <v>3.23521799289477</v>
      </c>
      <c r="K1005">
        <v>1726.55430592429</v>
      </c>
      <c r="L1005">
        <v>1617.2009424711</v>
      </c>
      <c r="M1005">
        <v>61.911786948849802</v>
      </c>
      <c r="N1005">
        <v>0.90032436223371604</v>
      </c>
      <c r="O1005">
        <v>40.915953699043797</v>
      </c>
      <c r="P1005">
        <v>79.009009009009006</v>
      </c>
      <c r="Q1005">
        <v>0.297262712479617</v>
      </c>
    </row>
    <row r="1006" spans="1:17" hidden="1" x14ac:dyDescent="0.3">
      <c r="A1006" t="s">
        <v>2169</v>
      </c>
      <c r="B1006" t="s">
        <v>2170</v>
      </c>
      <c r="C1006" t="s">
        <v>3172</v>
      </c>
      <c r="D1006" t="s">
        <v>220</v>
      </c>
      <c r="E1006">
        <v>2788.5356462700001</v>
      </c>
      <c r="F1006">
        <v>6387.95</v>
      </c>
      <c r="G1006">
        <v>116.4534003249</v>
      </c>
      <c r="H1006">
        <v>0.97516855411365</v>
      </c>
      <c r="I1006">
        <v>40.176263503260103</v>
      </c>
      <c r="J1006">
        <v>2.6139632489241298</v>
      </c>
      <c r="K1006">
        <v>6447.7683280639403</v>
      </c>
      <c r="L1006">
        <v>5268.59448068452</v>
      </c>
      <c r="M1006">
        <v>41.278296263307297</v>
      </c>
      <c r="N1006">
        <v>1.32600794900259</v>
      </c>
      <c r="O1006">
        <v>28.8590236304291</v>
      </c>
      <c r="P1006">
        <v>148.07572815533899</v>
      </c>
      <c r="Q1006">
        <v>0.13248845523837099</v>
      </c>
    </row>
    <row r="1007" spans="1:17" hidden="1" x14ac:dyDescent="0.3">
      <c r="A1007" t="s">
        <v>2171</v>
      </c>
      <c r="B1007" t="s">
        <v>2172</v>
      </c>
      <c r="C1007" t="s">
        <v>3172</v>
      </c>
      <c r="D1007" t="s">
        <v>590</v>
      </c>
      <c r="E1007">
        <v>2776.1866140000002</v>
      </c>
      <c r="F1007">
        <v>638.9</v>
      </c>
      <c r="G1007">
        <v>-4.8736447085057097</v>
      </c>
      <c r="H1007">
        <v>5.6838865286346296</v>
      </c>
      <c r="I1007">
        <v>13.675114711039299</v>
      </c>
      <c r="J1007">
        <v>3.0362950645811102</v>
      </c>
      <c r="K1007">
        <v>608.48586305757499</v>
      </c>
      <c r="L1007">
        <v>583.58507162436797</v>
      </c>
      <c r="M1007">
        <v>67.671817204754902</v>
      </c>
      <c r="N1007">
        <v>0.54580994779597602</v>
      </c>
      <c r="O1007">
        <v>9.5633119424010093</v>
      </c>
      <c r="P1007">
        <v>40.417582417582402</v>
      </c>
      <c r="Q1007">
        <v>2.3493939547528001E-2</v>
      </c>
    </row>
    <row r="1008" spans="1:17" hidden="1" x14ac:dyDescent="0.3">
      <c r="A1008" t="s">
        <v>2173</v>
      </c>
      <c r="B1008" t="s">
        <v>2174</v>
      </c>
      <c r="C1008" t="s">
        <v>3172</v>
      </c>
      <c r="D1008" t="s">
        <v>117</v>
      </c>
      <c r="E1008">
        <v>2774.4945093599999</v>
      </c>
      <c r="F1008">
        <v>205.6</v>
      </c>
      <c r="G1008">
        <v>67.923748863251603</v>
      </c>
      <c r="H1008">
        <v>9.5667314236425103</v>
      </c>
      <c r="I1008">
        <v>46.015448047175397</v>
      </c>
      <c r="J1008">
        <v>8.9908047804553206</v>
      </c>
      <c r="K1008">
        <v>184.121362741101</v>
      </c>
      <c r="L1008">
        <v>160.10114516851399</v>
      </c>
      <c r="M1008">
        <v>68.214289047279095</v>
      </c>
      <c r="N1008">
        <v>1.17447492653143</v>
      </c>
      <c r="O1008">
        <v>4.5719844357976704</v>
      </c>
      <c r="P1008">
        <v>103.867129400099</v>
      </c>
      <c r="Q1008">
        <v>0.18934594817953901</v>
      </c>
    </row>
    <row r="1009" spans="1:17" hidden="1" x14ac:dyDescent="0.3">
      <c r="A1009" t="s">
        <v>2175</v>
      </c>
      <c r="B1009" t="s">
        <v>2176</v>
      </c>
      <c r="C1009" t="s">
        <v>3172</v>
      </c>
      <c r="D1009" t="s">
        <v>46</v>
      </c>
      <c r="E1009">
        <v>2774.4777281699999</v>
      </c>
      <c r="F1009">
        <v>412.7</v>
      </c>
      <c r="G1009">
        <v>105.52866446785301</v>
      </c>
      <c r="H1009">
        <v>5.6157257564723597</v>
      </c>
      <c r="I1009">
        <v>18.084446634213201</v>
      </c>
      <c r="J1009">
        <v>22.153073244278101</v>
      </c>
      <c r="K1009">
        <v>387.06808115386599</v>
      </c>
      <c r="L1009">
        <v>359.92474476931898</v>
      </c>
      <c r="M1009">
        <v>76.268423561452295</v>
      </c>
      <c r="N1009">
        <v>2.09735848353766</v>
      </c>
      <c r="O1009">
        <v>56.530167191664603</v>
      </c>
      <c r="P1009">
        <v>158.09881175734799</v>
      </c>
      <c r="Q1009">
        <v>5.0323271074394001E-2</v>
      </c>
    </row>
    <row r="1010" spans="1:17" hidden="1" x14ac:dyDescent="0.3">
      <c r="A1010" t="s">
        <v>2177</v>
      </c>
      <c r="B1010" t="s">
        <v>2178</v>
      </c>
      <c r="C1010" t="s">
        <v>3172</v>
      </c>
      <c r="D1010" t="s">
        <v>590</v>
      </c>
      <c r="E1010">
        <v>2763.9554914400001</v>
      </c>
      <c r="F1010">
        <v>1933.3</v>
      </c>
      <c r="G1010">
        <v>252.428790708213</v>
      </c>
      <c r="H1010">
        <v>0.57299857383768604</v>
      </c>
      <c r="I1010">
        <v>25.497597298925001</v>
      </c>
      <c r="J1010">
        <v>12.375276421247801</v>
      </c>
      <c r="K1010">
        <v>1809.29692991507</v>
      </c>
      <c r="L1010">
        <v>1587.1493383243801</v>
      </c>
      <c r="M1010">
        <v>72.673918190389799</v>
      </c>
      <c r="N1010">
        <v>0.77121210249244898</v>
      </c>
      <c r="O1010">
        <v>16.1433817824445</v>
      </c>
      <c r="P1010">
        <v>285.88822355289398</v>
      </c>
      <c r="Q1010">
        <v>0.27111024652421001</v>
      </c>
    </row>
    <row r="1011" spans="1:17" hidden="1" x14ac:dyDescent="0.3">
      <c r="A1011" t="s">
        <v>2179</v>
      </c>
      <c r="B1011" t="s">
        <v>2180</v>
      </c>
      <c r="C1011" t="s">
        <v>3172</v>
      </c>
      <c r="D1011" t="s">
        <v>801</v>
      </c>
      <c r="E1011">
        <v>2753.0521409049902</v>
      </c>
      <c r="F1011">
        <v>671.35</v>
      </c>
      <c r="G1011">
        <v>-24.240537274118399</v>
      </c>
      <c r="H1011">
        <v>-6.6557429549454401</v>
      </c>
      <c r="I1011">
        <v>-3.3797453679451701</v>
      </c>
      <c r="J1011">
        <v>2.6772461904954299</v>
      </c>
      <c r="K1011">
        <v>697.82981243060306</v>
      </c>
      <c r="L1011">
        <v>701.53406865894499</v>
      </c>
      <c r="M1011">
        <v>50.501388300718702</v>
      </c>
      <c r="N1011">
        <v>1.0687544087205001</v>
      </c>
      <c r="O1011">
        <v>29.9769121918522</v>
      </c>
      <c r="P1011">
        <v>19.627583749109</v>
      </c>
      <c r="Q1011">
        <v>-5.3253415386915998E-2</v>
      </c>
    </row>
    <row r="1012" spans="1:17" hidden="1" x14ac:dyDescent="0.3">
      <c r="A1012" t="s">
        <v>2181</v>
      </c>
      <c r="B1012" t="s">
        <v>2182</v>
      </c>
      <c r="C1012" t="s">
        <v>3172</v>
      </c>
      <c r="D1012" t="s">
        <v>21</v>
      </c>
      <c r="E1012">
        <v>2746.9719832549999</v>
      </c>
      <c r="F1012">
        <v>596.15</v>
      </c>
      <c r="G1012">
        <v>97.776053187862104</v>
      </c>
      <c r="H1012">
        <v>53.326089563694801</v>
      </c>
      <c r="I1012">
        <v>37.126882063448498</v>
      </c>
      <c r="J1012">
        <v>14.3629556376602</v>
      </c>
      <c r="K1012">
        <v>456.32996778139199</v>
      </c>
      <c r="L1012">
        <v>399.17178691420003</v>
      </c>
      <c r="M1012">
        <v>74.484503148543695</v>
      </c>
      <c r="N1012">
        <v>1.52790379438199</v>
      </c>
      <c r="O1012">
        <v>15.8684894741256</v>
      </c>
      <c r="P1012">
        <v>127.234610253478</v>
      </c>
      <c r="Q1012">
        <v>0.146143523714409</v>
      </c>
    </row>
    <row r="1013" spans="1:17" hidden="1" x14ac:dyDescent="0.3">
      <c r="A1013" t="s">
        <v>2183</v>
      </c>
      <c r="B1013" t="s">
        <v>2184</v>
      </c>
      <c r="C1013" t="s">
        <v>3172</v>
      </c>
      <c r="D1013" t="s">
        <v>199</v>
      </c>
      <c r="E1013">
        <v>2743.3523816249999</v>
      </c>
      <c r="F1013">
        <v>1815.35</v>
      </c>
      <c r="G1013">
        <v>-46.9763733233587</v>
      </c>
      <c r="H1013">
        <v>-4.5274761414334099</v>
      </c>
      <c r="I1013">
        <v>-17.109511992474701</v>
      </c>
      <c r="J1013">
        <v>-2.8006525176751</v>
      </c>
      <c r="K1013">
        <v>1880.6887616305701</v>
      </c>
      <c r="L1013">
        <v>1973.2183375119801</v>
      </c>
      <c r="M1013">
        <v>46.673671396808402</v>
      </c>
      <c r="N1013">
        <v>0.801465842980569</v>
      </c>
      <c r="O1013">
        <v>35.511058473572497</v>
      </c>
      <c r="P1013">
        <v>4.2017047900582503</v>
      </c>
      <c r="Q1013">
        <v>2.1160984101846001E-2</v>
      </c>
    </row>
    <row r="1014" spans="1:17" hidden="1" x14ac:dyDescent="0.3">
      <c r="A1014" t="s">
        <v>2185</v>
      </c>
      <c r="B1014" t="s">
        <v>2186</v>
      </c>
      <c r="C1014" t="s">
        <v>3172</v>
      </c>
      <c r="D1014" t="s">
        <v>1665</v>
      </c>
      <c r="E1014">
        <v>2742.1877227499999</v>
      </c>
      <c r="F1014">
        <v>367.5</v>
      </c>
      <c r="G1014">
        <v>-34.255050098522801</v>
      </c>
      <c r="H1014">
        <v>-9.3608074544667605</v>
      </c>
      <c r="I1014">
        <v>-17.2208307155556</v>
      </c>
      <c r="J1014">
        <v>-2.3955403345325799</v>
      </c>
      <c r="M1014">
        <v>64.560658319353195</v>
      </c>
      <c r="O1014">
        <v>17.319727891156401</v>
      </c>
      <c r="P1014">
        <v>15.8940397350993</v>
      </c>
    </row>
    <row r="1015" spans="1:17" hidden="1" x14ac:dyDescent="0.3">
      <c r="A1015" t="s">
        <v>2187</v>
      </c>
      <c r="B1015" t="s">
        <v>2188</v>
      </c>
      <c r="C1015" t="s">
        <v>3172</v>
      </c>
      <c r="D1015" t="s">
        <v>108</v>
      </c>
      <c r="E1015">
        <v>2739.3924309899999</v>
      </c>
      <c r="F1015">
        <v>480.45</v>
      </c>
      <c r="G1015">
        <v>-24.9294181869904</v>
      </c>
      <c r="H1015">
        <v>1.9217999329900699</v>
      </c>
      <c r="I1015">
        <v>-7.8951988040232202</v>
      </c>
      <c r="J1015">
        <v>1.2405655864776599</v>
      </c>
      <c r="K1015">
        <v>492.88061895688998</v>
      </c>
      <c r="M1015">
        <v>50.9658504329065</v>
      </c>
      <c r="N1015">
        <v>0.60666386534731398</v>
      </c>
      <c r="O1015">
        <v>30.606722863981599</v>
      </c>
      <c r="P1015">
        <v>9.3920765027322304</v>
      </c>
    </row>
    <row r="1016" spans="1:17" hidden="1" x14ac:dyDescent="0.3">
      <c r="A1016" t="s">
        <v>2189</v>
      </c>
      <c r="B1016" t="s">
        <v>2190</v>
      </c>
      <c r="C1016" t="s">
        <v>3172</v>
      </c>
      <c r="D1016" t="s">
        <v>967</v>
      </c>
      <c r="E1016">
        <v>2739.1195757249998</v>
      </c>
      <c r="F1016">
        <v>415.65</v>
      </c>
      <c r="G1016">
        <v>3.1545533229390901</v>
      </c>
      <c r="H1016">
        <v>11.3097142174392</v>
      </c>
      <c r="I1016">
        <v>14.2607503795623</v>
      </c>
      <c r="J1016">
        <v>1.42274941572031</v>
      </c>
      <c r="K1016">
        <v>390.75461203588299</v>
      </c>
      <c r="M1016">
        <v>67.708622275533997</v>
      </c>
      <c r="N1016">
        <v>1.1760969582807801</v>
      </c>
      <c r="O1016">
        <v>14.2547816672681</v>
      </c>
      <c r="P1016">
        <v>47.289156626505999</v>
      </c>
    </row>
    <row r="1017" spans="1:17" hidden="1" x14ac:dyDescent="0.3">
      <c r="A1017" t="s">
        <v>2191</v>
      </c>
      <c r="B1017" t="s">
        <v>2192</v>
      </c>
      <c r="C1017" t="s">
        <v>3172</v>
      </c>
      <c r="D1017" t="s">
        <v>173</v>
      </c>
      <c r="E1017">
        <v>2730.5082000000002</v>
      </c>
      <c r="F1017">
        <v>2571.1</v>
      </c>
      <c r="G1017">
        <v>363.32359543736101</v>
      </c>
      <c r="H1017">
        <v>37.333551087997797</v>
      </c>
      <c r="I1017">
        <v>55.113014885593998</v>
      </c>
      <c r="J1017">
        <v>12.0784779434195</v>
      </c>
      <c r="K1017">
        <v>2100.0526151464901</v>
      </c>
      <c r="L1017">
        <v>1647.0830331984901</v>
      </c>
      <c r="M1017">
        <v>74.201970762208902</v>
      </c>
      <c r="N1017">
        <v>0.84521327987787098</v>
      </c>
      <c r="O1017">
        <v>2.0808214382948802</v>
      </c>
      <c r="P1017">
        <v>389.45364553588399</v>
      </c>
      <c r="Q1017">
        <v>0.19182071682544</v>
      </c>
    </row>
    <row r="1018" spans="1:17" hidden="1" x14ac:dyDescent="0.3">
      <c r="A1018" t="s">
        <v>2193</v>
      </c>
      <c r="B1018" t="s">
        <v>2194</v>
      </c>
      <c r="C1018" t="s">
        <v>3172</v>
      </c>
      <c r="D1018" t="s">
        <v>136</v>
      </c>
      <c r="E1018">
        <v>2727.027206496</v>
      </c>
      <c r="F1018">
        <v>146.88</v>
      </c>
      <c r="G1018">
        <v>-37.573436086705598</v>
      </c>
      <c r="H1018">
        <v>-4.4566942471667499</v>
      </c>
      <c r="I1018">
        <v>-20.539216703738401</v>
      </c>
      <c r="J1018">
        <v>4.5221451348855899</v>
      </c>
      <c r="M1018">
        <v>57.094859471505202</v>
      </c>
      <c r="O1018">
        <v>29.357298474945502</v>
      </c>
      <c r="P1018">
        <v>12.1221374045801</v>
      </c>
    </row>
    <row r="1019" spans="1:17" hidden="1" x14ac:dyDescent="0.3">
      <c r="A1019" t="s">
        <v>2195</v>
      </c>
      <c r="B1019" t="s">
        <v>2196</v>
      </c>
      <c r="C1019" t="s">
        <v>3172</v>
      </c>
      <c r="D1019" t="s">
        <v>136</v>
      </c>
      <c r="E1019">
        <v>2720.95308888</v>
      </c>
      <c r="F1019">
        <v>10.4</v>
      </c>
      <c r="G1019">
        <v>252.051768083295</v>
      </c>
      <c r="H1019">
        <v>-14.916075678470399</v>
      </c>
      <c r="I1019">
        <v>-13.2432961533436</v>
      </c>
      <c r="J1019">
        <v>5.9655997862040504</v>
      </c>
      <c r="K1019">
        <v>10.484883356133199</v>
      </c>
      <c r="L1019">
        <v>9.9116078593400196</v>
      </c>
      <c r="M1019">
        <v>55.501324776247998</v>
      </c>
      <c r="N1019">
        <v>0.58767945196899396</v>
      </c>
      <c r="O1019">
        <v>90.384615384615302</v>
      </c>
      <c r="P1019">
        <v>278.18181818181802</v>
      </c>
      <c r="Q1019">
        <v>0.12935338847622099</v>
      </c>
    </row>
    <row r="1020" spans="1:17" hidden="1" x14ac:dyDescent="0.3">
      <c r="A1020" t="s">
        <v>2197</v>
      </c>
      <c r="B1020" t="s">
        <v>2198</v>
      </c>
      <c r="C1020" t="s">
        <v>3172</v>
      </c>
      <c r="D1020" t="s">
        <v>117</v>
      </c>
      <c r="E1020">
        <v>2714.7253700000001</v>
      </c>
      <c r="F1020">
        <v>534.70000000000005</v>
      </c>
      <c r="G1020">
        <v>-52.808144030644797</v>
      </c>
      <c r="H1020">
        <v>-0.46021339517293303</v>
      </c>
      <c r="I1020">
        <v>-21.504709411599499</v>
      </c>
      <c r="J1020">
        <v>-0.41010845507327898</v>
      </c>
      <c r="K1020">
        <v>560.584986317107</v>
      </c>
      <c r="L1020">
        <v>609.17938555750595</v>
      </c>
      <c r="M1020">
        <v>40.938505352154799</v>
      </c>
      <c r="N1020">
        <v>0.68657152768567697</v>
      </c>
      <c r="O1020">
        <v>53.328969515616201</v>
      </c>
      <c r="P1020">
        <v>6.7265469061876297</v>
      </c>
      <c r="Q1020">
        <v>1.4130825546076E-2</v>
      </c>
    </row>
    <row r="1021" spans="1:17" hidden="1" x14ac:dyDescent="0.3">
      <c r="A1021" t="s">
        <v>2199</v>
      </c>
      <c r="B1021" t="s">
        <v>2200</v>
      </c>
      <c r="C1021" t="s">
        <v>3172</v>
      </c>
      <c r="D1021" t="s">
        <v>366</v>
      </c>
      <c r="E1021">
        <v>2708.559433375</v>
      </c>
      <c r="F1021">
        <v>1134.55</v>
      </c>
      <c r="G1021">
        <v>9.1447799956705804</v>
      </c>
      <c r="H1021">
        <v>4.3113256358873802</v>
      </c>
      <c r="I1021">
        <v>18.726386499406001</v>
      </c>
      <c r="J1021">
        <v>6.5207633668232399</v>
      </c>
      <c r="K1021">
        <v>1010.69090097821</v>
      </c>
      <c r="L1021">
        <v>952.27653670670304</v>
      </c>
      <c r="M1021">
        <v>71.517834530335904</v>
      </c>
      <c r="N1021">
        <v>0.26545613562103798</v>
      </c>
      <c r="O1021">
        <v>27.803975144330298</v>
      </c>
      <c r="P1021">
        <v>51.941877594750203</v>
      </c>
      <c r="Q1021">
        <v>4.3061847560100001E-2</v>
      </c>
    </row>
    <row r="1022" spans="1:17" hidden="1" x14ac:dyDescent="0.3">
      <c r="A1022" t="s">
        <v>2201</v>
      </c>
      <c r="B1022" t="s">
        <v>2202</v>
      </c>
      <c r="C1022" t="s">
        <v>3172</v>
      </c>
      <c r="D1022" t="s">
        <v>291</v>
      </c>
      <c r="E1022">
        <v>2698.841381145</v>
      </c>
      <c r="F1022">
        <v>816.55</v>
      </c>
      <c r="G1022">
        <v>29.004366164419999</v>
      </c>
      <c r="H1022">
        <v>-6.8027288464447899</v>
      </c>
      <c r="I1022">
        <v>70.721390160903297</v>
      </c>
      <c r="J1022">
        <v>0.63320756847184101</v>
      </c>
      <c r="K1022">
        <v>824.44151880697598</v>
      </c>
      <c r="L1022">
        <v>667.685994600458</v>
      </c>
      <c r="M1022">
        <v>47.105880761989901</v>
      </c>
      <c r="N1022">
        <v>0.679360646979426</v>
      </c>
      <c r="O1022">
        <v>18.486314371440798</v>
      </c>
      <c r="P1022">
        <v>99.401709401709297</v>
      </c>
      <c r="Q1022">
        <v>-4.1128305833764998E-2</v>
      </c>
    </row>
    <row r="1023" spans="1:17" hidden="1" x14ac:dyDescent="0.3">
      <c r="A1023" t="s">
        <v>2203</v>
      </c>
      <c r="B1023" t="s">
        <v>2204</v>
      </c>
      <c r="C1023" t="s">
        <v>3172</v>
      </c>
      <c r="D1023" t="s">
        <v>199</v>
      </c>
      <c r="E1023">
        <v>2690.0819936900002</v>
      </c>
      <c r="F1023">
        <v>1884.1</v>
      </c>
      <c r="G1023">
        <v>30.8455799785444</v>
      </c>
      <c r="H1023">
        <v>-6.4157475021928896</v>
      </c>
      <c r="I1023">
        <v>19.846134792246101</v>
      </c>
      <c r="J1023">
        <v>-6.9706285394420702</v>
      </c>
      <c r="K1023">
        <v>1931.3007883263499</v>
      </c>
      <c r="L1023">
        <v>1621.6610734697399</v>
      </c>
      <c r="M1023">
        <v>47.8979258487756</v>
      </c>
      <c r="N1023">
        <v>0.52280356696107999</v>
      </c>
      <c r="O1023">
        <v>30.497319675176399</v>
      </c>
      <c r="P1023">
        <v>84.697578668757899</v>
      </c>
      <c r="Q1023">
        <v>0.129640811273461</v>
      </c>
    </row>
    <row r="1024" spans="1:17" hidden="1" x14ac:dyDescent="0.3">
      <c r="A1024" t="s">
        <v>2205</v>
      </c>
      <c r="B1024" t="s">
        <v>2206</v>
      </c>
      <c r="C1024" t="s">
        <v>3172</v>
      </c>
      <c r="D1024" t="s">
        <v>240</v>
      </c>
      <c r="E1024">
        <v>2684.44</v>
      </c>
      <c r="F1024">
        <v>610.1</v>
      </c>
      <c r="G1024">
        <v>104.70612091926</v>
      </c>
      <c r="H1024">
        <v>-10.9988437431817</v>
      </c>
      <c r="I1024">
        <v>53.662605992460897</v>
      </c>
      <c r="J1024">
        <v>7.6706171525586404</v>
      </c>
      <c r="K1024">
        <v>603.94633460565001</v>
      </c>
      <c r="L1024">
        <v>464.61837890372902</v>
      </c>
      <c r="M1024">
        <v>50.958926024247802</v>
      </c>
      <c r="N1024">
        <v>0.36002013833751001</v>
      </c>
      <c r="O1024">
        <v>24.209146041632501</v>
      </c>
      <c r="P1024">
        <v>148.31094831094799</v>
      </c>
      <c r="Q1024">
        <v>0.19231791143823401</v>
      </c>
    </row>
    <row r="1025" spans="1:17" hidden="1" x14ac:dyDescent="0.3">
      <c r="A1025" t="s">
        <v>2207</v>
      </c>
      <c r="B1025" t="s">
        <v>2208</v>
      </c>
      <c r="C1025" t="s">
        <v>3172</v>
      </c>
      <c r="D1025" t="s">
        <v>264</v>
      </c>
      <c r="E1025">
        <v>2682.0920758500001</v>
      </c>
      <c r="F1025">
        <v>18443.7</v>
      </c>
      <c r="G1025">
        <v>11.6308139459342</v>
      </c>
      <c r="H1025">
        <v>5.5234484529158401</v>
      </c>
      <c r="I1025">
        <v>20.2769005426644</v>
      </c>
      <c r="J1025">
        <v>5.9104600799015596</v>
      </c>
      <c r="K1025">
        <v>18033.4698239026</v>
      </c>
      <c r="L1025">
        <v>16456.774392850701</v>
      </c>
      <c r="M1025">
        <v>59.153264834831198</v>
      </c>
      <c r="N1025">
        <v>0.40013774104683197</v>
      </c>
      <c r="O1025">
        <v>13.3178266833661</v>
      </c>
      <c r="P1025">
        <v>46.378571428571398</v>
      </c>
      <c r="Q1025">
        <v>0.14929314667919699</v>
      </c>
    </row>
    <row r="1026" spans="1:17" hidden="1" x14ac:dyDescent="0.3">
      <c r="A1026" t="s">
        <v>2209</v>
      </c>
      <c r="B1026" t="s">
        <v>2210</v>
      </c>
      <c r="C1026" t="s">
        <v>3172</v>
      </c>
      <c r="D1026" t="s">
        <v>414</v>
      </c>
      <c r="E1026">
        <v>2675.3709574999998</v>
      </c>
      <c r="F1026">
        <v>1561.85</v>
      </c>
      <c r="G1026">
        <v>202.47293748826399</v>
      </c>
      <c r="H1026">
        <v>7.9101457191795204</v>
      </c>
      <c r="I1026">
        <v>56.450833124605403</v>
      </c>
      <c r="J1026">
        <v>8.0985929228173195</v>
      </c>
      <c r="K1026">
        <v>1582.6067230379699</v>
      </c>
      <c r="L1026">
        <v>1319.49234389763</v>
      </c>
      <c r="M1026">
        <v>55.535535020871102</v>
      </c>
      <c r="N1026">
        <v>0.76084418341215498</v>
      </c>
      <c r="O1026">
        <v>39.526843166757303</v>
      </c>
      <c r="P1026">
        <v>239.53260869565199</v>
      </c>
      <c r="Q1026">
        <v>0.25399238927290202</v>
      </c>
    </row>
    <row r="1027" spans="1:17" x14ac:dyDescent="0.3">
      <c r="A1027" t="s">
        <v>2211</v>
      </c>
      <c r="B1027" t="s">
        <v>2212</v>
      </c>
      <c r="C1027" t="s">
        <v>3163</v>
      </c>
      <c r="D1027" t="s">
        <v>264</v>
      </c>
      <c r="E1027">
        <v>2672.156082</v>
      </c>
      <c r="F1027">
        <v>275.7</v>
      </c>
      <c r="G1027">
        <v>-19.041295000445501</v>
      </c>
      <c r="H1027">
        <v>-6.2480271747210896</v>
      </c>
      <c r="I1027">
        <v>-20.160346844587799</v>
      </c>
      <c r="J1027">
        <v>5.4314905613280802</v>
      </c>
      <c r="K1027">
        <v>286.62230284337198</v>
      </c>
      <c r="L1027">
        <v>299.564730129113</v>
      </c>
      <c r="M1027">
        <v>60.9622536648398</v>
      </c>
      <c r="N1027">
        <v>1.1715937235052201</v>
      </c>
      <c r="O1027">
        <v>45.647442872687698</v>
      </c>
      <c r="P1027">
        <v>13.6438582028029</v>
      </c>
      <c r="Q1027">
        <v>7.5518453532884E-2</v>
      </c>
    </row>
    <row r="1028" spans="1:17" hidden="1" x14ac:dyDescent="0.3">
      <c r="A1028" t="s">
        <v>2213</v>
      </c>
      <c r="B1028" t="s">
        <v>2214</v>
      </c>
      <c r="C1028" t="s">
        <v>3172</v>
      </c>
      <c r="D1028" t="s">
        <v>257</v>
      </c>
      <c r="E1028">
        <v>2671.3298107349901</v>
      </c>
      <c r="F1028">
        <v>1768.35</v>
      </c>
      <c r="G1028">
        <v>24.585879331290499</v>
      </c>
      <c r="H1028">
        <v>23.5737672213609</v>
      </c>
      <c r="I1028">
        <v>10.991772421859</v>
      </c>
      <c r="J1028">
        <v>3.1711088709851301</v>
      </c>
      <c r="K1028">
        <v>1634.6324603978101</v>
      </c>
      <c r="L1028">
        <v>1538.8956294775001</v>
      </c>
      <c r="M1028">
        <v>61.742554777838102</v>
      </c>
      <c r="N1028">
        <v>1.7383322082959201</v>
      </c>
      <c r="O1028">
        <v>10.566347159781699</v>
      </c>
      <c r="P1028">
        <v>56.076787290379499</v>
      </c>
      <c r="Q1028">
        <v>3.0459225774262001E-2</v>
      </c>
    </row>
    <row r="1029" spans="1:17" hidden="1" x14ac:dyDescent="0.3">
      <c r="A1029" t="s">
        <v>2215</v>
      </c>
      <c r="B1029" t="s">
        <v>2216</v>
      </c>
      <c r="C1029" t="s">
        <v>3172</v>
      </c>
      <c r="D1029" t="s">
        <v>51</v>
      </c>
      <c r="E1029">
        <v>2667.0998919399999</v>
      </c>
      <c r="F1029">
        <v>1080.2</v>
      </c>
      <c r="G1029">
        <v>36.513930929859299</v>
      </c>
      <c r="H1029">
        <v>3.2489399269737902</v>
      </c>
      <c r="I1029">
        <v>-7.3820830696045601</v>
      </c>
      <c r="J1029">
        <v>0.92133617277039903</v>
      </c>
      <c r="K1029">
        <v>1081.5217469230499</v>
      </c>
      <c r="L1029">
        <v>1029.7974584589399</v>
      </c>
      <c r="M1029">
        <v>57.123883473938598</v>
      </c>
      <c r="N1029">
        <v>0.60812405606212605</v>
      </c>
      <c r="O1029">
        <v>15.5341603406776</v>
      </c>
      <c r="P1029">
        <v>68.255451713395601</v>
      </c>
      <c r="Q1029">
        <v>2.0453667744856002E-2</v>
      </c>
    </row>
    <row r="1030" spans="1:17" x14ac:dyDescent="0.3">
      <c r="A1030" t="s">
        <v>2217</v>
      </c>
      <c r="B1030" t="s">
        <v>2218</v>
      </c>
      <c r="C1030" t="s">
        <v>3159</v>
      </c>
      <c r="D1030" t="s">
        <v>366</v>
      </c>
      <c r="E1030">
        <v>2666.9440148399999</v>
      </c>
      <c r="F1030">
        <v>1893.15</v>
      </c>
      <c r="G1030">
        <v>-32.1538773509427</v>
      </c>
      <c r="H1030">
        <v>-3.5425775154280301</v>
      </c>
      <c r="I1030">
        <v>-4.3485487834450502</v>
      </c>
      <c r="J1030">
        <v>5.8667735241135501</v>
      </c>
      <c r="K1030">
        <v>1944.86001347915</v>
      </c>
      <c r="L1030">
        <v>1954.9972830689901</v>
      </c>
      <c r="M1030">
        <v>67.233039101836994</v>
      </c>
      <c r="N1030">
        <v>0.36866546991843602</v>
      </c>
      <c r="O1030">
        <v>35.221720413068098</v>
      </c>
      <c r="P1030">
        <v>23.654474199869298</v>
      </c>
      <c r="Q1030">
        <v>-6.2697599262361001E-2</v>
      </c>
    </row>
    <row r="1031" spans="1:17" x14ac:dyDescent="0.3">
      <c r="A1031" t="s">
        <v>2219</v>
      </c>
      <c r="B1031" t="s">
        <v>2220</v>
      </c>
      <c r="C1031" t="s">
        <v>3163</v>
      </c>
      <c r="D1031" t="s">
        <v>1665</v>
      </c>
      <c r="E1031">
        <v>2652.82445835</v>
      </c>
      <c r="F1031">
        <v>641.85</v>
      </c>
      <c r="G1031">
        <v>-32.599995453714001</v>
      </c>
      <c r="H1031">
        <v>-0.76876060332031504</v>
      </c>
      <c r="I1031">
        <v>-28.309172439910501</v>
      </c>
      <c r="J1031">
        <v>4.7845699370622796</v>
      </c>
      <c r="K1031">
        <v>623.23844999776202</v>
      </c>
      <c r="L1031">
        <v>666.61124630590598</v>
      </c>
      <c r="M1031">
        <v>66.850938958747193</v>
      </c>
      <c r="N1031">
        <v>0.30089247543847603</v>
      </c>
      <c r="O1031">
        <v>40.998675703045798</v>
      </c>
      <c r="P1031">
        <v>18.597560975609699</v>
      </c>
    </row>
    <row r="1032" spans="1:17" hidden="1" x14ac:dyDescent="0.3">
      <c r="A1032" t="s">
        <v>2221</v>
      </c>
      <c r="B1032" t="s">
        <v>2222</v>
      </c>
      <c r="C1032" t="s">
        <v>3172</v>
      </c>
      <c r="D1032" t="s">
        <v>141</v>
      </c>
      <c r="E1032">
        <v>2649.702475</v>
      </c>
      <c r="F1032">
        <v>474.05</v>
      </c>
      <c r="G1032">
        <v>-29.837139271791099</v>
      </c>
      <c r="H1032">
        <v>-3.16312360533421</v>
      </c>
      <c r="I1032">
        <v>-7.1824694342484898</v>
      </c>
      <c r="J1032">
        <v>0.213470318323841</v>
      </c>
      <c r="K1032">
        <v>462.08325112179199</v>
      </c>
      <c r="L1032">
        <v>450.88474544482898</v>
      </c>
      <c r="M1032">
        <v>64.393018820044702</v>
      </c>
      <c r="N1032">
        <v>0.39449931049935999</v>
      </c>
      <c r="O1032">
        <v>21.5061702352072</v>
      </c>
      <c r="P1032">
        <v>45.861538461538402</v>
      </c>
      <c r="Q1032">
        <v>0.22011975340508699</v>
      </c>
    </row>
    <row r="1033" spans="1:17" hidden="1" x14ac:dyDescent="0.3">
      <c r="A1033" t="s">
        <v>2223</v>
      </c>
      <c r="B1033" t="s">
        <v>2224</v>
      </c>
      <c r="C1033" t="s">
        <v>3172</v>
      </c>
      <c r="D1033" t="s">
        <v>51</v>
      </c>
      <c r="E1033">
        <v>2645.7991976500002</v>
      </c>
      <c r="F1033">
        <v>312.55</v>
      </c>
      <c r="G1033">
        <v>134.32828323480999</v>
      </c>
      <c r="H1033">
        <v>-14.2058485497405</v>
      </c>
      <c r="I1033">
        <v>49.881788816489099</v>
      </c>
      <c r="J1033">
        <v>5.3184961335291696</v>
      </c>
      <c r="K1033">
        <v>318.09948483232102</v>
      </c>
      <c r="L1033">
        <v>254.75856571804101</v>
      </c>
      <c r="M1033">
        <v>57.791749084146097</v>
      </c>
      <c r="N1033">
        <v>0.35198759394683099</v>
      </c>
      <c r="O1033">
        <v>27.339625659894399</v>
      </c>
      <c r="P1033">
        <v>175.86054721977001</v>
      </c>
      <c r="Q1033">
        <v>8.6615332895880998E-2</v>
      </c>
    </row>
    <row r="1034" spans="1:17" hidden="1" x14ac:dyDescent="0.3">
      <c r="A1034" t="s">
        <v>2225</v>
      </c>
      <c r="B1034" t="s">
        <v>2226</v>
      </c>
      <c r="C1034" t="s">
        <v>3172</v>
      </c>
      <c r="D1034" t="s">
        <v>1700</v>
      </c>
      <c r="E1034">
        <v>2644.090741</v>
      </c>
      <c r="F1034">
        <v>67.66</v>
      </c>
      <c r="G1034">
        <v>0.78797653813072799</v>
      </c>
      <c r="H1034">
        <v>5.7958622429825697</v>
      </c>
      <c r="I1034">
        <v>-0.85714890464535598</v>
      </c>
      <c r="J1034">
        <v>-1.7656370002652699</v>
      </c>
      <c r="K1034">
        <v>65.781042146579594</v>
      </c>
      <c r="L1034">
        <v>61.705468081966799</v>
      </c>
      <c r="M1034">
        <v>53.860821394049402</v>
      </c>
      <c r="N1034">
        <v>1.15822343578011</v>
      </c>
      <c r="O1034">
        <v>4.6408513154005204</v>
      </c>
      <c r="P1034">
        <v>29.196104640061101</v>
      </c>
      <c r="Q1034">
        <v>-2.7484158448541001E-2</v>
      </c>
    </row>
    <row r="1035" spans="1:17" hidden="1" x14ac:dyDescent="0.3">
      <c r="A1035" t="s">
        <v>2227</v>
      </c>
      <c r="B1035" t="s">
        <v>2228</v>
      </c>
      <c r="C1035" t="s">
        <v>3172</v>
      </c>
      <c r="D1035" t="s">
        <v>125</v>
      </c>
      <c r="E1035">
        <v>2641.984884</v>
      </c>
      <c r="F1035">
        <v>3591</v>
      </c>
      <c r="G1035">
        <v>323.02567222793101</v>
      </c>
      <c r="H1035">
        <v>-10.7567436992332</v>
      </c>
      <c r="I1035">
        <v>81.671275106798802</v>
      </c>
      <c r="J1035">
        <v>7.7819318749541502</v>
      </c>
      <c r="K1035">
        <v>3358.1541671096102</v>
      </c>
      <c r="L1035">
        <v>2259.0396864752302</v>
      </c>
      <c r="M1035">
        <v>52.606153501281497</v>
      </c>
      <c r="N1035">
        <v>0.46408658892563598</v>
      </c>
      <c r="O1035">
        <v>35.856307435254799</v>
      </c>
      <c r="P1035">
        <v>404.85027414592997</v>
      </c>
      <c r="Q1035">
        <v>0.245190436328311</v>
      </c>
    </row>
    <row r="1036" spans="1:17" hidden="1" x14ac:dyDescent="0.3">
      <c r="A1036" t="s">
        <v>2229</v>
      </c>
      <c r="B1036" t="s">
        <v>2230</v>
      </c>
      <c r="C1036" t="s">
        <v>3172</v>
      </c>
      <c r="D1036" t="s">
        <v>294</v>
      </c>
      <c r="E1036">
        <v>2639.7815101799902</v>
      </c>
      <c r="F1036">
        <v>103.8</v>
      </c>
      <c r="G1036">
        <v>9.7338242470269201</v>
      </c>
      <c r="H1036">
        <v>3.4308303716652699</v>
      </c>
      <c r="I1036">
        <v>13.526732781195699</v>
      </c>
      <c r="J1036">
        <v>2.9050491531423099</v>
      </c>
      <c r="K1036">
        <v>100.73859561356601</v>
      </c>
      <c r="L1036">
        <v>92.405389679600901</v>
      </c>
      <c r="M1036">
        <v>55.855329538409997</v>
      </c>
      <c r="N1036">
        <v>0.621293238918743</v>
      </c>
      <c r="O1036">
        <v>11.705202312138701</v>
      </c>
      <c r="P1036">
        <v>45.378151260504197</v>
      </c>
      <c r="Q1036">
        <v>2.0766130223E-5</v>
      </c>
    </row>
    <row r="1037" spans="1:17" hidden="1" x14ac:dyDescent="0.3">
      <c r="A1037" t="s">
        <v>2231</v>
      </c>
      <c r="B1037" t="s">
        <v>2232</v>
      </c>
      <c r="C1037" t="s">
        <v>3172</v>
      </c>
      <c r="D1037" t="s">
        <v>67</v>
      </c>
      <c r="E1037">
        <v>2638.1039999999998</v>
      </c>
      <c r="F1037">
        <v>984</v>
      </c>
      <c r="G1037">
        <v>254.380390736744</v>
      </c>
      <c r="H1037">
        <v>-14.8812661945519</v>
      </c>
      <c r="I1037">
        <v>-41.723950259562997</v>
      </c>
      <c r="J1037">
        <v>3.2211613629560398</v>
      </c>
      <c r="K1037">
        <v>1035.4879801786899</v>
      </c>
      <c r="L1037">
        <v>964.34564762565606</v>
      </c>
      <c r="M1037">
        <v>42.0154403974351</v>
      </c>
      <c r="N1037">
        <v>0.37974875508490202</v>
      </c>
      <c r="O1037">
        <v>61.382113821138198</v>
      </c>
      <c r="P1037">
        <v>281.54323381155399</v>
      </c>
      <c r="Q1037">
        <v>0.22194039492134601</v>
      </c>
    </row>
    <row r="1038" spans="1:17" hidden="1" x14ac:dyDescent="0.3">
      <c r="A1038" t="s">
        <v>2233</v>
      </c>
      <c r="B1038" t="s">
        <v>2234</v>
      </c>
      <c r="C1038" t="s">
        <v>3172</v>
      </c>
      <c r="D1038" t="s">
        <v>2235</v>
      </c>
      <c r="E1038">
        <v>2632.9159587949998</v>
      </c>
      <c r="F1038">
        <v>5332.15</v>
      </c>
      <c r="G1038">
        <v>58.389371996814099</v>
      </c>
      <c r="H1038">
        <v>-9.4800953301865896</v>
      </c>
      <c r="I1038">
        <v>32.558438451863701</v>
      </c>
      <c r="J1038">
        <v>6.9575263050499903</v>
      </c>
      <c r="K1038">
        <v>5331.9247086487403</v>
      </c>
      <c r="L1038">
        <v>4594.3678193984497</v>
      </c>
      <c r="M1038">
        <v>55.960735222579899</v>
      </c>
      <c r="N1038">
        <v>0.85927861588880905</v>
      </c>
      <c r="O1038">
        <v>20.833059835150902</v>
      </c>
      <c r="P1038">
        <v>92.146087457883596</v>
      </c>
      <c r="Q1038">
        <v>0.16123301814413499</v>
      </c>
    </row>
    <row r="1039" spans="1:17" x14ac:dyDescent="0.3">
      <c r="A1039" t="s">
        <v>2236</v>
      </c>
      <c r="B1039" t="s">
        <v>2237</v>
      </c>
      <c r="C1039" t="s">
        <v>3167</v>
      </c>
      <c r="D1039" t="s">
        <v>88</v>
      </c>
      <c r="E1039">
        <v>2628.9353231700002</v>
      </c>
      <c r="F1039">
        <v>610.95000000000005</v>
      </c>
      <c r="G1039">
        <v>-53.111046871559701</v>
      </c>
      <c r="H1039">
        <v>-15.2228569026828</v>
      </c>
      <c r="I1039">
        <v>-20.282049642725202</v>
      </c>
      <c r="J1039">
        <v>4.5227996922411799</v>
      </c>
      <c r="K1039">
        <v>657.78600611138302</v>
      </c>
      <c r="L1039">
        <v>739.53794934352902</v>
      </c>
      <c r="M1039">
        <v>54.130423906158398</v>
      </c>
      <c r="N1039">
        <v>1.24840120763024</v>
      </c>
      <c r="O1039">
        <v>45.478353384073898</v>
      </c>
      <c r="P1039">
        <v>14.1962616822429</v>
      </c>
    </row>
    <row r="1040" spans="1:17" hidden="1" x14ac:dyDescent="0.3">
      <c r="A1040" t="s">
        <v>2238</v>
      </c>
      <c r="B1040" t="s">
        <v>2239</v>
      </c>
      <c r="C1040" t="s">
        <v>3172</v>
      </c>
      <c r="D1040" t="s">
        <v>294</v>
      </c>
      <c r="E1040">
        <v>2612.8509073999999</v>
      </c>
      <c r="F1040">
        <v>1006.05</v>
      </c>
      <c r="G1040">
        <v>311.99733150191202</v>
      </c>
      <c r="H1040">
        <v>7.1471393690377898</v>
      </c>
      <c r="I1040">
        <v>188.39807037115901</v>
      </c>
      <c r="J1040">
        <v>9.7587923822192302</v>
      </c>
      <c r="K1040">
        <v>937.78705327869</v>
      </c>
      <c r="L1040">
        <v>649.53770332086697</v>
      </c>
      <c r="M1040">
        <v>60.670490792177503</v>
      </c>
      <c r="N1040">
        <v>0.64406346759497601</v>
      </c>
      <c r="O1040">
        <v>18.2843795040007</v>
      </c>
      <c r="P1040">
        <v>426.10798797228301</v>
      </c>
    </row>
    <row r="1041" spans="1:17" hidden="1" x14ac:dyDescent="0.3">
      <c r="A1041" t="s">
        <v>2240</v>
      </c>
      <c r="B1041" t="s">
        <v>2241</v>
      </c>
      <c r="C1041" t="s">
        <v>3172</v>
      </c>
      <c r="D1041" t="s">
        <v>117</v>
      </c>
      <c r="E1041">
        <v>2611.3662314099902</v>
      </c>
      <c r="F1041">
        <v>201.93</v>
      </c>
      <c r="G1041">
        <v>-2.3225700249482899</v>
      </c>
      <c r="H1041">
        <v>3.4754587130639498</v>
      </c>
      <c r="I1041">
        <v>27.021459476557599</v>
      </c>
      <c r="J1041">
        <v>3.4581825249679801</v>
      </c>
      <c r="K1041">
        <v>185.66569120493099</v>
      </c>
      <c r="L1041">
        <v>166.93023942930199</v>
      </c>
      <c r="M1041">
        <v>64.750120848350605</v>
      </c>
      <c r="N1041">
        <v>0.64905609291826205</v>
      </c>
      <c r="O1041">
        <v>5.9773188728767304</v>
      </c>
      <c r="P1041">
        <v>75.591304347825997</v>
      </c>
    </row>
    <row r="1042" spans="1:17" hidden="1" x14ac:dyDescent="0.3">
      <c r="A1042" t="s">
        <v>2242</v>
      </c>
      <c r="B1042" t="s">
        <v>2243</v>
      </c>
      <c r="C1042" t="s">
        <v>3172</v>
      </c>
      <c r="D1042" t="s">
        <v>1582</v>
      </c>
      <c r="E1042">
        <v>2608.2531789680002</v>
      </c>
      <c r="F1042">
        <v>192.56</v>
      </c>
      <c r="G1042">
        <v>38.380842682340003</v>
      </c>
      <c r="H1042">
        <v>1.35453800090234</v>
      </c>
      <c r="I1042">
        <v>77.222505036742405</v>
      </c>
      <c r="J1042">
        <v>5.9416611552452601</v>
      </c>
      <c r="K1042">
        <v>160.806950511964</v>
      </c>
      <c r="L1042">
        <v>134.38446666629201</v>
      </c>
      <c r="M1042">
        <v>76.363243342538098</v>
      </c>
      <c r="N1042">
        <v>0.61942861020260698</v>
      </c>
      <c r="O1042">
        <v>5.8890735355213897</v>
      </c>
      <c r="P1042">
        <v>112.65599116510199</v>
      </c>
      <c r="Q1042">
        <v>8.6240527831536004E-2</v>
      </c>
    </row>
    <row r="1043" spans="1:17" hidden="1" x14ac:dyDescent="0.3">
      <c r="A1043" t="s">
        <v>2244</v>
      </c>
      <c r="B1043" t="s">
        <v>2245</v>
      </c>
      <c r="C1043" t="s">
        <v>3172</v>
      </c>
      <c r="D1043" t="s">
        <v>916</v>
      </c>
      <c r="E1043">
        <v>2598.6</v>
      </c>
      <c r="F1043">
        <v>433.1</v>
      </c>
      <c r="G1043">
        <v>-28.397905226583202</v>
      </c>
      <c r="H1043">
        <v>-14.7077912841395</v>
      </c>
      <c r="I1043">
        <v>-11.363685843616</v>
      </c>
      <c r="J1043">
        <v>5.3352211605592599</v>
      </c>
      <c r="M1043">
        <v>62.210402815621897</v>
      </c>
      <c r="O1043">
        <v>37.0815054259986</v>
      </c>
      <c r="P1043">
        <v>21.0283638395975</v>
      </c>
    </row>
    <row r="1044" spans="1:17" hidden="1" x14ac:dyDescent="0.3">
      <c r="A1044" t="s">
        <v>2246</v>
      </c>
      <c r="B1044" t="s">
        <v>2247</v>
      </c>
      <c r="C1044" t="s">
        <v>3172</v>
      </c>
      <c r="D1044" t="s">
        <v>196</v>
      </c>
      <c r="E1044">
        <v>2590.3522757699998</v>
      </c>
      <c r="F1044">
        <v>1789.95</v>
      </c>
      <c r="G1044">
        <v>11.4208605293109</v>
      </c>
      <c r="H1044">
        <v>-3.7795125750826899</v>
      </c>
      <c r="I1044">
        <v>-20.178516192816399</v>
      </c>
      <c r="J1044">
        <v>2.7244975309175898</v>
      </c>
      <c r="K1044">
        <v>1858.4956052551599</v>
      </c>
      <c r="L1044">
        <v>1849.3738556772601</v>
      </c>
      <c r="M1044">
        <v>51.612016772062702</v>
      </c>
      <c r="N1044">
        <v>0.80641958886458498</v>
      </c>
      <c r="O1044">
        <v>38.551356183133599</v>
      </c>
      <c r="P1044">
        <v>45.0703083843255</v>
      </c>
      <c r="Q1044">
        <v>8.9262890788143007E-2</v>
      </c>
    </row>
    <row r="1045" spans="1:17" x14ac:dyDescent="0.3">
      <c r="A1045" t="s">
        <v>2248</v>
      </c>
      <c r="B1045" t="s">
        <v>2249</v>
      </c>
      <c r="C1045" t="s">
        <v>3155</v>
      </c>
      <c r="D1045" t="s">
        <v>445</v>
      </c>
      <c r="E1045">
        <v>2582.8418682820002</v>
      </c>
      <c r="F1045">
        <v>77.739999999999995</v>
      </c>
      <c r="G1045">
        <v>-34.885918643123702</v>
      </c>
      <c r="H1045">
        <v>-6.0228652874626798</v>
      </c>
      <c r="I1045">
        <v>-20.6040834190274</v>
      </c>
      <c r="J1045">
        <v>-2.3080566417998498</v>
      </c>
      <c r="K1045">
        <v>82.564333284665096</v>
      </c>
      <c r="L1045">
        <v>85.091361528131102</v>
      </c>
      <c r="M1045">
        <v>41.525178324828602</v>
      </c>
      <c r="N1045">
        <v>0.46112096238382699</v>
      </c>
      <c r="O1045">
        <v>54.360689477746298</v>
      </c>
      <c r="P1045">
        <v>24.2845723421262</v>
      </c>
      <c r="Q1045">
        <v>-1.7047551125465001E-2</v>
      </c>
    </row>
    <row r="1046" spans="1:17" hidden="1" x14ac:dyDescent="0.3">
      <c r="A1046" t="s">
        <v>2250</v>
      </c>
      <c r="B1046" t="s">
        <v>2251</v>
      </c>
      <c r="C1046" t="s">
        <v>3172</v>
      </c>
      <c r="D1046" t="s">
        <v>1371</v>
      </c>
      <c r="E1046">
        <v>2580.8388</v>
      </c>
      <c r="F1046">
        <v>999.99</v>
      </c>
      <c r="G1046">
        <v>-26.130050098522702</v>
      </c>
      <c r="H1046">
        <v>2.1209613585665901</v>
      </c>
      <c r="I1046">
        <v>-9.0968307155555994</v>
      </c>
      <c r="J1046">
        <v>-0.589311418869926</v>
      </c>
      <c r="K1046">
        <v>999.99518679254402</v>
      </c>
      <c r="L1046">
        <v>999.99607323119301</v>
      </c>
      <c r="M1046">
        <v>55.379180563809697</v>
      </c>
      <c r="N1046">
        <v>0.83762527751711002</v>
      </c>
      <c r="O1046">
        <v>3.0010300103000902</v>
      </c>
      <c r="P1046">
        <v>3.09175257731959</v>
      </c>
      <c r="Q1046">
        <v>-0.101916752053546</v>
      </c>
    </row>
    <row r="1047" spans="1:17" x14ac:dyDescent="0.3">
      <c r="A1047" t="s">
        <v>2252</v>
      </c>
      <c r="B1047" t="s">
        <v>2253</v>
      </c>
      <c r="C1047" t="s">
        <v>3169</v>
      </c>
      <c r="D1047" t="s">
        <v>590</v>
      </c>
      <c r="E1047">
        <v>2576.4141729950002</v>
      </c>
      <c r="F1047">
        <v>174.85</v>
      </c>
      <c r="G1047">
        <v>-56.231988935220699</v>
      </c>
      <c r="H1047">
        <v>4.3865408576929799</v>
      </c>
      <c r="I1047">
        <v>-16.923980425624102</v>
      </c>
      <c r="J1047">
        <v>0.32548168457834997</v>
      </c>
      <c r="K1047">
        <v>172.995886502209</v>
      </c>
      <c r="L1047">
        <v>196.96592474113601</v>
      </c>
      <c r="M1047">
        <v>55.102370021984001</v>
      </c>
      <c r="N1047">
        <v>0.60655078307816201</v>
      </c>
      <c r="O1047">
        <v>78.438661710037096</v>
      </c>
      <c r="P1047">
        <v>21.491106170094501</v>
      </c>
    </row>
    <row r="1048" spans="1:17" hidden="1" x14ac:dyDescent="0.3">
      <c r="A1048" t="s">
        <v>2254</v>
      </c>
      <c r="B1048" t="s">
        <v>2255</v>
      </c>
      <c r="C1048" t="s">
        <v>3172</v>
      </c>
      <c r="D1048" t="s">
        <v>46</v>
      </c>
      <c r="E1048">
        <v>2560.8532484049902</v>
      </c>
      <c r="F1048">
        <v>2361.5500000000002</v>
      </c>
      <c r="G1048">
        <v>7.1252258297020097</v>
      </c>
      <c r="H1048">
        <v>-8.3537468126396206</v>
      </c>
      <c r="I1048">
        <v>-29.092104175817099</v>
      </c>
      <c r="J1048">
        <v>2.59814446183419</v>
      </c>
      <c r="K1048">
        <v>2490.9196080117299</v>
      </c>
      <c r="L1048">
        <v>2533.8747026065098</v>
      </c>
      <c r="M1048">
        <v>56.341810706199503</v>
      </c>
      <c r="N1048">
        <v>0.56810401160380297</v>
      </c>
      <c r="O1048">
        <v>57.011284961148398</v>
      </c>
      <c r="P1048">
        <v>34.945714285714203</v>
      </c>
      <c r="Q1048">
        <v>8.9282908450037002E-2</v>
      </c>
    </row>
    <row r="1049" spans="1:17" hidden="1" x14ac:dyDescent="0.3">
      <c r="A1049" t="s">
        <v>2256</v>
      </c>
      <c r="B1049" t="s">
        <v>2257</v>
      </c>
      <c r="C1049" t="s">
        <v>3172</v>
      </c>
      <c r="D1049" t="s">
        <v>294</v>
      </c>
      <c r="E1049">
        <v>2559.839299925</v>
      </c>
      <c r="F1049">
        <v>476.15</v>
      </c>
      <c r="G1049">
        <v>68.861554799302596</v>
      </c>
      <c r="H1049">
        <v>-7.3961974602682004</v>
      </c>
      <c r="I1049">
        <v>-7.4173835994523296</v>
      </c>
      <c r="J1049">
        <v>1.08190492458932</v>
      </c>
      <c r="K1049">
        <v>512.97569514909003</v>
      </c>
      <c r="L1049">
        <v>486.50596044133903</v>
      </c>
      <c r="M1049">
        <v>55.944152056642601</v>
      </c>
      <c r="N1049">
        <v>1.0941493261079001</v>
      </c>
      <c r="O1049">
        <v>90.864223458994005</v>
      </c>
      <c r="P1049">
        <v>103.482905982905</v>
      </c>
      <c r="Q1049">
        <v>0.17967465584721301</v>
      </c>
    </row>
    <row r="1050" spans="1:17" hidden="1" x14ac:dyDescent="0.3">
      <c r="A1050" t="s">
        <v>2258</v>
      </c>
      <c r="B1050" t="s">
        <v>2259</v>
      </c>
      <c r="C1050" t="s">
        <v>3172</v>
      </c>
      <c r="D1050" t="s">
        <v>220</v>
      </c>
      <c r="E1050">
        <v>2553.1118258400002</v>
      </c>
      <c r="F1050">
        <v>677.8</v>
      </c>
      <c r="G1050">
        <v>12.536071014406801</v>
      </c>
      <c r="H1050">
        <v>7.85970581005677</v>
      </c>
      <c r="I1050">
        <v>15.5341223965157</v>
      </c>
      <c r="J1050">
        <v>1.4150530099418199</v>
      </c>
      <c r="K1050">
        <v>647.09447050900803</v>
      </c>
      <c r="L1050">
        <v>594.63833001702403</v>
      </c>
      <c r="M1050">
        <v>53.967716159413598</v>
      </c>
      <c r="N1050">
        <v>0.78239010392125996</v>
      </c>
      <c r="O1050">
        <v>19.917379758040699</v>
      </c>
      <c r="P1050">
        <v>41.799163179916299</v>
      </c>
      <c r="Q1050">
        <v>6.4654291320182994E-2</v>
      </c>
    </row>
    <row r="1051" spans="1:17" hidden="1" x14ac:dyDescent="0.3">
      <c r="A1051" t="s">
        <v>2260</v>
      </c>
      <c r="B1051" t="s">
        <v>2261</v>
      </c>
      <c r="C1051" t="s">
        <v>3172</v>
      </c>
      <c r="D1051" t="s">
        <v>396</v>
      </c>
      <c r="E1051">
        <v>2540.2411701000001</v>
      </c>
      <c r="F1051">
        <v>873</v>
      </c>
      <c r="G1051">
        <v>43.582236060108599</v>
      </c>
      <c r="H1051">
        <v>5.7794259835739696</v>
      </c>
      <c r="I1051">
        <v>42.769873381165198</v>
      </c>
      <c r="J1051">
        <v>7.6962228842799201</v>
      </c>
      <c r="K1051">
        <v>842.99380176232205</v>
      </c>
      <c r="L1051">
        <v>735.32511410607106</v>
      </c>
      <c r="M1051">
        <v>67.342647715244695</v>
      </c>
      <c r="N1051">
        <v>0.26447134748644802</v>
      </c>
      <c r="O1051">
        <v>24.198167239404299</v>
      </c>
      <c r="P1051">
        <v>87.5</v>
      </c>
      <c r="Q1051">
        <v>7.4045689408504006E-2</v>
      </c>
    </row>
    <row r="1052" spans="1:17" hidden="1" x14ac:dyDescent="0.3">
      <c r="A1052" t="s">
        <v>2262</v>
      </c>
      <c r="B1052" t="s">
        <v>2263</v>
      </c>
      <c r="C1052" t="s">
        <v>3172</v>
      </c>
      <c r="D1052" t="s">
        <v>264</v>
      </c>
      <c r="E1052">
        <v>2539.475856</v>
      </c>
      <c r="F1052">
        <v>372</v>
      </c>
      <c r="G1052">
        <v>-54.722045491554702</v>
      </c>
      <c r="H1052">
        <v>-3.7040386414333999</v>
      </c>
      <c r="I1052">
        <v>-26.2173635216155</v>
      </c>
      <c r="J1052">
        <v>6.0500466844563201</v>
      </c>
      <c r="K1052">
        <v>390.12947976672501</v>
      </c>
      <c r="L1052">
        <v>443.42430194571602</v>
      </c>
      <c r="M1052">
        <v>48.245088356019302</v>
      </c>
      <c r="N1052">
        <v>0.65396580441501495</v>
      </c>
      <c r="O1052">
        <v>55.322580645161203</v>
      </c>
      <c r="P1052">
        <v>6.28571428571429</v>
      </c>
      <c r="Q1052">
        <v>-0.19026394262687399</v>
      </c>
    </row>
    <row r="1053" spans="1:17" hidden="1" x14ac:dyDescent="0.3">
      <c r="A1053" t="s">
        <v>2264</v>
      </c>
      <c r="B1053" t="s">
        <v>2265</v>
      </c>
      <c r="C1053" t="s">
        <v>3172</v>
      </c>
      <c r="D1053" t="s">
        <v>51</v>
      </c>
      <c r="E1053">
        <v>2538.0063089999999</v>
      </c>
      <c r="F1053">
        <v>275.75</v>
      </c>
      <c r="G1053">
        <v>65.696036857998905</v>
      </c>
      <c r="H1053">
        <v>1.7924942052819299</v>
      </c>
      <c r="I1053">
        <v>19.879847488373201</v>
      </c>
      <c r="J1053">
        <v>6.1122160278970297</v>
      </c>
      <c r="K1053">
        <v>264.03949639547898</v>
      </c>
      <c r="L1053">
        <v>234.48063821125101</v>
      </c>
      <c r="M1053">
        <v>64.035480796100899</v>
      </c>
      <c r="N1053">
        <v>0.41430463892872699</v>
      </c>
      <c r="O1053">
        <v>9.8821396192203093</v>
      </c>
      <c r="P1053">
        <v>94.190140845070403</v>
      </c>
      <c r="Q1053">
        <v>0.120469413392991</v>
      </c>
    </row>
    <row r="1054" spans="1:17" hidden="1" x14ac:dyDescent="0.3">
      <c r="A1054" t="s">
        <v>2266</v>
      </c>
      <c r="B1054" t="s">
        <v>2267</v>
      </c>
      <c r="C1054" t="s">
        <v>3172</v>
      </c>
      <c r="D1054" t="s">
        <v>149</v>
      </c>
      <c r="E1054">
        <v>2529.8988577199998</v>
      </c>
      <c r="F1054">
        <v>1391.4</v>
      </c>
      <c r="G1054">
        <v>403.92709275862001</v>
      </c>
      <c r="H1054">
        <v>11.8826801085665</v>
      </c>
      <c r="I1054">
        <v>30.785540552163301</v>
      </c>
      <c r="J1054">
        <v>7.4847655042069903</v>
      </c>
      <c r="K1054">
        <v>1311.68274455706</v>
      </c>
      <c r="M1054">
        <v>64.149303146797195</v>
      </c>
      <c r="N1054">
        <v>1.47009771320407</v>
      </c>
      <c r="O1054">
        <v>12.7641224665804</v>
      </c>
      <c r="P1054">
        <v>501.42641020099398</v>
      </c>
    </row>
    <row r="1055" spans="1:17" hidden="1" x14ac:dyDescent="0.3">
      <c r="A1055" t="s">
        <v>2268</v>
      </c>
      <c r="B1055" t="s">
        <v>2269</v>
      </c>
      <c r="C1055" t="s">
        <v>3172</v>
      </c>
      <c r="D1055" t="s">
        <v>243</v>
      </c>
      <c r="E1055">
        <v>2525.7160919849998</v>
      </c>
      <c r="F1055">
        <v>235.47</v>
      </c>
      <c r="G1055">
        <v>-45.129018106778702</v>
      </c>
      <c r="H1055">
        <v>-12.8257494095333</v>
      </c>
      <c r="I1055">
        <v>-19.936421400901999</v>
      </c>
      <c r="J1055">
        <v>-11.764669123725</v>
      </c>
      <c r="K1055">
        <v>259.59565795305599</v>
      </c>
      <c r="L1055">
        <v>265.230560676832</v>
      </c>
      <c r="M1055">
        <v>41.352583130450398</v>
      </c>
      <c r="N1055">
        <v>1.3988082030742</v>
      </c>
      <c r="O1055">
        <v>44.179725655072801</v>
      </c>
      <c r="P1055">
        <v>11.9420014261944</v>
      </c>
      <c r="Q1055">
        <v>4.9636953146557E-2</v>
      </c>
    </row>
    <row r="1056" spans="1:17" hidden="1" x14ac:dyDescent="0.3">
      <c r="A1056" t="s">
        <v>2270</v>
      </c>
      <c r="B1056" t="s">
        <v>2271</v>
      </c>
      <c r="C1056" t="s">
        <v>3172</v>
      </c>
      <c r="D1056" t="s">
        <v>515</v>
      </c>
      <c r="E1056">
        <v>2524.5439999999999</v>
      </c>
      <c r="F1056">
        <v>143.44</v>
      </c>
      <c r="G1056">
        <v>111.550148741576</v>
      </c>
      <c r="H1056">
        <v>0.41553500197743598</v>
      </c>
      <c r="I1056">
        <v>-2.3299207788231899</v>
      </c>
      <c r="J1056">
        <v>7.1099358207254699</v>
      </c>
      <c r="K1056">
        <v>142.993557551832</v>
      </c>
      <c r="L1056">
        <v>124.450966601608</v>
      </c>
      <c r="M1056">
        <v>62.374026539756898</v>
      </c>
      <c r="N1056">
        <v>0.459464918344625</v>
      </c>
      <c r="O1056">
        <v>30.019520356943602</v>
      </c>
      <c r="P1056">
        <v>156.37176050044599</v>
      </c>
      <c r="Q1056">
        <v>5.0969873337595999E-2</v>
      </c>
    </row>
    <row r="1057" spans="1:17" hidden="1" x14ac:dyDescent="0.3">
      <c r="A1057" t="s">
        <v>2272</v>
      </c>
      <c r="B1057" t="s">
        <v>2273</v>
      </c>
      <c r="C1057" t="s">
        <v>3172</v>
      </c>
      <c r="D1057" t="s">
        <v>723</v>
      </c>
      <c r="E1057">
        <v>2523.7597844799998</v>
      </c>
      <c r="F1057">
        <v>2129.6</v>
      </c>
      <c r="G1057">
        <v>-41.234694308209797</v>
      </c>
      <c r="H1057">
        <v>-7.2299208207551997</v>
      </c>
      <c r="I1057">
        <v>-22.546075579508798</v>
      </c>
      <c r="J1057">
        <v>6.2119564704711596</v>
      </c>
      <c r="K1057">
        <v>2207.5825344858199</v>
      </c>
      <c r="L1057">
        <v>2336.7320955086502</v>
      </c>
      <c r="M1057">
        <v>62.805682542921801</v>
      </c>
      <c r="N1057">
        <v>0.43764595730647399</v>
      </c>
      <c r="O1057">
        <v>51.671675432005998</v>
      </c>
      <c r="P1057">
        <v>15.119736201956799</v>
      </c>
      <c r="Q1057">
        <v>7.5783804637035004E-2</v>
      </c>
    </row>
    <row r="1058" spans="1:17" x14ac:dyDescent="0.3">
      <c r="A1058" t="s">
        <v>2274</v>
      </c>
      <c r="B1058" t="s">
        <v>2275</v>
      </c>
      <c r="C1058" t="s">
        <v>3168</v>
      </c>
      <c r="D1058" t="s">
        <v>1276</v>
      </c>
      <c r="E1058">
        <v>2521.5194317649998</v>
      </c>
      <c r="F1058">
        <v>301.45</v>
      </c>
      <c r="G1058">
        <v>-59.122669150749601</v>
      </c>
      <c r="H1058">
        <v>6.3804654768096496</v>
      </c>
      <c r="I1058">
        <v>-17.249254911433901</v>
      </c>
      <c r="J1058">
        <v>1.21851060071803</v>
      </c>
      <c r="K1058">
        <v>320.30880175118102</v>
      </c>
      <c r="L1058">
        <v>371.06903918405601</v>
      </c>
      <c r="M1058">
        <v>48.474560143198602</v>
      </c>
      <c r="N1058">
        <v>0.81921167899078895</v>
      </c>
      <c r="O1058">
        <v>75.495076997673195</v>
      </c>
      <c r="P1058">
        <v>12.402169535056499</v>
      </c>
      <c r="Q1058">
        <v>-4.4338100325758002E-2</v>
      </c>
    </row>
    <row r="1059" spans="1:17" hidden="1" x14ac:dyDescent="0.3">
      <c r="A1059" t="s">
        <v>2276</v>
      </c>
      <c r="B1059" t="s">
        <v>2277</v>
      </c>
      <c r="C1059" t="s">
        <v>3172</v>
      </c>
      <c r="D1059" t="s">
        <v>149</v>
      </c>
      <c r="E1059">
        <v>2513.8647949679998</v>
      </c>
      <c r="F1059">
        <v>263.16000000000003</v>
      </c>
      <c r="G1059">
        <v>-38.219577407692597</v>
      </c>
      <c r="H1059">
        <v>-14.8146805885095</v>
      </c>
      <c r="I1059">
        <v>-28.371904335187502</v>
      </c>
      <c r="J1059">
        <v>14.8794451660528</v>
      </c>
      <c r="K1059">
        <v>297.45499948667202</v>
      </c>
      <c r="L1059">
        <v>326.781876108495</v>
      </c>
      <c r="M1059">
        <v>48.186431060593897</v>
      </c>
      <c r="N1059">
        <v>2.7658454512213702</v>
      </c>
      <c r="O1059">
        <v>83.614531083751302</v>
      </c>
      <c r="P1059">
        <v>31.284609628336199</v>
      </c>
      <c r="Q1059">
        <v>8.2712534177961997E-2</v>
      </c>
    </row>
    <row r="1060" spans="1:17" hidden="1" x14ac:dyDescent="0.3">
      <c r="A1060" t="s">
        <v>2278</v>
      </c>
      <c r="B1060" t="s">
        <v>2279</v>
      </c>
      <c r="C1060" t="s">
        <v>3172</v>
      </c>
      <c r="D1060" t="s">
        <v>294</v>
      </c>
      <c r="E1060">
        <v>2476.0132748400001</v>
      </c>
      <c r="F1060">
        <v>450.8</v>
      </c>
      <c r="G1060">
        <v>77.667418255907606</v>
      </c>
      <c r="H1060">
        <v>15.416890377355699</v>
      </c>
      <c r="I1060">
        <v>106.08316689780899</v>
      </c>
      <c r="J1060">
        <v>3.5868535481366601</v>
      </c>
      <c r="K1060">
        <v>399.73568885791599</v>
      </c>
      <c r="M1060">
        <v>63.256896148296399</v>
      </c>
      <c r="N1060">
        <v>0.73431749620729403</v>
      </c>
      <c r="O1060">
        <v>7.5421472937000802</v>
      </c>
      <c r="P1060">
        <v>170.34482758620601</v>
      </c>
    </row>
    <row r="1061" spans="1:17" hidden="1" x14ac:dyDescent="0.3">
      <c r="A1061" t="s">
        <v>2280</v>
      </c>
      <c r="B1061" t="s">
        <v>2281</v>
      </c>
      <c r="C1061" t="s">
        <v>3172</v>
      </c>
      <c r="D1061" t="s">
        <v>243</v>
      </c>
      <c r="E1061">
        <v>2473.8685</v>
      </c>
      <c r="F1061">
        <v>5263.55</v>
      </c>
      <c r="G1061">
        <v>62.958017726095903</v>
      </c>
      <c r="H1061">
        <v>12.0813317995778</v>
      </c>
      <c r="I1061">
        <v>40.788130272555698</v>
      </c>
      <c r="J1061">
        <v>0.832720637424048</v>
      </c>
      <c r="K1061">
        <v>4772.84562306715</v>
      </c>
      <c r="L1061">
        <v>3793.1582247579099</v>
      </c>
      <c r="M1061">
        <v>57.684069229603097</v>
      </c>
      <c r="N1061">
        <v>0.50542098960707005</v>
      </c>
      <c r="O1061">
        <v>9.0309771921991597</v>
      </c>
      <c r="P1061">
        <v>108.160642252629</v>
      </c>
      <c r="Q1061">
        <v>0.20595896580970999</v>
      </c>
    </row>
    <row r="1062" spans="1:17" x14ac:dyDescent="0.3">
      <c r="A1062" t="s">
        <v>2282</v>
      </c>
      <c r="B1062" t="s">
        <v>2283</v>
      </c>
      <c r="C1062" t="s">
        <v>3166</v>
      </c>
      <c r="D1062" t="s">
        <v>433</v>
      </c>
      <c r="E1062">
        <v>2470.8862339099901</v>
      </c>
      <c r="F1062">
        <v>465.55</v>
      </c>
      <c r="G1062">
        <v>-36.116515682436102</v>
      </c>
      <c r="H1062">
        <v>0.22010813467632301</v>
      </c>
      <c r="I1062">
        <v>-19.003910057597199</v>
      </c>
      <c r="J1062">
        <v>1.9286186037034301</v>
      </c>
      <c r="K1062">
        <v>462.634355356573</v>
      </c>
      <c r="L1062">
        <v>483.93899439028399</v>
      </c>
      <c r="M1062">
        <v>64.249009660423695</v>
      </c>
      <c r="N1062">
        <v>0.26962828159527302</v>
      </c>
      <c r="O1062">
        <v>25.013424981204999</v>
      </c>
      <c r="P1062">
        <v>10.5556874851579</v>
      </c>
      <c r="Q1062">
        <v>-6.203633912358E-3</v>
      </c>
    </row>
    <row r="1063" spans="1:17" hidden="1" x14ac:dyDescent="0.3">
      <c r="A1063" t="s">
        <v>2284</v>
      </c>
      <c r="B1063" t="s">
        <v>2285</v>
      </c>
      <c r="C1063" t="s">
        <v>3172</v>
      </c>
      <c r="D1063" t="s">
        <v>391</v>
      </c>
      <c r="E1063">
        <v>2462.4286719699999</v>
      </c>
      <c r="F1063">
        <v>741.05</v>
      </c>
      <c r="G1063">
        <v>-45.260295092247901</v>
      </c>
      <c r="H1063">
        <v>-0.492244306703714</v>
      </c>
      <c r="I1063">
        <v>-18.552730953810801</v>
      </c>
      <c r="J1063">
        <v>7.7160589131569797</v>
      </c>
      <c r="K1063">
        <v>743.87394146214695</v>
      </c>
      <c r="L1063">
        <v>798.49093530485197</v>
      </c>
      <c r="M1063">
        <v>60.258314004015403</v>
      </c>
      <c r="N1063">
        <v>1.0967139563370001</v>
      </c>
      <c r="O1063">
        <v>26.806558261925598</v>
      </c>
      <c r="P1063">
        <v>10.662286268946399</v>
      </c>
      <c r="Q1063">
        <v>-2.6328810367575999E-2</v>
      </c>
    </row>
    <row r="1064" spans="1:17" hidden="1" x14ac:dyDescent="0.3">
      <c r="A1064" t="s">
        <v>2286</v>
      </c>
      <c r="B1064" t="s">
        <v>2287</v>
      </c>
      <c r="C1064" t="s">
        <v>3172</v>
      </c>
      <c r="D1064" t="s">
        <v>199</v>
      </c>
      <c r="E1064">
        <v>2459.1455002399998</v>
      </c>
      <c r="F1064">
        <v>781.3</v>
      </c>
      <c r="G1064">
        <v>8.1370060966997393</v>
      </c>
      <c r="H1064">
        <v>15.610448062339</v>
      </c>
      <c r="I1064">
        <v>43.501825534444301</v>
      </c>
      <c r="J1064">
        <v>5.4193425633670396</v>
      </c>
      <c r="K1064">
        <v>677.27150049818999</v>
      </c>
      <c r="L1064">
        <v>590.41521503136005</v>
      </c>
      <c r="M1064">
        <v>71.625575851093004</v>
      </c>
      <c r="N1064">
        <v>0.84223429946473205</v>
      </c>
      <c r="O1064">
        <v>1.3887111224881701</v>
      </c>
      <c r="P1064">
        <v>94.353233830845696</v>
      </c>
      <c r="Q1064">
        <v>4.5913866220886002E-2</v>
      </c>
    </row>
    <row r="1065" spans="1:17" hidden="1" x14ac:dyDescent="0.3">
      <c r="A1065" t="s">
        <v>2288</v>
      </c>
      <c r="B1065" t="s">
        <v>2289</v>
      </c>
      <c r="C1065" t="s">
        <v>3172</v>
      </c>
      <c r="D1065" t="s">
        <v>2290</v>
      </c>
      <c r="E1065">
        <v>2446.5672</v>
      </c>
      <c r="F1065">
        <v>990</v>
      </c>
      <c r="G1065">
        <v>943.479457541545</v>
      </c>
      <c r="H1065">
        <v>3.8855761875227901</v>
      </c>
      <c r="I1065">
        <v>114.027901535965</v>
      </c>
      <c r="J1065">
        <v>-5.9073071463913998</v>
      </c>
      <c r="K1065">
        <v>931.31901350856504</v>
      </c>
      <c r="L1065">
        <v>669.24328999060401</v>
      </c>
      <c r="M1065">
        <v>43.535387268619601</v>
      </c>
      <c r="N1065">
        <v>0.35668556795317302</v>
      </c>
      <c r="O1065">
        <v>15.479797979797899</v>
      </c>
      <c r="P1065">
        <v>1036.0655737704899</v>
      </c>
      <c r="Q1065">
        <v>0.30123033098195701</v>
      </c>
    </row>
    <row r="1066" spans="1:17" hidden="1" x14ac:dyDescent="0.3">
      <c r="A1066" t="s">
        <v>2291</v>
      </c>
      <c r="B1066" t="s">
        <v>2292</v>
      </c>
      <c r="C1066" t="s">
        <v>3172</v>
      </c>
      <c r="D1066" t="s">
        <v>128</v>
      </c>
      <c r="E1066">
        <v>2442.6428343919902</v>
      </c>
      <c r="F1066">
        <v>204.92</v>
      </c>
      <c r="G1066">
        <v>-34.607048758638904</v>
      </c>
      <c r="H1066">
        <v>-8.3310939618409297E-2</v>
      </c>
      <c r="I1066">
        <v>-9.0372369655556195</v>
      </c>
      <c r="J1066">
        <v>3.5464036070368001</v>
      </c>
      <c r="K1066">
        <v>200.370349820673</v>
      </c>
      <c r="L1066">
        <v>196.710846043879</v>
      </c>
      <c r="M1066">
        <v>52.207563849931901</v>
      </c>
      <c r="N1066">
        <v>0.75177027737726998</v>
      </c>
      <c r="O1066">
        <v>41.396642592231103</v>
      </c>
      <c r="P1066">
        <v>36.795727636849101</v>
      </c>
      <c r="Q1066">
        <v>3.3973001185671002E-2</v>
      </c>
    </row>
    <row r="1067" spans="1:17" hidden="1" x14ac:dyDescent="0.3">
      <c r="A1067" t="s">
        <v>2293</v>
      </c>
      <c r="B1067" t="s">
        <v>2294</v>
      </c>
      <c r="C1067" t="s">
        <v>3172</v>
      </c>
      <c r="D1067" t="s">
        <v>311</v>
      </c>
      <c r="E1067">
        <v>2440.8239217599998</v>
      </c>
      <c r="F1067">
        <v>949.6</v>
      </c>
      <c r="G1067">
        <v>72.116296456800796</v>
      </c>
      <c r="H1067">
        <v>9.8235540803431292</v>
      </c>
      <c r="I1067">
        <v>5.3000252054177599</v>
      </c>
      <c r="J1067">
        <v>25.798208807611999</v>
      </c>
      <c r="K1067">
        <v>865.53362781710405</v>
      </c>
      <c r="L1067">
        <v>782.44167257063202</v>
      </c>
      <c r="M1067">
        <v>79.047546876446205</v>
      </c>
      <c r="N1067">
        <v>0.91313109928174796</v>
      </c>
      <c r="O1067">
        <v>27.948609941027701</v>
      </c>
      <c r="P1067">
        <v>116.26053290822099</v>
      </c>
      <c r="Q1067">
        <v>0.12726492412974</v>
      </c>
    </row>
    <row r="1068" spans="1:17" hidden="1" x14ac:dyDescent="0.3">
      <c r="A1068" t="s">
        <v>2295</v>
      </c>
      <c r="B1068" t="s">
        <v>2296</v>
      </c>
      <c r="C1068" t="s">
        <v>3172</v>
      </c>
      <c r="D1068" t="s">
        <v>391</v>
      </c>
      <c r="E1068">
        <v>2431.8642540149999</v>
      </c>
      <c r="F1068">
        <v>1096.6500000000001</v>
      </c>
      <c r="G1068">
        <v>-9.6695817716497405</v>
      </c>
      <c r="H1068">
        <v>2.9315260215902801</v>
      </c>
      <c r="I1068">
        <v>-2.4696761214865601</v>
      </c>
      <c r="J1068">
        <v>4.4306639131983898</v>
      </c>
      <c r="K1068">
        <v>1107.5454953324399</v>
      </c>
      <c r="L1068">
        <v>1068.60866201984</v>
      </c>
      <c r="M1068">
        <v>49.057261677675001</v>
      </c>
      <c r="N1068">
        <v>1.00652145048946</v>
      </c>
      <c r="O1068">
        <v>18.342224045958101</v>
      </c>
      <c r="P1068">
        <v>27.517441860465102</v>
      </c>
      <c r="Q1068">
        <v>8.2752279279488E-2</v>
      </c>
    </row>
    <row r="1069" spans="1:17" hidden="1" x14ac:dyDescent="0.3">
      <c r="A1069" t="s">
        <v>2297</v>
      </c>
      <c r="B1069" t="s">
        <v>2298</v>
      </c>
      <c r="C1069" t="s">
        <v>3172</v>
      </c>
      <c r="D1069" t="s">
        <v>46</v>
      </c>
      <c r="E1069">
        <v>2429.0507435250001</v>
      </c>
      <c r="F1069">
        <v>612.75</v>
      </c>
      <c r="G1069">
        <v>-47.5975284708393</v>
      </c>
      <c r="H1069">
        <v>-5.4501377959299404</v>
      </c>
      <c r="I1069">
        <v>-16.5493875800775</v>
      </c>
      <c r="J1069">
        <v>-2.9273027288674802</v>
      </c>
      <c r="K1069">
        <v>642.02090481640198</v>
      </c>
      <c r="L1069">
        <v>676.43164051918598</v>
      </c>
      <c r="M1069">
        <v>49.004558665409398</v>
      </c>
      <c r="N1069">
        <v>1.88100509193126</v>
      </c>
      <c r="O1069">
        <v>31.701346389228799</v>
      </c>
      <c r="P1069">
        <v>8.3746020516448603</v>
      </c>
      <c r="Q1069">
        <v>8.4492451466200002E-4</v>
      </c>
    </row>
    <row r="1070" spans="1:17" hidden="1" x14ac:dyDescent="0.3">
      <c r="A1070" t="s">
        <v>2299</v>
      </c>
      <c r="B1070" t="s">
        <v>2300</v>
      </c>
      <c r="C1070" t="s">
        <v>3172</v>
      </c>
      <c r="D1070" t="s">
        <v>366</v>
      </c>
      <c r="E1070">
        <v>2428.5190039200002</v>
      </c>
      <c r="F1070">
        <v>996.55</v>
      </c>
      <c r="G1070">
        <v>-2.4272199098435601</v>
      </c>
      <c r="H1070">
        <v>15.2450781743932</v>
      </c>
      <c r="I1070">
        <v>29.045283784028499</v>
      </c>
      <c r="J1070">
        <v>1.53787791829054</v>
      </c>
      <c r="K1070">
        <v>893.85374857206602</v>
      </c>
      <c r="L1070">
        <v>833.79659273808704</v>
      </c>
      <c r="M1070">
        <v>68.421109162205198</v>
      </c>
      <c r="N1070">
        <v>1.0584463561588999</v>
      </c>
      <c r="O1070">
        <v>9.37735186393056</v>
      </c>
      <c r="P1070">
        <v>54.635735898828401</v>
      </c>
      <c r="Q1070">
        <v>-2.3426167024114999E-2</v>
      </c>
    </row>
    <row r="1071" spans="1:17" hidden="1" x14ac:dyDescent="0.3">
      <c r="A1071" t="s">
        <v>2301</v>
      </c>
      <c r="B1071" t="s">
        <v>2302</v>
      </c>
      <c r="C1071" t="s">
        <v>3172</v>
      </c>
      <c r="D1071" t="s">
        <v>257</v>
      </c>
      <c r="E1071">
        <v>2421.6365846399999</v>
      </c>
      <c r="F1071">
        <v>1622.4</v>
      </c>
      <c r="G1071">
        <v>-9.4861504651918604</v>
      </c>
      <c r="H1071">
        <v>-5.5462722015240997</v>
      </c>
      <c r="I1071">
        <v>-8.1500865642365401</v>
      </c>
      <c r="J1071">
        <v>3.8823598232326302</v>
      </c>
      <c r="K1071">
        <v>1703.1641319043599</v>
      </c>
      <c r="L1071">
        <v>1701.7694573963399</v>
      </c>
      <c r="M1071">
        <v>48.315528030719697</v>
      </c>
      <c r="N1071">
        <v>0.63124491594205301</v>
      </c>
      <c r="O1071">
        <v>31.126725838264299</v>
      </c>
      <c r="P1071">
        <v>23.847328244274799</v>
      </c>
      <c r="Q1071">
        <v>2.9717565397170999E-2</v>
      </c>
    </row>
    <row r="1072" spans="1:17" hidden="1" x14ac:dyDescent="0.3">
      <c r="A1072" t="s">
        <v>2303</v>
      </c>
      <c r="B1072" t="s">
        <v>2304</v>
      </c>
      <c r="C1072" t="s">
        <v>3172</v>
      </c>
      <c r="D1072" t="s">
        <v>590</v>
      </c>
      <c r="E1072">
        <v>2418.8654999999999</v>
      </c>
      <c r="F1072">
        <v>430.25</v>
      </c>
      <c r="G1072">
        <v>22.642425696774499</v>
      </c>
      <c r="H1072">
        <v>15.370928100617901</v>
      </c>
      <c r="I1072">
        <v>7.3295515060652701</v>
      </c>
      <c r="J1072">
        <v>5.7444390183021801</v>
      </c>
      <c r="K1072">
        <v>404.20427127525602</v>
      </c>
      <c r="L1072">
        <v>374.33170539851898</v>
      </c>
      <c r="M1072">
        <v>70.875358229745601</v>
      </c>
      <c r="N1072">
        <v>0.67588119659927004</v>
      </c>
      <c r="O1072">
        <v>10.1685066821615</v>
      </c>
      <c r="P1072">
        <v>52.570921985815602</v>
      </c>
      <c r="Q1072">
        <v>5.8549348604323002E-2</v>
      </c>
    </row>
    <row r="1073" spans="1:17" hidden="1" x14ac:dyDescent="0.3">
      <c r="A1073" t="s">
        <v>2305</v>
      </c>
      <c r="B1073" t="s">
        <v>2306</v>
      </c>
      <c r="C1073" t="s">
        <v>3172</v>
      </c>
      <c r="D1073" t="s">
        <v>2005</v>
      </c>
      <c r="E1073">
        <v>2414.4764258999999</v>
      </c>
      <c r="F1073">
        <v>603.54999999999995</v>
      </c>
      <c r="G1073">
        <v>851.12059756987003</v>
      </c>
      <c r="H1073">
        <v>10.203899330803401</v>
      </c>
      <c r="I1073">
        <v>5.1047369287206301</v>
      </c>
      <c r="J1073">
        <v>9.4868496405431095</v>
      </c>
      <c r="K1073">
        <v>581.30671571999005</v>
      </c>
      <c r="L1073">
        <v>481.42896603830798</v>
      </c>
      <c r="M1073">
        <v>61.986512377373202</v>
      </c>
      <c r="N1073">
        <v>1.13624671622956</v>
      </c>
      <c r="O1073">
        <v>57.186645679728201</v>
      </c>
    </row>
    <row r="1074" spans="1:17" hidden="1" x14ac:dyDescent="0.3">
      <c r="A1074" t="s">
        <v>2307</v>
      </c>
      <c r="B1074" t="s">
        <v>2308</v>
      </c>
      <c r="C1074" t="s">
        <v>3172</v>
      </c>
      <c r="D1074" t="s">
        <v>544</v>
      </c>
      <c r="E1074">
        <v>2408.3793327200001</v>
      </c>
      <c r="F1074">
        <v>393.2</v>
      </c>
      <c r="G1074">
        <v>122.337564435442</v>
      </c>
      <c r="H1074">
        <v>29.951469833142799</v>
      </c>
      <c r="I1074">
        <v>174.70063265506801</v>
      </c>
      <c r="J1074">
        <v>22.445946329906501</v>
      </c>
      <c r="K1074">
        <v>294.91891376920898</v>
      </c>
      <c r="L1074">
        <v>210.069074724161</v>
      </c>
      <c r="M1074">
        <v>81.6237078626082</v>
      </c>
      <c r="N1074">
        <v>0.195179982338648</v>
      </c>
      <c r="O1074">
        <v>0.69938962360120904</v>
      </c>
      <c r="P1074">
        <v>249.977748108589</v>
      </c>
      <c r="Q1074">
        <v>6.5057188022175999E-2</v>
      </c>
    </row>
    <row r="1075" spans="1:17" hidden="1" x14ac:dyDescent="0.3">
      <c r="A1075" t="s">
        <v>2309</v>
      </c>
      <c r="B1075" t="s">
        <v>2310</v>
      </c>
      <c r="C1075" t="s">
        <v>3172</v>
      </c>
      <c r="D1075" t="s">
        <v>294</v>
      </c>
      <c r="E1075">
        <v>2407.8061645299999</v>
      </c>
      <c r="F1075">
        <v>410.15</v>
      </c>
      <c r="G1075">
        <v>-32.659220563426999</v>
      </c>
      <c r="H1075">
        <v>-10.8600714229266</v>
      </c>
      <c r="I1075">
        <v>-3.0454105474883799</v>
      </c>
      <c r="J1075">
        <v>0.90785226399452801</v>
      </c>
      <c r="K1075">
        <v>427.06852462972199</v>
      </c>
      <c r="L1075">
        <v>422.08934267541002</v>
      </c>
      <c r="M1075">
        <v>56.7230927856343</v>
      </c>
      <c r="N1075">
        <v>0.22914705255696399</v>
      </c>
      <c r="O1075">
        <v>31.098378641960199</v>
      </c>
      <c r="P1075">
        <v>23.968565815324101</v>
      </c>
      <c r="Q1075">
        <v>-3.2840305637775E-2</v>
      </c>
    </row>
    <row r="1076" spans="1:17" hidden="1" x14ac:dyDescent="0.3">
      <c r="A1076" t="s">
        <v>2311</v>
      </c>
      <c r="B1076" t="s">
        <v>2312</v>
      </c>
      <c r="C1076" t="s">
        <v>3172</v>
      </c>
      <c r="D1076" t="s">
        <v>1158</v>
      </c>
      <c r="E1076">
        <v>2401.7618943000002</v>
      </c>
      <c r="F1076">
        <v>455.9</v>
      </c>
      <c r="G1076">
        <v>69.074402909398401</v>
      </c>
      <c r="H1076">
        <v>-5.7123719747667403</v>
      </c>
      <c r="I1076">
        <v>65.813050926493105</v>
      </c>
      <c r="J1076">
        <v>5.0594497751599103</v>
      </c>
      <c r="K1076">
        <v>468.236879175897</v>
      </c>
      <c r="L1076">
        <v>401.037065012195</v>
      </c>
      <c r="M1076">
        <v>59.107853004556503</v>
      </c>
      <c r="N1076">
        <v>0.26428530837478498</v>
      </c>
      <c r="O1076">
        <v>34.612853695985898</v>
      </c>
      <c r="P1076">
        <v>100.351571083278</v>
      </c>
      <c r="Q1076">
        <v>8.3417581709236993E-2</v>
      </c>
    </row>
    <row r="1077" spans="1:17" hidden="1" x14ac:dyDescent="0.3">
      <c r="A1077" t="s">
        <v>2313</v>
      </c>
      <c r="B1077" t="s">
        <v>2314</v>
      </c>
      <c r="C1077" t="s">
        <v>3172</v>
      </c>
      <c r="D1077" t="s">
        <v>467</v>
      </c>
      <c r="E1077">
        <v>2401.1108939999999</v>
      </c>
      <c r="F1077">
        <v>956.9</v>
      </c>
      <c r="G1077">
        <v>40.519201033486901</v>
      </c>
      <c r="H1077">
        <v>6.7765169141221397</v>
      </c>
      <c r="I1077">
        <v>58.399355701388203</v>
      </c>
      <c r="J1077">
        <v>7.6325192814230496</v>
      </c>
      <c r="K1077">
        <v>903.01867008184604</v>
      </c>
      <c r="L1077">
        <v>769.38074739996205</v>
      </c>
      <c r="M1077">
        <v>78.113170109776107</v>
      </c>
      <c r="N1077">
        <v>0.12626168259390699</v>
      </c>
      <c r="O1077">
        <v>18.413627338279799</v>
      </c>
      <c r="P1077">
        <v>85.535627726611693</v>
      </c>
      <c r="Q1077">
        <v>0.101485518390311</v>
      </c>
    </row>
    <row r="1078" spans="1:17" hidden="1" x14ac:dyDescent="0.3">
      <c r="A1078" t="s">
        <v>2315</v>
      </c>
      <c r="B1078" t="s">
        <v>2316</v>
      </c>
      <c r="C1078" t="s">
        <v>3172</v>
      </c>
      <c r="D1078" t="s">
        <v>294</v>
      </c>
      <c r="E1078">
        <v>2400.6064249999999</v>
      </c>
      <c r="F1078">
        <v>480.65</v>
      </c>
      <c r="G1078">
        <v>-12.353271781562199</v>
      </c>
      <c r="H1078">
        <v>-0.42000524587231802</v>
      </c>
      <c r="I1078">
        <v>-4.2648601593942104</v>
      </c>
      <c r="J1078">
        <v>-0.62022631248694304</v>
      </c>
      <c r="K1078">
        <v>465.88204500408398</v>
      </c>
      <c r="L1078">
        <v>449.95656668472799</v>
      </c>
      <c r="M1078">
        <v>65.866582436308803</v>
      </c>
      <c r="N1078">
        <v>0.26464240630400399</v>
      </c>
      <c r="O1078">
        <v>10.246541142203199</v>
      </c>
      <c r="P1078">
        <v>25.973004848643601</v>
      </c>
      <c r="Q1078">
        <v>3.2390794381386999E-2</v>
      </c>
    </row>
    <row r="1079" spans="1:17" hidden="1" x14ac:dyDescent="0.3">
      <c r="A1079" t="s">
        <v>2317</v>
      </c>
      <c r="B1079" t="s">
        <v>2318</v>
      </c>
      <c r="C1079" t="s">
        <v>3172</v>
      </c>
      <c r="D1079" t="s">
        <v>117</v>
      </c>
      <c r="E1079">
        <v>2399.1835200559999</v>
      </c>
      <c r="F1079">
        <v>45.26</v>
      </c>
      <c r="G1079">
        <v>-16.9645894135252</v>
      </c>
      <c r="H1079">
        <v>-9.3595784419419203</v>
      </c>
      <c r="I1079">
        <v>7.1342668704741801</v>
      </c>
      <c r="J1079">
        <v>-0.23354423483445799</v>
      </c>
      <c r="K1079">
        <v>47.900769817987701</v>
      </c>
      <c r="L1079">
        <v>43.765207167924999</v>
      </c>
      <c r="M1079">
        <v>46.249314508535498</v>
      </c>
      <c r="N1079">
        <v>0.58168331779021798</v>
      </c>
      <c r="O1079">
        <v>30.136986301369799</v>
      </c>
      <c r="P1079">
        <v>47.522816166883899</v>
      </c>
      <c r="Q1079">
        <v>0.118610175256592</v>
      </c>
    </row>
    <row r="1080" spans="1:17" hidden="1" x14ac:dyDescent="0.3">
      <c r="A1080" t="s">
        <v>2319</v>
      </c>
      <c r="B1080" t="s">
        <v>2320</v>
      </c>
      <c r="C1080" t="s">
        <v>3172</v>
      </c>
      <c r="D1080" t="s">
        <v>240</v>
      </c>
      <c r="E1080">
        <v>2389.4158238660002</v>
      </c>
      <c r="F1080">
        <v>136.88999999999999</v>
      </c>
      <c r="G1080">
        <v>89.444753051083396</v>
      </c>
      <c r="H1080">
        <v>-8.8494743610104898</v>
      </c>
      <c r="I1080">
        <v>96.908683957130506</v>
      </c>
      <c r="J1080">
        <v>1.3470729592625299</v>
      </c>
      <c r="K1080">
        <v>122.076710360676</v>
      </c>
      <c r="L1080">
        <v>91.546532102493401</v>
      </c>
      <c r="M1080">
        <v>50.987171022398002</v>
      </c>
      <c r="N1080">
        <v>0.42780394049971598</v>
      </c>
      <c r="O1080">
        <v>21.5501497552779</v>
      </c>
      <c r="P1080">
        <v>164.982578397212</v>
      </c>
    </row>
    <row r="1081" spans="1:17" hidden="1" x14ac:dyDescent="0.3">
      <c r="A1081" t="s">
        <v>2321</v>
      </c>
      <c r="B1081" t="s">
        <v>2322</v>
      </c>
      <c r="C1081" t="s">
        <v>3172</v>
      </c>
      <c r="D1081" t="s">
        <v>199</v>
      </c>
      <c r="E1081">
        <v>2387.6444461000001</v>
      </c>
      <c r="F1081">
        <v>2554.25</v>
      </c>
      <c r="G1081">
        <v>-13.150131485642399</v>
      </c>
      <c r="H1081">
        <v>2.9724897428460602</v>
      </c>
      <c r="I1081">
        <v>-7.1480768190499804</v>
      </c>
      <c r="J1081">
        <v>2.3451785833585301</v>
      </c>
      <c r="K1081">
        <v>2598.4521177933302</v>
      </c>
      <c r="L1081">
        <v>2593.11614633108</v>
      </c>
      <c r="M1081">
        <v>59.9997114076332</v>
      </c>
      <c r="N1081">
        <v>0.45687750929090598</v>
      </c>
      <c r="O1081">
        <v>18.774591367328899</v>
      </c>
      <c r="P1081">
        <v>20.426685525695401</v>
      </c>
      <c r="Q1081">
        <v>6.6721354588322998E-2</v>
      </c>
    </row>
    <row r="1082" spans="1:17" hidden="1" x14ac:dyDescent="0.3">
      <c r="A1082" t="s">
        <v>2323</v>
      </c>
      <c r="B1082" t="s">
        <v>2324</v>
      </c>
      <c r="C1082" t="s">
        <v>3172</v>
      </c>
      <c r="D1082" t="s">
        <v>141</v>
      </c>
      <c r="E1082">
        <v>2365.3995901200001</v>
      </c>
      <c r="F1082">
        <v>22966.65</v>
      </c>
      <c r="G1082">
        <v>701.49697692850395</v>
      </c>
      <c r="H1082">
        <v>1.39345930331698</v>
      </c>
      <c r="I1082">
        <v>328.722763561661</v>
      </c>
      <c r="J1082">
        <v>8.2640042751961698</v>
      </c>
      <c r="K1082">
        <v>19453.5633317471</v>
      </c>
      <c r="L1082">
        <v>12115.0714290501</v>
      </c>
      <c r="M1082">
        <v>70.135723339693897</v>
      </c>
      <c r="N1082">
        <v>0.69934531534340105</v>
      </c>
      <c r="O1082">
        <v>20.9362270945044</v>
      </c>
      <c r="P1082">
        <v>750.61666666666599</v>
      </c>
      <c r="Q1082">
        <v>0.186866846012504</v>
      </c>
    </row>
    <row r="1083" spans="1:17" hidden="1" x14ac:dyDescent="0.3">
      <c r="A1083" t="s">
        <v>2325</v>
      </c>
      <c r="B1083" t="s">
        <v>2326</v>
      </c>
      <c r="C1083" t="s">
        <v>3172</v>
      </c>
      <c r="D1083" t="s">
        <v>257</v>
      </c>
      <c r="E1083">
        <v>2362.5374999999999</v>
      </c>
      <c r="F1083">
        <v>3765</v>
      </c>
      <c r="G1083">
        <v>1680.49183089955</v>
      </c>
      <c r="H1083">
        <v>-1.8985394412709</v>
      </c>
      <c r="I1083">
        <v>101.12192472833</v>
      </c>
      <c r="J1083">
        <v>3.0017132454216502</v>
      </c>
      <c r="K1083">
        <v>3741.4061740668699</v>
      </c>
      <c r="L1083">
        <v>2756.63039013156</v>
      </c>
      <c r="M1083">
        <v>54.012380198721097</v>
      </c>
      <c r="N1083">
        <v>0.57332164384789397</v>
      </c>
      <c r="O1083">
        <v>27.460823373173898</v>
      </c>
      <c r="P1083">
        <v>1785.3279919879801</v>
      </c>
      <c r="Q1083">
        <v>0.22961172687343601</v>
      </c>
    </row>
    <row r="1084" spans="1:17" hidden="1" x14ac:dyDescent="0.3">
      <c r="A1084" t="s">
        <v>2327</v>
      </c>
      <c r="B1084" t="s">
        <v>2328</v>
      </c>
      <c r="C1084" t="s">
        <v>3172</v>
      </c>
      <c r="D1084" t="s">
        <v>75</v>
      </c>
      <c r="E1084">
        <v>2361.4679522400002</v>
      </c>
      <c r="F1084">
        <v>858.8</v>
      </c>
      <c r="G1084">
        <v>82.823721191014897</v>
      </c>
      <c r="H1084">
        <v>-1.3277063307692201</v>
      </c>
      <c r="I1084">
        <v>-14.8620017804593</v>
      </c>
      <c r="J1084">
        <v>4.6572450312446403</v>
      </c>
      <c r="K1084">
        <v>871.30427302702901</v>
      </c>
      <c r="L1084">
        <v>812.06576379528599</v>
      </c>
      <c r="M1084">
        <v>65.180882776613402</v>
      </c>
      <c r="N1084">
        <v>0.55439974790337498</v>
      </c>
      <c r="O1084">
        <v>27.352119236143398</v>
      </c>
      <c r="P1084">
        <v>112.49536063342801</v>
      </c>
      <c r="Q1084">
        <v>8.4295829227123004E-2</v>
      </c>
    </row>
    <row r="1085" spans="1:17" hidden="1" x14ac:dyDescent="0.3">
      <c r="A1085" t="s">
        <v>2329</v>
      </c>
      <c r="B1085" t="s">
        <v>2330</v>
      </c>
      <c r="C1085" t="s">
        <v>3172</v>
      </c>
      <c r="D1085" t="s">
        <v>1341</v>
      </c>
      <c r="E1085">
        <v>2359.3704152349901</v>
      </c>
      <c r="F1085">
        <v>831.85</v>
      </c>
      <c r="G1085">
        <v>87.219526716044996</v>
      </c>
      <c r="H1085">
        <v>14.3684701115964</v>
      </c>
      <c r="I1085">
        <v>61.3477713743941</v>
      </c>
      <c r="J1085">
        <v>12.0459700485984</v>
      </c>
      <c r="K1085">
        <v>748.58784693610096</v>
      </c>
      <c r="L1085">
        <v>619.01306572288502</v>
      </c>
      <c r="M1085">
        <v>65.507951427190804</v>
      </c>
      <c r="N1085">
        <v>0.93478323911488304</v>
      </c>
      <c r="O1085">
        <v>8.43301075915128</v>
      </c>
      <c r="P1085">
        <v>120.416004239533</v>
      </c>
      <c r="Q1085">
        <v>9.7608798694725996E-2</v>
      </c>
    </row>
    <row r="1086" spans="1:17" hidden="1" x14ac:dyDescent="0.3">
      <c r="A1086" t="s">
        <v>2331</v>
      </c>
      <c r="B1086" t="s">
        <v>2332</v>
      </c>
      <c r="C1086" t="s">
        <v>3172</v>
      </c>
      <c r="D1086" t="s">
        <v>51</v>
      </c>
      <c r="E1086">
        <v>2358.7045979049999</v>
      </c>
      <c r="F1086">
        <v>1128.55</v>
      </c>
      <c r="G1086">
        <v>181.33487293648599</v>
      </c>
      <c r="H1086">
        <v>19.933813669727801</v>
      </c>
      <c r="I1086">
        <v>104.685188416855</v>
      </c>
      <c r="J1086">
        <v>3.3969614802792698</v>
      </c>
      <c r="K1086">
        <v>932.94075508280696</v>
      </c>
      <c r="L1086">
        <v>725.99577565291804</v>
      </c>
      <c r="M1086">
        <v>68.864922864507903</v>
      </c>
      <c r="N1086">
        <v>0.95988005579917202</v>
      </c>
      <c r="O1086">
        <v>6.1760666341765997</v>
      </c>
      <c r="P1086">
        <v>212.574435673729</v>
      </c>
      <c r="Q1086">
        <v>0.15006213860175299</v>
      </c>
    </row>
    <row r="1087" spans="1:17" hidden="1" x14ac:dyDescent="0.3">
      <c r="A1087" t="s">
        <v>2333</v>
      </c>
      <c r="B1087" t="s">
        <v>2334</v>
      </c>
      <c r="C1087" t="s">
        <v>3172</v>
      </c>
      <c r="D1087" t="s">
        <v>276</v>
      </c>
      <c r="E1087">
        <v>2354.57840016</v>
      </c>
      <c r="F1087">
        <v>386.4</v>
      </c>
      <c r="G1087">
        <v>50.489764779776799</v>
      </c>
      <c r="H1087">
        <v>-2.7323393749297402</v>
      </c>
      <c r="I1087">
        <v>-10.190090650283899</v>
      </c>
      <c r="J1087">
        <v>9.6524817822632105</v>
      </c>
      <c r="K1087">
        <v>390.57751346500999</v>
      </c>
      <c r="L1087">
        <v>377.90024019421003</v>
      </c>
      <c r="M1087">
        <v>60.379705569520603</v>
      </c>
      <c r="N1087">
        <v>0.357608660186987</v>
      </c>
      <c r="O1087">
        <v>40.773809523809497</v>
      </c>
      <c r="P1087">
        <v>80.560747663551396</v>
      </c>
      <c r="Q1087">
        <v>7.4271383955055004E-2</v>
      </c>
    </row>
    <row r="1088" spans="1:17" x14ac:dyDescent="0.3">
      <c r="A1088" t="s">
        <v>2335</v>
      </c>
      <c r="B1088" t="s">
        <v>2336</v>
      </c>
      <c r="C1088" t="s">
        <v>3171</v>
      </c>
      <c r="D1088" t="s">
        <v>396</v>
      </c>
      <c r="E1088">
        <v>2347.1474565479998</v>
      </c>
      <c r="F1088">
        <v>203.81</v>
      </c>
      <c r="G1088">
        <v>-56.617771790200798</v>
      </c>
      <c r="H1088">
        <v>-1.2587700211647701</v>
      </c>
      <c r="I1088">
        <v>-17.5986365516947</v>
      </c>
      <c r="J1088">
        <v>7.2797365636818698</v>
      </c>
      <c r="K1088">
        <v>202.413492349525</v>
      </c>
      <c r="L1088">
        <v>234.112665388821</v>
      </c>
      <c r="M1088">
        <v>70.338827788642405</v>
      </c>
      <c r="N1088">
        <v>0.754483991507781</v>
      </c>
      <c r="O1088">
        <v>111.839458319022</v>
      </c>
      <c r="P1088">
        <v>17.469740634005699</v>
      </c>
      <c r="Q1088">
        <v>-3.9938371071041E-2</v>
      </c>
    </row>
    <row r="1089" spans="1:17" hidden="1" x14ac:dyDescent="0.3">
      <c r="A1089" t="s">
        <v>2337</v>
      </c>
      <c r="B1089" t="s">
        <v>2338</v>
      </c>
      <c r="C1089" t="s">
        <v>3172</v>
      </c>
      <c r="D1089" t="s">
        <v>414</v>
      </c>
      <c r="E1089">
        <v>2344.9411016200002</v>
      </c>
      <c r="F1089">
        <v>1016.6</v>
      </c>
      <c r="G1089">
        <v>-47.543160797347703</v>
      </c>
      <c r="H1089">
        <v>-8.8646334573185097</v>
      </c>
      <c r="I1089">
        <v>-21.901388653629201</v>
      </c>
      <c r="J1089">
        <v>-1.9947129707612901</v>
      </c>
      <c r="K1089">
        <v>1103.38847630796</v>
      </c>
      <c r="L1089">
        <v>1172.53199663897</v>
      </c>
      <c r="M1089">
        <v>29.888284096339401</v>
      </c>
      <c r="N1089">
        <v>1.0379211476939201</v>
      </c>
      <c r="O1089">
        <v>41.648632697225999</v>
      </c>
      <c r="P1089">
        <v>1.25498007968127</v>
      </c>
      <c r="Q1089">
        <v>-3.2880621268464E-2</v>
      </c>
    </row>
    <row r="1090" spans="1:17" x14ac:dyDescent="0.3">
      <c r="A1090" t="s">
        <v>2339</v>
      </c>
      <c r="B1090" t="s">
        <v>2340</v>
      </c>
      <c r="C1090" t="s">
        <v>3175</v>
      </c>
      <c r="D1090" t="s">
        <v>1995</v>
      </c>
      <c r="E1090">
        <v>2340.2365717339999</v>
      </c>
      <c r="F1090">
        <v>12.71</v>
      </c>
      <c r="G1090">
        <v>-56.486214482084399</v>
      </c>
      <c r="H1090">
        <v>-12.491833254228</v>
      </c>
      <c r="I1090">
        <v>-34.985043543543902</v>
      </c>
      <c r="J1090">
        <v>1.1773386613868799</v>
      </c>
      <c r="K1090">
        <v>13.736266492672099</v>
      </c>
      <c r="L1090">
        <v>15.681370558208901</v>
      </c>
      <c r="M1090">
        <v>40.4722701620151</v>
      </c>
      <c r="N1090">
        <v>0.50885955023542795</v>
      </c>
      <c r="O1090">
        <v>104.95672698662401</v>
      </c>
      <c r="P1090">
        <v>4.4371405094494696</v>
      </c>
      <c r="Q1090">
        <v>-1.6774634614664E-2</v>
      </c>
    </row>
    <row r="1091" spans="1:17" hidden="1" x14ac:dyDescent="0.3">
      <c r="A1091" t="s">
        <v>2341</v>
      </c>
      <c r="B1091" t="s">
        <v>2342</v>
      </c>
      <c r="C1091" t="s">
        <v>3172</v>
      </c>
      <c r="D1091" t="s">
        <v>515</v>
      </c>
      <c r="E1091">
        <v>2337.0240210299999</v>
      </c>
      <c r="F1091">
        <v>254.7</v>
      </c>
      <c r="G1091">
        <v>-36.525828462638898</v>
      </c>
      <c r="H1091">
        <v>3.6036431491276599</v>
      </c>
      <c r="I1091">
        <v>-14.6225369470096</v>
      </c>
      <c r="J1091">
        <v>3.0996024884148299</v>
      </c>
      <c r="K1091">
        <v>248.58162028371501</v>
      </c>
      <c r="L1091">
        <v>254.66073032354299</v>
      </c>
      <c r="M1091">
        <v>62.4632577676309</v>
      </c>
      <c r="N1091">
        <v>1.8093098770232601</v>
      </c>
      <c r="O1091">
        <v>24.4601491951315</v>
      </c>
      <c r="P1091">
        <v>19.5774647887323</v>
      </c>
      <c r="Q1091">
        <v>4.0454784256923997E-2</v>
      </c>
    </row>
    <row r="1092" spans="1:17" x14ac:dyDescent="0.3">
      <c r="A1092" t="s">
        <v>2343</v>
      </c>
      <c r="B1092" t="s">
        <v>2344</v>
      </c>
      <c r="C1092" t="s">
        <v>3175</v>
      </c>
      <c r="D1092" t="s">
        <v>1995</v>
      </c>
      <c r="E1092">
        <v>2329.4782558040001</v>
      </c>
      <c r="F1092">
        <v>48.86</v>
      </c>
      <c r="G1092">
        <v>-36.969466156916901</v>
      </c>
      <c r="H1092">
        <v>-5.5242985802713198</v>
      </c>
      <c r="I1092">
        <v>-11.4734530931779</v>
      </c>
      <c r="J1092">
        <v>7.6554161796963802</v>
      </c>
      <c r="K1092">
        <v>49.873970253557701</v>
      </c>
      <c r="L1092">
        <v>51.258541363638301</v>
      </c>
      <c r="M1092">
        <v>59.791465701152603</v>
      </c>
      <c r="N1092">
        <v>0.65918231086148305</v>
      </c>
      <c r="O1092">
        <v>42.0384772820302</v>
      </c>
      <c r="P1092">
        <v>15.8918406072106</v>
      </c>
      <c r="Q1092">
        <v>8.6961609143150001E-3</v>
      </c>
    </row>
    <row r="1093" spans="1:17" hidden="1" x14ac:dyDescent="0.3">
      <c r="A1093" t="s">
        <v>2345</v>
      </c>
      <c r="B1093" t="s">
        <v>2346</v>
      </c>
      <c r="C1093" t="s">
        <v>3172</v>
      </c>
      <c r="D1093" t="s">
        <v>1276</v>
      </c>
      <c r="E1093">
        <v>2322.2654003500002</v>
      </c>
      <c r="F1093">
        <v>817.25</v>
      </c>
      <c r="G1093">
        <v>-5.5650283385463997</v>
      </c>
      <c r="H1093">
        <v>8.9120886596789397</v>
      </c>
      <c r="I1093">
        <v>-22.476858802466001</v>
      </c>
      <c r="J1093">
        <v>4.96010056518561</v>
      </c>
      <c r="K1093">
        <v>808.52510009330399</v>
      </c>
      <c r="L1093">
        <v>827.94960692781501</v>
      </c>
      <c r="M1093">
        <v>63.5311566009442</v>
      </c>
      <c r="N1093">
        <v>0.55959231106073304</v>
      </c>
      <c r="O1093">
        <v>40.832058733557602</v>
      </c>
      <c r="P1093">
        <v>21.065106288422999</v>
      </c>
      <c r="Q1093">
        <v>-7.5764824515529997E-3</v>
      </c>
    </row>
    <row r="1094" spans="1:17" hidden="1" x14ac:dyDescent="0.3">
      <c r="A1094" t="s">
        <v>2347</v>
      </c>
      <c r="B1094" t="s">
        <v>2348</v>
      </c>
      <c r="C1094" t="s">
        <v>3172</v>
      </c>
      <c r="D1094" t="s">
        <v>246</v>
      </c>
      <c r="E1094">
        <v>2317.386246</v>
      </c>
      <c r="F1094">
        <v>946.9</v>
      </c>
      <c r="G1094">
        <v>147.976188141454</v>
      </c>
      <c r="H1094">
        <v>5.78188089879648</v>
      </c>
      <c r="I1094">
        <v>36.379664752258101</v>
      </c>
      <c r="J1094">
        <v>7.1724724262728596</v>
      </c>
      <c r="K1094">
        <v>859.57387313545803</v>
      </c>
      <c r="M1094">
        <v>67.373315258261002</v>
      </c>
      <c r="N1094">
        <v>1.2332940787636999</v>
      </c>
      <c r="O1094">
        <v>19.516316400887099</v>
      </c>
      <c r="P1094">
        <v>302.936170212766</v>
      </c>
    </row>
    <row r="1095" spans="1:17" hidden="1" x14ac:dyDescent="0.3">
      <c r="A1095" t="s">
        <v>2349</v>
      </c>
      <c r="B1095" t="s">
        <v>2350</v>
      </c>
      <c r="C1095" t="s">
        <v>3172</v>
      </c>
      <c r="D1095" t="s">
        <v>117</v>
      </c>
      <c r="E1095">
        <v>2317.275392</v>
      </c>
      <c r="F1095">
        <v>479.95</v>
      </c>
      <c r="G1095">
        <v>-19.141641716891002</v>
      </c>
      <c r="H1095">
        <v>-14.5015268842722</v>
      </c>
      <c r="I1095">
        <v>-24.362635676494801</v>
      </c>
      <c r="J1095">
        <v>-1.4424039455603099</v>
      </c>
      <c r="K1095">
        <v>545.91186108337502</v>
      </c>
      <c r="L1095">
        <v>545.01407140168601</v>
      </c>
      <c r="M1095">
        <v>25.698148006559201</v>
      </c>
      <c r="N1095">
        <v>0.60321147721046597</v>
      </c>
      <c r="O1095">
        <v>52.057505990207297</v>
      </c>
      <c r="P1095">
        <v>13.927956797816099</v>
      </c>
      <c r="Q1095">
        <v>-6.1417296902249998E-3</v>
      </c>
    </row>
    <row r="1096" spans="1:17" hidden="1" x14ac:dyDescent="0.3">
      <c r="A1096" t="s">
        <v>2351</v>
      </c>
      <c r="B1096" t="s">
        <v>2352</v>
      </c>
      <c r="C1096" t="s">
        <v>3172</v>
      </c>
      <c r="D1096" t="s">
        <v>366</v>
      </c>
      <c r="E1096">
        <v>2317.0617257899999</v>
      </c>
      <c r="F1096">
        <v>46.27</v>
      </c>
      <c r="G1096">
        <v>-60.086658719704602</v>
      </c>
      <c r="H1096">
        <v>1.0573534336447901</v>
      </c>
      <c r="I1096">
        <v>-29.251137014088801</v>
      </c>
      <c r="J1096">
        <v>18.011688581129999</v>
      </c>
      <c r="K1096">
        <v>46.754630222886902</v>
      </c>
      <c r="L1096">
        <v>54.512304442654901</v>
      </c>
      <c r="M1096">
        <v>58.149471911755001</v>
      </c>
      <c r="N1096">
        <v>1.2292803263773899</v>
      </c>
      <c r="O1096">
        <v>81.651177869029596</v>
      </c>
      <c r="P1096">
        <v>18.277096114519399</v>
      </c>
    </row>
    <row r="1097" spans="1:17" x14ac:dyDescent="0.3">
      <c r="A1097" t="s">
        <v>2353</v>
      </c>
      <c r="B1097" t="s">
        <v>2354</v>
      </c>
      <c r="C1097" t="s">
        <v>3165</v>
      </c>
      <c r="D1097" t="s">
        <v>75</v>
      </c>
      <c r="E1097">
        <v>2316.1509160000001</v>
      </c>
      <c r="F1097">
        <v>89.66</v>
      </c>
      <c r="G1097">
        <v>-48.333954653837303</v>
      </c>
      <c r="H1097">
        <v>8.20791788030572</v>
      </c>
      <c r="I1097">
        <v>-8.7488805196966197</v>
      </c>
      <c r="J1097">
        <v>13.0811206168671</v>
      </c>
      <c r="K1097">
        <v>84.672183542596102</v>
      </c>
      <c r="L1097">
        <v>92.981982495054197</v>
      </c>
      <c r="M1097">
        <v>82.648098935660101</v>
      </c>
      <c r="N1097">
        <v>1.44350361466777</v>
      </c>
      <c r="O1097">
        <v>73.9906312737006</v>
      </c>
      <c r="P1097">
        <v>23.0579192972824</v>
      </c>
      <c r="Q1097">
        <v>3.4818090521599003E-2</v>
      </c>
    </row>
    <row r="1098" spans="1:17" x14ac:dyDescent="0.3">
      <c r="A1098" t="s">
        <v>2355</v>
      </c>
      <c r="B1098" t="s">
        <v>2356</v>
      </c>
      <c r="C1098" t="s">
        <v>3157</v>
      </c>
      <c r="D1098" t="s">
        <v>24</v>
      </c>
      <c r="E1098">
        <v>2315.1312506879999</v>
      </c>
      <c r="F1098">
        <v>44.96</v>
      </c>
      <c r="G1098">
        <v>-61.017812589471298</v>
      </c>
      <c r="H1098">
        <v>-4.4057962489884899</v>
      </c>
      <c r="I1098">
        <v>-35.451277071001897</v>
      </c>
      <c r="J1098">
        <v>1.8260367071360399</v>
      </c>
      <c r="K1098">
        <v>46.701832114809903</v>
      </c>
      <c r="L1098">
        <v>55.154507608778999</v>
      </c>
      <c r="M1098">
        <v>54.152246656581298</v>
      </c>
      <c r="N1098">
        <v>0.52675247929821101</v>
      </c>
      <c r="O1098">
        <v>83.274021352313099</v>
      </c>
      <c r="P1098">
        <v>7.0221375862889701</v>
      </c>
    </row>
    <row r="1099" spans="1:17" hidden="1" x14ac:dyDescent="0.3">
      <c r="A1099" t="s">
        <v>2357</v>
      </c>
      <c r="B1099" t="s">
        <v>2358</v>
      </c>
      <c r="C1099" t="s">
        <v>3172</v>
      </c>
      <c r="D1099" t="s">
        <v>202</v>
      </c>
      <c r="E1099">
        <v>2311.6097977200002</v>
      </c>
      <c r="F1099">
        <v>86.14</v>
      </c>
      <c r="G1099">
        <v>103.975466129605</v>
      </c>
      <c r="H1099">
        <v>10.108461358566499</v>
      </c>
      <c r="I1099">
        <v>-22.955830715555599</v>
      </c>
      <c r="J1099">
        <v>10.5099396099366</v>
      </c>
      <c r="K1099">
        <v>82.434456029935205</v>
      </c>
      <c r="L1099">
        <v>82.6614999965729</v>
      </c>
      <c r="M1099">
        <v>78.4770208339893</v>
      </c>
      <c r="N1099">
        <v>1.0057195524381899</v>
      </c>
      <c r="O1099">
        <v>62.526120269328999</v>
      </c>
      <c r="P1099">
        <v>149.699253569099</v>
      </c>
      <c r="Q1099">
        <v>0.18866738696780799</v>
      </c>
    </row>
    <row r="1100" spans="1:17" hidden="1" x14ac:dyDescent="0.3">
      <c r="A1100" t="s">
        <v>2359</v>
      </c>
      <c r="B1100" t="s">
        <v>2360</v>
      </c>
      <c r="C1100" t="s">
        <v>3172</v>
      </c>
      <c r="D1100" t="s">
        <v>568</v>
      </c>
      <c r="E1100">
        <v>2306.2019750700001</v>
      </c>
      <c r="F1100">
        <v>664.7</v>
      </c>
      <c r="G1100">
        <v>2.4261823741587798</v>
      </c>
      <c r="H1100">
        <v>4.3535194981014698</v>
      </c>
      <c r="I1100">
        <v>11.2009750033838</v>
      </c>
      <c r="J1100">
        <v>0.60097730974205699</v>
      </c>
      <c r="K1100">
        <v>671.74706968791895</v>
      </c>
      <c r="L1100">
        <v>631.83193948603605</v>
      </c>
      <c r="M1100">
        <v>56.483116827048299</v>
      </c>
      <c r="N1100">
        <v>0.36341055775796399</v>
      </c>
      <c r="O1100">
        <v>41.116293064540301</v>
      </c>
      <c r="P1100">
        <v>72.649350649350595</v>
      </c>
      <c r="Q1100">
        <v>0.16673332642234501</v>
      </c>
    </row>
    <row r="1101" spans="1:17" hidden="1" x14ac:dyDescent="0.3">
      <c r="A1101" t="s">
        <v>2361</v>
      </c>
      <c r="B1101" t="s">
        <v>2362</v>
      </c>
      <c r="C1101" t="s">
        <v>3172</v>
      </c>
      <c r="D1101" t="s">
        <v>475</v>
      </c>
      <c r="E1101">
        <v>2305.71348777</v>
      </c>
      <c r="F1101">
        <v>381.15</v>
      </c>
      <c r="G1101">
        <v>-7.1879374444425999</v>
      </c>
      <c r="H1101">
        <v>-2.4244931868879398</v>
      </c>
      <c r="I1101">
        <v>5.1235279898684203</v>
      </c>
      <c r="J1101">
        <v>2.4207570065216699</v>
      </c>
      <c r="K1101">
        <v>389.89037714469799</v>
      </c>
      <c r="L1101">
        <v>374.59432340335297</v>
      </c>
      <c r="M1101">
        <v>53.698799698166503</v>
      </c>
      <c r="N1101">
        <v>0.42137461613742799</v>
      </c>
      <c r="O1101">
        <v>18.719664174209601</v>
      </c>
      <c r="P1101">
        <v>29.863713798977798</v>
      </c>
      <c r="Q1101">
        <v>3.2450591075540998E-2</v>
      </c>
    </row>
    <row r="1102" spans="1:17" hidden="1" x14ac:dyDescent="0.3">
      <c r="A1102" t="s">
        <v>2363</v>
      </c>
      <c r="B1102" t="s">
        <v>2364</v>
      </c>
      <c r="C1102" t="s">
        <v>3172</v>
      </c>
      <c r="D1102" t="s">
        <v>125</v>
      </c>
      <c r="E1102">
        <v>2302.2735016050001</v>
      </c>
      <c r="F1102">
        <v>1785.15</v>
      </c>
      <c r="G1102">
        <v>1.6407690690683601</v>
      </c>
      <c r="H1102">
        <v>-1.8322140989145701</v>
      </c>
      <c r="I1102">
        <v>-18.859263966326399</v>
      </c>
      <c r="J1102">
        <v>4.7912392026423598</v>
      </c>
      <c r="K1102">
        <v>1763.64492965005</v>
      </c>
      <c r="L1102">
        <v>1667.8368577168201</v>
      </c>
      <c r="M1102">
        <v>51.369416454473701</v>
      </c>
      <c r="N1102">
        <v>0.50274754898333196</v>
      </c>
      <c r="O1102">
        <v>17.581155645183799</v>
      </c>
      <c r="P1102">
        <v>34.763899898086201</v>
      </c>
      <c r="Q1102">
        <v>0.116980745652491</v>
      </c>
    </row>
    <row r="1103" spans="1:17" hidden="1" x14ac:dyDescent="0.3">
      <c r="A1103" t="s">
        <v>2365</v>
      </c>
      <c r="B1103" t="s">
        <v>2366</v>
      </c>
      <c r="C1103" t="s">
        <v>3172</v>
      </c>
      <c r="D1103" t="s">
        <v>125</v>
      </c>
      <c r="E1103">
        <v>2301.958436115</v>
      </c>
      <c r="F1103">
        <v>921.05</v>
      </c>
      <c r="G1103">
        <v>37.017589614522898</v>
      </c>
      <c r="H1103">
        <v>40.2145927377315</v>
      </c>
      <c r="I1103">
        <v>54.051808997490099</v>
      </c>
      <c r="J1103">
        <v>27.660807265031298</v>
      </c>
      <c r="M1103">
        <v>80.611747320720099</v>
      </c>
      <c r="O1103">
        <v>5.3091580261658002</v>
      </c>
      <c r="P1103">
        <v>71.294402082945794</v>
      </c>
    </row>
    <row r="1104" spans="1:17" hidden="1" x14ac:dyDescent="0.3">
      <c r="A1104" t="s">
        <v>2367</v>
      </c>
      <c r="B1104" t="s">
        <v>2368</v>
      </c>
      <c r="C1104" t="s">
        <v>3172</v>
      </c>
      <c r="D1104" t="s">
        <v>199</v>
      </c>
      <c r="E1104">
        <v>2295.3816837999998</v>
      </c>
      <c r="F1104">
        <v>412.6</v>
      </c>
      <c r="G1104">
        <v>-8.6304060717535904</v>
      </c>
      <c r="H1104">
        <v>0.89282589150295699</v>
      </c>
      <c r="I1104">
        <v>3.9297822141800398</v>
      </c>
      <c r="J1104">
        <v>-1.06331141886992</v>
      </c>
      <c r="K1104">
        <v>418.97032268242901</v>
      </c>
      <c r="L1104">
        <v>405.26933342933</v>
      </c>
      <c r="M1104">
        <v>59.515912151420402</v>
      </c>
      <c r="N1104">
        <v>0.45444596697794498</v>
      </c>
      <c r="O1104">
        <v>18.516723218613599</v>
      </c>
      <c r="P1104">
        <v>31.800031943778901</v>
      </c>
      <c r="Q1104">
        <v>3.9646576066223002E-2</v>
      </c>
    </row>
    <row r="1105" spans="1:17" hidden="1" x14ac:dyDescent="0.3">
      <c r="A1105" t="s">
        <v>2369</v>
      </c>
      <c r="B1105" t="s">
        <v>2370</v>
      </c>
      <c r="C1105" t="s">
        <v>3172</v>
      </c>
      <c r="D1105" t="s">
        <v>1034</v>
      </c>
      <c r="E1105">
        <v>2294.9605799999999</v>
      </c>
      <c r="F1105">
        <v>1005.75</v>
      </c>
      <c r="G1105">
        <v>16.3274569836301</v>
      </c>
      <c r="H1105">
        <v>-4.7884974173565098</v>
      </c>
      <c r="I1105">
        <v>25.3178010919953</v>
      </c>
      <c r="J1105">
        <v>3.5774119227646701</v>
      </c>
      <c r="K1105">
        <v>980.48869691451296</v>
      </c>
      <c r="L1105">
        <v>894.96635942753903</v>
      </c>
      <c r="M1105">
        <v>69.2083561373408</v>
      </c>
      <c r="N1105">
        <v>0.27619518241019297</v>
      </c>
      <c r="O1105">
        <v>32.7367636092468</v>
      </c>
      <c r="P1105">
        <v>56.524784063497002</v>
      </c>
      <c r="Q1105">
        <v>2.9563031036571E-2</v>
      </c>
    </row>
    <row r="1106" spans="1:17" hidden="1" x14ac:dyDescent="0.3">
      <c r="A1106" t="s">
        <v>2371</v>
      </c>
      <c r="B1106" t="s">
        <v>2372</v>
      </c>
      <c r="C1106" t="s">
        <v>3172</v>
      </c>
      <c r="D1106" t="s">
        <v>956</v>
      </c>
      <c r="E1106">
        <v>2290.11169556</v>
      </c>
      <c r="F1106">
        <v>343.85</v>
      </c>
      <c r="G1106">
        <v>282.92946719818002</v>
      </c>
      <c r="H1106">
        <v>3.4752242086743301</v>
      </c>
      <c r="I1106">
        <v>54.098284139688801</v>
      </c>
      <c r="J1106">
        <v>1.37793722643121</v>
      </c>
      <c r="K1106">
        <v>338.20633953747802</v>
      </c>
      <c r="L1106">
        <v>271.959954816731</v>
      </c>
      <c r="M1106">
        <v>60.633557326580302</v>
      </c>
      <c r="N1106">
        <v>0.38151889148347201</v>
      </c>
      <c r="O1106">
        <v>26.552275701614001</v>
      </c>
      <c r="Q1106">
        <v>0.173165520607652</v>
      </c>
    </row>
    <row r="1107" spans="1:17" hidden="1" x14ac:dyDescent="0.3">
      <c r="A1107" t="s">
        <v>2373</v>
      </c>
      <c r="B1107" t="s">
        <v>2374</v>
      </c>
      <c r="C1107" t="s">
        <v>3172</v>
      </c>
      <c r="D1107" t="s">
        <v>405</v>
      </c>
      <c r="E1107">
        <v>2285.1744208999999</v>
      </c>
      <c r="F1107">
        <v>176.05</v>
      </c>
      <c r="G1107">
        <v>315.09802007691502</v>
      </c>
      <c r="H1107">
        <v>4.0321656831463804</v>
      </c>
      <c r="I1107">
        <v>125.34054986903701</v>
      </c>
      <c r="J1107">
        <v>-11.7165958083598</v>
      </c>
      <c r="K1107">
        <v>169.422935156661</v>
      </c>
      <c r="L1107">
        <v>123.576436796321</v>
      </c>
      <c r="M1107">
        <v>41.494172945724799</v>
      </c>
      <c r="N1107">
        <v>3.60852415379131</v>
      </c>
      <c r="O1107">
        <v>14.796932689576799</v>
      </c>
      <c r="P1107">
        <v>357.15398597766801</v>
      </c>
      <c r="Q1107">
        <v>0.133804651975301</v>
      </c>
    </row>
    <row r="1108" spans="1:17" hidden="1" x14ac:dyDescent="0.3">
      <c r="A1108" t="s">
        <v>2375</v>
      </c>
      <c r="B1108" t="s">
        <v>2376</v>
      </c>
      <c r="C1108" t="s">
        <v>3172</v>
      </c>
      <c r="D1108" t="s">
        <v>75</v>
      </c>
      <c r="E1108">
        <v>2281.7761421</v>
      </c>
      <c r="F1108">
        <v>262.85000000000002</v>
      </c>
      <c r="G1108">
        <v>-10.1838657138734</v>
      </c>
      <c r="H1108">
        <v>7.7276559192360503</v>
      </c>
      <c r="I1108">
        <v>9.3050701853453006</v>
      </c>
      <c r="J1108">
        <v>2.6681114251817801</v>
      </c>
      <c r="K1108">
        <v>242.66111670067099</v>
      </c>
      <c r="L1108">
        <v>232.817873869989</v>
      </c>
      <c r="M1108">
        <v>73.028340386569099</v>
      </c>
      <c r="N1108">
        <v>1.4823106995605899</v>
      </c>
      <c r="O1108">
        <v>4.4321856572189402</v>
      </c>
      <c r="P1108">
        <v>36.191709844559597</v>
      </c>
      <c r="Q1108">
        <v>-3.1215581512808E-2</v>
      </c>
    </row>
    <row r="1109" spans="1:17" hidden="1" x14ac:dyDescent="0.3">
      <c r="A1109" t="s">
        <v>2377</v>
      </c>
      <c r="B1109" t="s">
        <v>2378</v>
      </c>
      <c r="C1109" t="s">
        <v>3172</v>
      </c>
      <c r="D1109" t="s">
        <v>264</v>
      </c>
      <c r="E1109">
        <v>2275.7661175500002</v>
      </c>
      <c r="F1109">
        <v>1307.7</v>
      </c>
      <c r="G1109">
        <v>-22.791316841578599</v>
      </c>
      <c r="H1109">
        <v>-0.438297900692661</v>
      </c>
      <c r="I1109">
        <v>-11.546317456072501</v>
      </c>
      <c r="J1109">
        <v>4.2284216488591602</v>
      </c>
      <c r="K1109">
        <v>1330.50088310151</v>
      </c>
      <c r="L1109">
        <v>1345.9029330552401</v>
      </c>
      <c r="M1109">
        <v>50.217041613444998</v>
      </c>
      <c r="N1109">
        <v>0.45929753008491597</v>
      </c>
      <c r="O1109">
        <v>35.352144987382403</v>
      </c>
      <c r="P1109">
        <v>18.124745946434199</v>
      </c>
      <c r="Q1109">
        <v>5.1825697889213998E-2</v>
      </c>
    </row>
    <row r="1110" spans="1:17" hidden="1" x14ac:dyDescent="0.3">
      <c r="A1110" t="s">
        <v>2379</v>
      </c>
      <c r="B1110" t="s">
        <v>2380</v>
      </c>
      <c r="C1110" t="s">
        <v>3172</v>
      </c>
      <c r="D1110" t="s">
        <v>749</v>
      </c>
      <c r="E1110">
        <v>2275.6791179709999</v>
      </c>
      <c r="F1110">
        <v>20.09</v>
      </c>
      <c r="G1110">
        <v>-32.731630758680801</v>
      </c>
      <c r="H1110">
        <v>-4.4622560730513996</v>
      </c>
      <c r="I1110">
        <v>5.5077060785116903</v>
      </c>
      <c r="J1110">
        <v>-1.5711124016709199</v>
      </c>
      <c r="K1110">
        <v>20.0058168553435</v>
      </c>
      <c r="L1110">
        <v>18.820373549485598</v>
      </c>
      <c r="M1110">
        <v>47.748575649292299</v>
      </c>
      <c r="N1110">
        <v>1.0008469758003</v>
      </c>
      <c r="O1110">
        <v>36.884021901443496</v>
      </c>
      <c r="P1110">
        <v>42.381289865343703</v>
      </c>
      <c r="Q1110">
        <v>8.0376719887574999E-2</v>
      </c>
    </row>
    <row r="1111" spans="1:17" hidden="1" x14ac:dyDescent="0.3">
      <c r="A1111" t="s">
        <v>2381</v>
      </c>
      <c r="B1111" t="s">
        <v>2382</v>
      </c>
      <c r="C1111" t="s">
        <v>3172</v>
      </c>
      <c r="D1111" t="s">
        <v>102</v>
      </c>
      <c r="E1111">
        <v>2267.4702161770001</v>
      </c>
      <c r="F1111">
        <v>19.329999999999998</v>
      </c>
      <c r="G1111">
        <v>5.2236051427060799</v>
      </c>
      <c r="H1111">
        <v>-4.1969063610780299</v>
      </c>
      <c r="I1111">
        <v>-5.18920791279246</v>
      </c>
      <c r="J1111">
        <v>2.00628317572466</v>
      </c>
      <c r="K1111">
        <v>19.710175384748599</v>
      </c>
      <c r="L1111">
        <v>19.260354789464699</v>
      </c>
      <c r="M1111">
        <v>54.620788812799503</v>
      </c>
      <c r="N1111">
        <v>0.507848945188071</v>
      </c>
      <c r="O1111">
        <v>64.949095835027805</v>
      </c>
      <c r="P1111">
        <v>35.618384307502502</v>
      </c>
      <c r="Q1111">
        <v>0.118379910949994</v>
      </c>
    </row>
    <row r="1112" spans="1:17" hidden="1" x14ac:dyDescent="0.3">
      <c r="A1112" t="s">
        <v>2383</v>
      </c>
      <c r="B1112" t="s">
        <v>2384</v>
      </c>
      <c r="C1112" t="s">
        <v>3172</v>
      </c>
      <c r="D1112" t="s">
        <v>240</v>
      </c>
      <c r="E1112">
        <v>2266.7137217999998</v>
      </c>
      <c r="F1112">
        <v>94.05</v>
      </c>
      <c r="G1112">
        <v>100.496455925573</v>
      </c>
      <c r="H1112">
        <v>-6.1647529271476902</v>
      </c>
      <c r="I1112">
        <v>87.045983674433899</v>
      </c>
      <c r="J1112">
        <v>4.0449831096515902</v>
      </c>
      <c r="K1112">
        <v>90.338588466714199</v>
      </c>
      <c r="L1112">
        <v>70.193736901060305</v>
      </c>
      <c r="M1112">
        <v>57.392667098571003</v>
      </c>
      <c r="N1112">
        <v>0.80282433119052699</v>
      </c>
      <c r="O1112">
        <v>22.052099946836702</v>
      </c>
      <c r="P1112">
        <v>194.366197183098</v>
      </c>
      <c r="Q1112">
        <v>0.141135559524942</v>
      </c>
    </row>
    <row r="1113" spans="1:17" hidden="1" x14ac:dyDescent="0.3">
      <c r="A1113" t="s">
        <v>2385</v>
      </c>
      <c r="B1113" t="s">
        <v>2386</v>
      </c>
      <c r="C1113" t="s">
        <v>3172</v>
      </c>
      <c r="D1113" t="s">
        <v>568</v>
      </c>
      <c r="E1113">
        <v>2263.5315400099998</v>
      </c>
      <c r="F1113">
        <v>74.23</v>
      </c>
      <c r="G1113">
        <v>-9.5078977026076199</v>
      </c>
      <c r="H1113">
        <v>-9.5143746778015004</v>
      </c>
      <c r="I1113">
        <v>-7.2015273524807801</v>
      </c>
      <c r="J1113">
        <v>0.13997989765667701</v>
      </c>
      <c r="K1113">
        <v>78.285726723171706</v>
      </c>
      <c r="L1113">
        <v>77.014300015540002</v>
      </c>
      <c r="M1113">
        <v>55.2174026418651</v>
      </c>
      <c r="N1113">
        <v>0.41492949713258498</v>
      </c>
      <c r="O1113">
        <v>57.416139027347398</v>
      </c>
      <c r="P1113">
        <v>22.694214876033001</v>
      </c>
      <c r="Q1113">
        <v>0.14781722018659199</v>
      </c>
    </row>
    <row r="1114" spans="1:17" hidden="1" x14ac:dyDescent="0.3">
      <c r="A1114" t="s">
        <v>2387</v>
      </c>
      <c r="B1114" t="s">
        <v>2388</v>
      </c>
      <c r="C1114" t="s">
        <v>3172</v>
      </c>
      <c r="D1114" t="s">
        <v>1003</v>
      </c>
      <c r="E1114">
        <v>2253.81463975</v>
      </c>
      <c r="F1114">
        <v>123.67</v>
      </c>
      <c r="G1114">
        <v>-18.656338444746801</v>
      </c>
      <c r="H1114">
        <v>-6.7263668857082104</v>
      </c>
      <c r="I1114">
        <v>-1.6221190617796299</v>
      </c>
      <c r="J1114">
        <v>1.1064594889822199</v>
      </c>
      <c r="K1114">
        <v>125.958383164868</v>
      </c>
      <c r="M1114">
        <v>58.3848792195813</v>
      </c>
      <c r="N1114">
        <v>0.26270878362552402</v>
      </c>
      <c r="O1114">
        <v>28.406242419341702</v>
      </c>
      <c r="P1114">
        <v>15.471521942110099</v>
      </c>
    </row>
    <row r="1115" spans="1:17" hidden="1" x14ac:dyDescent="0.3">
      <c r="A1115" t="s">
        <v>2389</v>
      </c>
      <c r="B1115" t="s">
        <v>2390</v>
      </c>
      <c r="C1115" t="s">
        <v>3172</v>
      </c>
      <c r="D1115" t="s">
        <v>117</v>
      </c>
      <c r="E1115">
        <v>2251.8185335799999</v>
      </c>
      <c r="F1115">
        <v>276.10000000000002</v>
      </c>
      <c r="G1115">
        <v>1.3693726675820299</v>
      </c>
      <c r="H1115">
        <v>-4.3670017624851303</v>
      </c>
      <c r="I1115">
        <v>-8.5861838280419391</v>
      </c>
      <c r="J1115">
        <v>3.0838445531156999</v>
      </c>
      <c r="K1115">
        <v>279.38130463481099</v>
      </c>
      <c r="L1115">
        <v>265.98728273654302</v>
      </c>
      <c r="M1115">
        <v>60.614507611638103</v>
      </c>
      <c r="N1115">
        <v>0.50644390976152398</v>
      </c>
      <c r="O1115">
        <v>23.216226005070599</v>
      </c>
      <c r="P1115">
        <v>48.921251348435803</v>
      </c>
      <c r="Q1115">
        <v>8.5090630299982997E-2</v>
      </c>
    </row>
    <row r="1116" spans="1:17" hidden="1" x14ac:dyDescent="0.3">
      <c r="A1116" t="s">
        <v>2391</v>
      </c>
      <c r="B1116" t="s">
        <v>2392</v>
      </c>
      <c r="C1116" t="s">
        <v>3172</v>
      </c>
      <c r="D1116" t="s">
        <v>533</v>
      </c>
      <c r="E1116">
        <v>2247.47562384</v>
      </c>
      <c r="F1116">
        <v>575.20000000000005</v>
      </c>
      <c r="G1116">
        <v>-35.590147690211701</v>
      </c>
      <c r="H1116">
        <v>-9.4738088598628991</v>
      </c>
      <c r="I1116">
        <v>0.32018602402970497</v>
      </c>
      <c r="J1116">
        <v>1.8799281455583801</v>
      </c>
      <c r="K1116">
        <v>605.17849838385405</v>
      </c>
      <c r="L1116">
        <v>604.78844575701601</v>
      </c>
      <c r="M1116">
        <v>46.418314818855301</v>
      </c>
      <c r="N1116">
        <v>0.71237948943034002</v>
      </c>
      <c r="O1116">
        <v>25.173852573017999</v>
      </c>
      <c r="P1116">
        <v>24.7587029606333</v>
      </c>
      <c r="Q1116">
        <v>-0.15228492756602999</v>
      </c>
    </row>
    <row r="1117" spans="1:17" hidden="1" x14ac:dyDescent="0.3">
      <c r="A1117" t="s">
        <v>2393</v>
      </c>
      <c r="B1117" t="s">
        <v>2394</v>
      </c>
      <c r="C1117" t="s">
        <v>3172</v>
      </c>
      <c r="D1117" t="s">
        <v>660</v>
      </c>
      <c r="E1117">
        <v>2229.3431738999998</v>
      </c>
      <c r="F1117">
        <v>419</v>
      </c>
      <c r="G1117">
        <v>-38.6835302195704</v>
      </c>
      <c r="H1117">
        <v>-2.24962821575618</v>
      </c>
      <c r="I1117">
        <v>-14.041384254575499</v>
      </c>
      <c r="J1117">
        <v>4.2401352436378703</v>
      </c>
      <c r="K1117">
        <v>432.76346820170602</v>
      </c>
      <c r="L1117">
        <v>464.81444740099698</v>
      </c>
      <c r="M1117">
        <v>59.838971942460503</v>
      </c>
      <c r="N1117">
        <v>0.55618266687613604</v>
      </c>
      <c r="O1117">
        <v>37.088305489260101</v>
      </c>
      <c r="P1117">
        <v>7.6843998971986602</v>
      </c>
      <c r="Q1117">
        <v>-0.10517767470525501</v>
      </c>
    </row>
    <row r="1118" spans="1:17" hidden="1" x14ac:dyDescent="0.3">
      <c r="A1118" t="s">
        <v>2395</v>
      </c>
      <c r="B1118" t="s">
        <v>2396</v>
      </c>
      <c r="C1118" t="s">
        <v>3172</v>
      </c>
      <c r="D1118" t="s">
        <v>51</v>
      </c>
      <c r="E1118">
        <v>2214.435136095</v>
      </c>
      <c r="F1118">
        <v>1567.15</v>
      </c>
      <c r="G1118">
        <v>-1.7481301810657499</v>
      </c>
      <c r="H1118">
        <v>-2.36972187124706</v>
      </c>
      <c r="I1118">
        <v>-3.1428863575000201</v>
      </c>
      <c r="J1118">
        <v>1.2596154588622199</v>
      </c>
      <c r="K1118">
        <v>1603.56429181266</v>
      </c>
      <c r="L1118">
        <v>1523.75382355225</v>
      </c>
      <c r="M1118">
        <v>51.530754637104899</v>
      </c>
      <c r="N1118">
        <v>0.60937393092641701</v>
      </c>
      <c r="O1118">
        <v>20.853141052228501</v>
      </c>
      <c r="P1118">
        <v>25.8755020080321</v>
      </c>
      <c r="Q1118">
        <v>9.8770838567799002E-2</v>
      </c>
    </row>
    <row r="1119" spans="1:17" hidden="1" x14ac:dyDescent="0.3">
      <c r="A1119" t="s">
        <v>2397</v>
      </c>
      <c r="B1119" t="s">
        <v>2398</v>
      </c>
      <c r="C1119" t="s">
        <v>3172</v>
      </c>
      <c r="D1119" t="s">
        <v>264</v>
      </c>
      <c r="E1119">
        <v>2199.9929179999999</v>
      </c>
      <c r="F1119">
        <v>1614.65</v>
      </c>
      <c r="G1119">
        <v>18.928794569521401</v>
      </c>
      <c r="H1119">
        <v>5.39310820613243</v>
      </c>
      <c r="I1119">
        <v>14.988703386269499</v>
      </c>
      <c r="J1119">
        <v>12.6304615486168</v>
      </c>
      <c r="K1119">
        <v>1528.86979923596</v>
      </c>
      <c r="L1119">
        <v>1422.07526760992</v>
      </c>
      <c r="M1119">
        <v>68.747346133446698</v>
      </c>
      <c r="N1119">
        <v>0.65493334796485203</v>
      </c>
      <c r="O1119">
        <v>7.1997027219521099</v>
      </c>
      <c r="P1119">
        <v>48.664947979007401</v>
      </c>
      <c r="Q1119">
        <v>4.0235768986804997E-2</v>
      </c>
    </row>
    <row r="1120" spans="1:17" hidden="1" x14ac:dyDescent="0.3">
      <c r="A1120" t="s">
        <v>2399</v>
      </c>
      <c r="B1120" t="s">
        <v>2400</v>
      </c>
      <c r="C1120" t="s">
        <v>3172</v>
      </c>
      <c r="D1120" t="s">
        <v>2005</v>
      </c>
      <c r="E1120">
        <v>2195.7533445599902</v>
      </c>
      <c r="F1120">
        <v>757.65</v>
      </c>
      <c r="G1120">
        <v>-9.4068949606395798</v>
      </c>
      <c r="H1120">
        <v>24.218246049554399</v>
      </c>
      <c r="I1120">
        <v>-11.6300816964522</v>
      </c>
      <c r="J1120">
        <v>18.358459110178998</v>
      </c>
      <c r="K1120">
        <v>639.45707593345503</v>
      </c>
      <c r="L1120">
        <v>640.41721150444801</v>
      </c>
      <c r="M1120">
        <v>88.411276548359396</v>
      </c>
      <c r="N1120">
        <v>1.8215781128627699</v>
      </c>
      <c r="O1120">
        <v>20.768164719857399</v>
      </c>
      <c r="P1120">
        <v>45.701923076923002</v>
      </c>
      <c r="Q1120">
        <v>0.16275364517704199</v>
      </c>
    </row>
    <row r="1121" spans="1:17" hidden="1" x14ac:dyDescent="0.3">
      <c r="A1121" t="s">
        <v>2401</v>
      </c>
      <c r="B1121" t="s">
        <v>2402</v>
      </c>
      <c r="C1121" t="s">
        <v>3172</v>
      </c>
      <c r="D1121" t="s">
        <v>46</v>
      </c>
      <c r="E1121">
        <v>2190.129371475</v>
      </c>
      <c r="F1121">
        <v>518.54999999999995</v>
      </c>
      <c r="G1121">
        <v>-28.7771917487621</v>
      </c>
      <c r="H1121">
        <v>-6.3449324133395804</v>
      </c>
      <c r="I1121">
        <v>-28.236638449845302</v>
      </c>
      <c r="J1121">
        <v>4.1094681863932303</v>
      </c>
      <c r="K1121">
        <v>531.74980089421695</v>
      </c>
      <c r="L1121">
        <v>558.03705024451301</v>
      </c>
      <c r="M1121">
        <v>64.752526928739499</v>
      </c>
      <c r="N1121">
        <v>0.32786269293681403</v>
      </c>
      <c r="O1121">
        <v>63.918619226689799</v>
      </c>
      <c r="P1121">
        <v>19.8820945555427</v>
      </c>
      <c r="Q1121">
        <v>0.16699825342222599</v>
      </c>
    </row>
    <row r="1122" spans="1:17" hidden="1" x14ac:dyDescent="0.3">
      <c r="A1122" t="s">
        <v>2403</v>
      </c>
      <c r="B1122" t="s">
        <v>2404</v>
      </c>
      <c r="C1122" t="s">
        <v>3172</v>
      </c>
      <c r="D1122" t="s">
        <v>199</v>
      </c>
      <c r="E1122">
        <v>2186.8109340000001</v>
      </c>
      <c r="F1122">
        <v>1344.75</v>
      </c>
      <c r="G1122">
        <v>34.667510585442301</v>
      </c>
      <c r="H1122">
        <v>0.247451650379924</v>
      </c>
      <c r="I1122">
        <v>41.021382948208597</v>
      </c>
      <c r="J1122">
        <v>6.1997271345529104</v>
      </c>
      <c r="K1122">
        <v>1306.64981633258</v>
      </c>
      <c r="L1122">
        <v>1171.2501844322401</v>
      </c>
      <c r="M1122">
        <v>67.820174966023501</v>
      </c>
      <c r="N1122">
        <v>0.42281742997160399</v>
      </c>
      <c r="O1122">
        <v>14.6607176055028</v>
      </c>
      <c r="P1122">
        <v>73.393075881632399</v>
      </c>
      <c r="Q1122">
        <v>5.5271565154746002E-2</v>
      </c>
    </row>
    <row r="1123" spans="1:17" hidden="1" x14ac:dyDescent="0.3">
      <c r="A1123" t="s">
        <v>2405</v>
      </c>
      <c r="B1123" t="s">
        <v>2406</v>
      </c>
      <c r="C1123" t="s">
        <v>3172</v>
      </c>
      <c r="D1123" t="s">
        <v>515</v>
      </c>
      <c r="E1123">
        <v>2186.7631078320001</v>
      </c>
      <c r="F1123">
        <v>121.48</v>
      </c>
      <c r="G1123">
        <v>13.5021338095231</v>
      </c>
      <c r="H1123">
        <v>2.2123310736591999</v>
      </c>
      <c r="I1123">
        <v>4.3308732993836996</v>
      </c>
      <c r="J1123">
        <v>4.3768453755551597</v>
      </c>
      <c r="K1123">
        <v>120.13560887112899</v>
      </c>
      <c r="L1123">
        <v>113.821909041373</v>
      </c>
      <c r="M1123">
        <v>69.994611438737905</v>
      </c>
      <c r="N1123">
        <v>1.5209968424845799</v>
      </c>
      <c r="O1123">
        <v>22.653934804082901</v>
      </c>
      <c r="P1123">
        <v>42.582159624413102</v>
      </c>
      <c r="Q1123">
        <v>6.3341863884273999E-2</v>
      </c>
    </row>
    <row r="1124" spans="1:17" hidden="1" x14ac:dyDescent="0.3">
      <c r="A1124" t="s">
        <v>2407</v>
      </c>
      <c r="B1124" t="s">
        <v>2408</v>
      </c>
      <c r="C1124" t="s">
        <v>3172</v>
      </c>
      <c r="D1124" t="s">
        <v>746</v>
      </c>
      <c r="E1124">
        <v>2180.653534008</v>
      </c>
      <c r="F1124">
        <v>272.37</v>
      </c>
      <c r="G1124">
        <v>1.46762628112678</v>
      </c>
      <c r="H1124">
        <v>-1.2159562041574199</v>
      </c>
      <c r="I1124">
        <v>1.11295782535238</v>
      </c>
      <c r="J1124">
        <v>-1.00556272970368</v>
      </c>
      <c r="K1124">
        <v>274.91329122512201</v>
      </c>
      <c r="L1124">
        <v>260.211413325092</v>
      </c>
      <c r="M1124">
        <v>58.290846172297002</v>
      </c>
      <c r="N1124">
        <v>2.4644871093129002</v>
      </c>
      <c r="O1124">
        <v>8.4186951573227606</v>
      </c>
      <c r="P1124">
        <v>29.3304843304843</v>
      </c>
      <c r="Q1124">
        <v>3.2968413234804997E-2</v>
      </c>
    </row>
    <row r="1125" spans="1:17" hidden="1" x14ac:dyDescent="0.3">
      <c r="A1125" t="s">
        <v>2409</v>
      </c>
      <c r="B1125" t="s">
        <v>2410</v>
      </c>
      <c r="C1125" t="s">
        <v>3172</v>
      </c>
      <c r="D1125" t="s">
        <v>396</v>
      </c>
      <c r="E1125">
        <v>2177.93300881</v>
      </c>
      <c r="F1125">
        <v>544.29999999999995</v>
      </c>
      <c r="G1125">
        <v>22.7688693379427</v>
      </c>
      <c r="H1125">
        <v>13.1059720652047</v>
      </c>
      <c r="I1125">
        <v>60.388833771444197</v>
      </c>
      <c r="J1125">
        <v>11.403909843014199</v>
      </c>
      <c r="K1125">
        <v>470.96134155098798</v>
      </c>
      <c r="L1125">
        <v>413.31072927129202</v>
      </c>
      <c r="M1125">
        <v>77.844990860933194</v>
      </c>
      <c r="N1125">
        <v>0.64927250193655295</v>
      </c>
      <c r="O1125">
        <v>0.67977218445711696</v>
      </c>
      <c r="P1125">
        <v>94.115549215406503</v>
      </c>
      <c r="Q1125">
        <v>-3.7581693714629001E-2</v>
      </c>
    </row>
    <row r="1126" spans="1:17" hidden="1" x14ac:dyDescent="0.3">
      <c r="A1126" t="s">
        <v>2411</v>
      </c>
      <c r="B1126" t="s">
        <v>2412</v>
      </c>
      <c r="C1126" t="s">
        <v>3172</v>
      </c>
      <c r="D1126" t="s">
        <v>237</v>
      </c>
      <c r="E1126">
        <v>2177.6308085759902</v>
      </c>
      <c r="F1126">
        <v>111.68</v>
      </c>
      <c r="G1126">
        <v>-41.008098879010603</v>
      </c>
      <c r="H1126">
        <v>-4.30065068749186</v>
      </c>
      <c r="I1126">
        <v>-17.404533507017</v>
      </c>
      <c r="J1126">
        <v>5.0088899804304301</v>
      </c>
      <c r="K1126">
        <v>108.621199335684</v>
      </c>
      <c r="L1126">
        <v>111.971853830737</v>
      </c>
      <c r="M1126">
        <v>71.661395100919293</v>
      </c>
      <c r="N1126">
        <v>0.60725499093169599</v>
      </c>
      <c r="O1126">
        <v>33.327363896848098</v>
      </c>
      <c r="P1126">
        <v>29.1695581771917</v>
      </c>
      <c r="Q1126">
        <v>0.20122524696674701</v>
      </c>
    </row>
    <row r="1127" spans="1:17" hidden="1" x14ac:dyDescent="0.3">
      <c r="A1127" t="s">
        <v>2413</v>
      </c>
      <c r="B1127" t="s">
        <v>2414</v>
      </c>
      <c r="C1127" t="s">
        <v>3172</v>
      </c>
      <c r="D1127" t="s">
        <v>136</v>
      </c>
      <c r="E1127">
        <v>2176.6993265400001</v>
      </c>
      <c r="F1127">
        <v>119.01</v>
      </c>
      <c r="G1127">
        <v>12.0127241324696</v>
      </c>
      <c r="H1127">
        <v>5.9174215355577502</v>
      </c>
      <c r="I1127">
        <v>17.7129066312744</v>
      </c>
      <c r="J1127">
        <v>3.4844481197281199</v>
      </c>
      <c r="K1127">
        <v>118.793524537889</v>
      </c>
      <c r="L1127">
        <v>108.453490134581</v>
      </c>
      <c r="M1127">
        <v>54.076440636030803</v>
      </c>
      <c r="N1127">
        <v>0.56927061375568999</v>
      </c>
      <c r="O1127">
        <v>36.5011343584572</v>
      </c>
      <c r="P1127">
        <v>63.925619834710702</v>
      </c>
      <c r="Q1127">
        <v>4.9935867497508002E-2</v>
      </c>
    </row>
    <row r="1128" spans="1:17" hidden="1" x14ac:dyDescent="0.3">
      <c r="A1128" t="s">
        <v>2415</v>
      </c>
      <c r="B1128" t="s">
        <v>2416</v>
      </c>
      <c r="C1128" t="s">
        <v>3172</v>
      </c>
      <c r="D1128" t="s">
        <v>18</v>
      </c>
      <c r="E1128">
        <v>2174.4717051960001</v>
      </c>
      <c r="F1128">
        <v>222.18</v>
      </c>
      <c r="G1128">
        <v>-52.414058061362802</v>
      </c>
      <c r="H1128">
        <v>3.8505650881703199</v>
      </c>
      <c r="I1128">
        <v>-8.72085895138121</v>
      </c>
      <c r="J1128">
        <v>-0.42306009915451998</v>
      </c>
      <c r="K1128">
        <v>220.91558722529501</v>
      </c>
      <c r="L1128">
        <v>228.261805851823</v>
      </c>
      <c r="M1128">
        <v>47.862274596035697</v>
      </c>
      <c r="N1128">
        <v>0.78403243032237102</v>
      </c>
      <c r="O1128">
        <v>54.851921865154303</v>
      </c>
      <c r="P1128">
        <v>21.775828994245</v>
      </c>
    </row>
    <row r="1129" spans="1:17" hidden="1" x14ac:dyDescent="0.3">
      <c r="A1129" t="s">
        <v>2417</v>
      </c>
      <c r="B1129" t="s">
        <v>2418</v>
      </c>
      <c r="C1129" t="s">
        <v>3172</v>
      </c>
      <c r="D1129" t="s">
        <v>189</v>
      </c>
      <c r="E1129">
        <v>2173.2383849759999</v>
      </c>
      <c r="F1129">
        <v>193.68</v>
      </c>
      <c r="G1129">
        <v>33.0808007029568</v>
      </c>
      <c r="H1129">
        <v>-1.43342920499828</v>
      </c>
      <c r="I1129">
        <v>27.154608960842499</v>
      </c>
      <c r="J1129">
        <v>4.5374028668443502</v>
      </c>
      <c r="K1129">
        <v>186.16544723420901</v>
      </c>
      <c r="L1129">
        <v>162.034213262002</v>
      </c>
      <c r="M1129">
        <v>60.611052725442697</v>
      </c>
      <c r="N1129">
        <v>0.35311973890854198</v>
      </c>
      <c r="O1129">
        <v>12.262494836844199</v>
      </c>
      <c r="P1129">
        <v>72.928571428571402</v>
      </c>
      <c r="Q1129">
        <v>4.3648682420286002E-2</v>
      </c>
    </row>
    <row r="1130" spans="1:17" hidden="1" x14ac:dyDescent="0.3">
      <c r="A1130" t="s">
        <v>2419</v>
      </c>
      <c r="B1130" t="s">
        <v>2420</v>
      </c>
      <c r="C1130" t="s">
        <v>3172</v>
      </c>
      <c r="D1130" t="s">
        <v>475</v>
      </c>
      <c r="E1130">
        <v>2172.89012512</v>
      </c>
      <c r="F1130">
        <v>419.2</v>
      </c>
      <c r="G1130">
        <v>28.6991281101567</v>
      </c>
      <c r="H1130">
        <v>15.5297308069399</v>
      </c>
      <c r="I1130">
        <v>11.1566076091718</v>
      </c>
      <c r="J1130">
        <v>4.6762284262134202</v>
      </c>
      <c r="K1130">
        <v>371.91412529960598</v>
      </c>
      <c r="L1130">
        <v>354.33840135121898</v>
      </c>
      <c r="M1130">
        <v>74.844279737392398</v>
      </c>
      <c r="N1130">
        <v>0.80859541327612605</v>
      </c>
      <c r="O1130">
        <v>7.9437022900763399</v>
      </c>
      <c r="P1130">
        <v>56.710280373831701</v>
      </c>
      <c r="Q1130">
        <v>-1.8328193491251001E-2</v>
      </c>
    </row>
    <row r="1131" spans="1:17" hidden="1" x14ac:dyDescent="0.3">
      <c r="A1131" t="s">
        <v>2421</v>
      </c>
      <c r="B1131" t="s">
        <v>2422</v>
      </c>
      <c r="C1131" t="s">
        <v>3172</v>
      </c>
      <c r="D1131" t="s">
        <v>1346</v>
      </c>
      <c r="E1131">
        <v>2169.74516382</v>
      </c>
      <c r="F1131">
        <v>287.3</v>
      </c>
      <c r="G1131">
        <v>-24.394922619769201</v>
      </c>
      <c r="H1131">
        <v>-22.470509346893699</v>
      </c>
      <c r="I1131">
        <v>-14.042067274695301</v>
      </c>
      <c r="J1131">
        <v>1.8850592256507499</v>
      </c>
      <c r="K1131">
        <v>354.59671849743199</v>
      </c>
      <c r="L1131">
        <v>348.87595428444303</v>
      </c>
      <c r="M1131">
        <v>31.1669379867126</v>
      </c>
      <c r="N1131">
        <v>0.94337421895098506</v>
      </c>
      <c r="O1131">
        <v>57.274625826662003</v>
      </c>
      <c r="P1131">
        <v>9.8031721765717599</v>
      </c>
      <c r="Q1131">
        <v>1.0343992423169E-2</v>
      </c>
    </row>
    <row r="1132" spans="1:17" hidden="1" x14ac:dyDescent="0.3">
      <c r="A1132" t="s">
        <v>2423</v>
      </c>
      <c r="B1132" t="s">
        <v>2424</v>
      </c>
      <c r="C1132" t="s">
        <v>3172</v>
      </c>
      <c r="D1132" t="s">
        <v>467</v>
      </c>
      <c r="E1132">
        <v>2167.8395055999999</v>
      </c>
      <c r="F1132">
        <v>272.60000000000002</v>
      </c>
      <c r="G1132">
        <v>-22.637263462228098</v>
      </c>
      <c r="H1132">
        <v>-5.2309550177400297</v>
      </c>
      <c r="I1132">
        <v>-6.1307693368964804</v>
      </c>
      <c r="J1132">
        <v>3.9526754103024602</v>
      </c>
      <c r="K1132">
        <v>282.865231689349</v>
      </c>
      <c r="L1132">
        <v>282.57120890767698</v>
      </c>
      <c r="M1132">
        <v>63.210412912225898</v>
      </c>
      <c r="N1132">
        <v>0.28821049753920602</v>
      </c>
      <c r="O1132">
        <v>32.795304475421801</v>
      </c>
      <c r="P1132">
        <v>20.167511571523001</v>
      </c>
      <c r="Q1132">
        <v>-6.6781889019768004E-2</v>
      </c>
    </row>
    <row r="1133" spans="1:17" hidden="1" x14ac:dyDescent="0.3">
      <c r="A1133" t="s">
        <v>2425</v>
      </c>
      <c r="B1133" t="s">
        <v>2426</v>
      </c>
      <c r="C1133" t="s">
        <v>3172</v>
      </c>
      <c r="D1133" t="s">
        <v>117</v>
      </c>
      <c r="E1133">
        <v>2165.2660115549902</v>
      </c>
      <c r="F1133">
        <v>149.85</v>
      </c>
      <c r="G1133">
        <v>-34.450637434099399</v>
      </c>
      <c r="H1133">
        <v>-7.0418148630331503</v>
      </c>
      <c r="I1133">
        <v>-21.668759537025799</v>
      </c>
      <c r="J1133">
        <v>0.68164000375325895</v>
      </c>
      <c r="K1133">
        <v>153.88580595256599</v>
      </c>
      <c r="L1133">
        <v>160.448298141918</v>
      </c>
      <c r="M1133">
        <v>58.077336368202303</v>
      </c>
      <c r="N1133">
        <v>0.37651344019222599</v>
      </c>
      <c r="O1133">
        <v>42.008675342008601</v>
      </c>
      <c r="P1133">
        <v>10.999999999999901</v>
      </c>
      <c r="Q1133">
        <v>1.0484613297127E-2</v>
      </c>
    </row>
    <row r="1134" spans="1:17" hidden="1" x14ac:dyDescent="0.3">
      <c r="A1134" t="s">
        <v>2427</v>
      </c>
      <c r="B1134" t="s">
        <v>2428</v>
      </c>
      <c r="C1134" t="s">
        <v>3172</v>
      </c>
      <c r="D1134" t="s">
        <v>396</v>
      </c>
      <c r="E1134">
        <v>2153.6227063649999</v>
      </c>
      <c r="F1134">
        <v>1098.1500000000001</v>
      </c>
      <c r="G1134">
        <v>-39.3506435632981</v>
      </c>
      <c r="H1134">
        <v>-4.2209264187278803</v>
      </c>
      <c r="I1134">
        <v>-20.496048554112999</v>
      </c>
      <c r="J1134">
        <v>1.3190197373608299</v>
      </c>
      <c r="K1134">
        <v>1136.12264791298</v>
      </c>
      <c r="L1134">
        <v>1187.7306756095199</v>
      </c>
      <c r="M1134">
        <v>55.472715103367101</v>
      </c>
      <c r="N1134">
        <v>1.40579845844179</v>
      </c>
      <c r="O1134">
        <v>34.262168191959198</v>
      </c>
      <c r="P1134">
        <v>33.101024180352702</v>
      </c>
      <c r="Q1134">
        <v>-4.3706836549014999E-2</v>
      </c>
    </row>
    <row r="1135" spans="1:17" hidden="1" x14ac:dyDescent="0.3">
      <c r="A1135" t="s">
        <v>2429</v>
      </c>
      <c r="B1135" t="s">
        <v>2430</v>
      </c>
      <c r="C1135" t="s">
        <v>3172</v>
      </c>
      <c r="D1135" t="s">
        <v>291</v>
      </c>
      <c r="E1135">
        <v>2152.7715159999998</v>
      </c>
      <c r="F1135">
        <v>1606.45</v>
      </c>
      <c r="G1135">
        <v>402.65533502326701</v>
      </c>
      <c r="H1135">
        <v>11.884658190353701</v>
      </c>
      <c r="I1135">
        <v>27.0439997929189</v>
      </c>
      <c r="J1135">
        <v>3.2328806341102001</v>
      </c>
      <c r="K1135">
        <v>1449.17399412175</v>
      </c>
      <c r="L1135">
        <v>1088.97137518419</v>
      </c>
      <c r="M1135">
        <v>72.167967023395306</v>
      </c>
      <c r="N1135">
        <v>0.61574448543874805</v>
      </c>
      <c r="O1135">
        <v>2.3903638457468199</v>
      </c>
      <c r="P1135">
        <v>509.88990129081202</v>
      </c>
      <c r="Q1135">
        <v>0.20518921128682899</v>
      </c>
    </row>
    <row r="1136" spans="1:17" hidden="1" x14ac:dyDescent="0.3">
      <c r="A1136" t="s">
        <v>2431</v>
      </c>
      <c r="B1136" t="s">
        <v>2432</v>
      </c>
      <c r="C1136" t="s">
        <v>3172</v>
      </c>
      <c r="D1136" t="s">
        <v>472</v>
      </c>
      <c r="E1136">
        <v>2149.95621798</v>
      </c>
      <c r="F1136">
        <v>522.04999999999995</v>
      </c>
      <c r="G1136">
        <v>-48.037305147139101</v>
      </c>
      <c r="H1136">
        <v>-7.0687447794963498</v>
      </c>
      <c r="I1136">
        <v>-29.2411462031273</v>
      </c>
      <c r="J1136">
        <v>3.2696979278537399</v>
      </c>
      <c r="K1136">
        <v>559.88570417720996</v>
      </c>
      <c r="L1136">
        <v>613.71770330211405</v>
      </c>
      <c r="M1136">
        <v>45.558363337331201</v>
      </c>
      <c r="N1136">
        <v>0.57251476919898403</v>
      </c>
      <c r="O1136">
        <v>52.9834307058711</v>
      </c>
      <c r="P1136">
        <v>10.521858791150599</v>
      </c>
      <c r="Q1136">
        <v>-3.7567558978696E-2</v>
      </c>
    </row>
    <row r="1137" spans="1:17" hidden="1" x14ac:dyDescent="0.3">
      <c r="A1137" t="s">
        <v>2433</v>
      </c>
      <c r="B1137" t="s">
        <v>2434</v>
      </c>
      <c r="C1137" t="s">
        <v>3172</v>
      </c>
      <c r="D1137" t="s">
        <v>240</v>
      </c>
      <c r="E1137">
        <v>2147.244277285</v>
      </c>
      <c r="F1137">
        <v>277.85000000000002</v>
      </c>
      <c r="G1137">
        <v>-42.928972092833298</v>
      </c>
      <c r="H1137">
        <v>-3.4538308852007198</v>
      </c>
      <c r="I1137">
        <v>-15.052845438859</v>
      </c>
      <c r="J1137">
        <v>3.5155251911701502</v>
      </c>
      <c r="K1137">
        <v>282.774947423534</v>
      </c>
      <c r="L1137">
        <v>303.87169761367898</v>
      </c>
      <c r="M1137">
        <v>60.437940547279403</v>
      </c>
      <c r="N1137">
        <v>0.57802639953609103</v>
      </c>
      <c r="O1137">
        <v>34.964909123627798</v>
      </c>
      <c r="P1137">
        <v>13.200244448971199</v>
      </c>
    </row>
    <row r="1138" spans="1:17" hidden="1" x14ac:dyDescent="0.3">
      <c r="A1138" t="s">
        <v>2435</v>
      </c>
      <c r="B1138" t="s">
        <v>2436</v>
      </c>
      <c r="C1138" t="s">
        <v>3172</v>
      </c>
      <c r="D1138" t="s">
        <v>131</v>
      </c>
      <c r="E1138">
        <v>2139.1920805499999</v>
      </c>
      <c r="F1138">
        <v>138.94999999999999</v>
      </c>
      <c r="G1138">
        <v>-31.9904837028588</v>
      </c>
      <c r="H1138">
        <v>4.4143723523780203</v>
      </c>
      <c r="I1138">
        <v>0.87646845341945701</v>
      </c>
      <c r="J1138">
        <v>8.7927707142558091</v>
      </c>
      <c r="K1138">
        <v>135.09691167243801</v>
      </c>
      <c r="L1138">
        <v>125.40105013304699</v>
      </c>
      <c r="M1138">
        <v>66.230402040425005</v>
      </c>
      <c r="N1138">
        <v>0.72751220278165096</v>
      </c>
      <c r="O1138">
        <v>28.607412738395102</v>
      </c>
      <c r="P1138">
        <v>57.005649717514103</v>
      </c>
      <c r="Q1138">
        <v>0.15425744183333501</v>
      </c>
    </row>
    <row r="1139" spans="1:17" hidden="1" x14ac:dyDescent="0.3">
      <c r="A1139" t="s">
        <v>2437</v>
      </c>
      <c r="B1139" t="s">
        <v>2438</v>
      </c>
      <c r="C1139" t="s">
        <v>3172</v>
      </c>
      <c r="D1139" t="s">
        <v>472</v>
      </c>
      <c r="E1139">
        <v>2137.2322318199999</v>
      </c>
      <c r="F1139">
        <v>330.15</v>
      </c>
      <c r="G1139">
        <v>5.1945322403793304</v>
      </c>
      <c r="H1139">
        <v>-5.9749688739915499</v>
      </c>
      <c r="I1139">
        <v>-23.4871181523506</v>
      </c>
      <c r="J1139">
        <v>3.7516225745293998</v>
      </c>
      <c r="K1139">
        <v>350.12339561109599</v>
      </c>
      <c r="L1139">
        <v>359.69512740465899</v>
      </c>
      <c r="M1139">
        <v>60.285939928757102</v>
      </c>
      <c r="N1139">
        <v>0.86774281542394605</v>
      </c>
      <c r="O1139">
        <v>55.595941238830797</v>
      </c>
      <c r="P1139">
        <v>40.728900255754397</v>
      </c>
      <c r="Q1139">
        <v>0.121581495563669</v>
      </c>
    </row>
    <row r="1140" spans="1:17" hidden="1" x14ac:dyDescent="0.3">
      <c r="A1140" t="s">
        <v>2439</v>
      </c>
      <c r="B1140" t="s">
        <v>2440</v>
      </c>
      <c r="C1140" t="s">
        <v>3172</v>
      </c>
      <c r="D1140" t="s">
        <v>472</v>
      </c>
      <c r="E1140">
        <v>2137.067728125</v>
      </c>
      <c r="F1140">
        <v>13.75</v>
      </c>
      <c r="G1140">
        <v>-12.179773855428801</v>
      </c>
      <c r="H1140">
        <v>-5.4495823441175002</v>
      </c>
      <c r="I1140">
        <v>-1.67395571555561</v>
      </c>
      <c r="J1140">
        <v>6.9377093977833901</v>
      </c>
      <c r="K1140">
        <v>13.3427827499595</v>
      </c>
      <c r="L1140">
        <v>12.7009352744622</v>
      </c>
      <c r="M1140">
        <v>58.195867304879798</v>
      </c>
      <c r="N1140">
        <v>0.37305623199050503</v>
      </c>
      <c r="O1140">
        <v>27.636363636363601</v>
      </c>
      <c r="P1140">
        <v>38.8888888888888</v>
      </c>
      <c r="Q1140">
        <v>0.115596737160723</v>
      </c>
    </row>
    <row r="1141" spans="1:17" x14ac:dyDescent="0.3">
      <c r="A1141" t="s">
        <v>2441</v>
      </c>
      <c r="B1141" t="s">
        <v>2442</v>
      </c>
      <c r="C1141" t="s">
        <v>3157</v>
      </c>
      <c r="D1141" t="s">
        <v>54</v>
      </c>
      <c r="E1141">
        <v>2136.4755423299998</v>
      </c>
      <c r="F1141">
        <v>212.26</v>
      </c>
      <c r="G1141">
        <v>-92.100390779885501</v>
      </c>
      <c r="H1141">
        <v>-7.0631373163229698</v>
      </c>
      <c r="I1141">
        <v>-68.323644776254795</v>
      </c>
      <c r="J1141">
        <v>8.9898473623659303</v>
      </c>
      <c r="K1141">
        <v>254.72681372817101</v>
      </c>
      <c r="L1141">
        <v>382.93556449876797</v>
      </c>
      <c r="M1141">
        <v>47.535983329527603</v>
      </c>
      <c r="N1141">
        <v>0.54769073855672201</v>
      </c>
      <c r="O1141">
        <v>217.935550739658</v>
      </c>
      <c r="P1141">
        <v>14.735135135135099</v>
      </c>
    </row>
    <row r="1142" spans="1:17" hidden="1" x14ac:dyDescent="0.3">
      <c r="A1142" t="s">
        <v>2443</v>
      </c>
      <c r="B1142" t="s">
        <v>2444</v>
      </c>
      <c r="C1142" t="s">
        <v>3172</v>
      </c>
      <c r="D1142" t="s">
        <v>475</v>
      </c>
      <c r="E1142">
        <v>2133.9302400000001</v>
      </c>
      <c r="F1142">
        <v>1876.2</v>
      </c>
      <c r="G1142">
        <v>-9.5705495859890206</v>
      </c>
      <c r="H1142">
        <v>-3.9158372627522802</v>
      </c>
      <c r="I1142">
        <v>-10.4055987445914</v>
      </c>
      <c r="J1142">
        <v>0.70116514106887196</v>
      </c>
      <c r="K1142">
        <v>1925.7021309137299</v>
      </c>
      <c r="L1142">
        <v>1864.5624153925301</v>
      </c>
      <c r="M1142">
        <v>43.706083307496698</v>
      </c>
      <c r="N1142">
        <v>0.53612256939083602</v>
      </c>
      <c r="O1142">
        <v>29.3385566570728</v>
      </c>
      <c r="P1142">
        <v>23.841584158415799</v>
      </c>
    </row>
    <row r="1143" spans="1:17" hidden="1" x14ac:dyDescent="0.3">
      <c r="A1143" t="s">
        <v>2445</v>
      </c>
      <c r="B1143" t="s">
        <v>2446</v>
      </c>
      <c r="C1143" t="s">
        <v>3172</v>
      </c>
      <c r="D1143" t="s">
        <v>240</v>
      </c>
      <c r="E1143">
        <v>2132.9780556000001</v>
      </c>
      <c r="F1143">
        <v>1244.5999999999999</v>
      </c>
      <c r="G1143">
        <v>64.408835388311203</v>
      </c>
      <c r="H1143">
        <v>40.091631196061599</v>
      </c>
      <c r="I1143">
        <v>67.355576387301099</v>
      </c>
      <c r="J1143">
        <v>10.7833234821767</v>
      </c>
      <c r="K1143">
        <v>977.12555861175599</v>
      </c>
      <c r="L1143">
        <v>775.07612257448</v>
      </c>
      <c r="M1143">
        <v>72.388904260491998</v>
      </c>
      <c r="N1143">
        <v>1.2098301791533701</v>
      </c>
      <c r="O1143">
        <v>2.7840269966254301</v>
      </c>
      <c r="P1143">
        <v>143.06220095693701</v>
      </c>
      <c r="Q1143">
        <v>0.156200457680402</v>
      </c>
    </row>
    <row r="1144" spans="1:17" hidden="1" x14ac:dyDescent="0.3">
      <c r="A1144" t="s">
        <v>2447</v>
      </c>
      <c r="B1144" t="s">
        <v>2448</v>
      </c>
      <c r="C1144" t="s">
        <v>3172</v>
      </c>
      <c r="D1144" t="s">
        <v>51</v>
      </c>
      <c r="E1144">
        <v>2131.9575488249998</v>
      </c>
      <c r="F1144">
        <v>737.75</v>
      </c>
      <c r="G1144">
        <v>-4.99878008785043</v>
      </c>
      <c r="H1144">
        <v>-1.78160373802835</v>
      </c>
      <c r="I1144">
        <v>-11.088524172878699</v>
      </c>
      <c r="J1144">
        <v>2.9841119794587598</v>
      </c>
      <c r="K1144">
        <v>760.85277910661705</v>
      </c>
      <c r="L1144">
        <v>727.07344563092897</v>
      </c>
      <c r="M1144">
        <v>43.326193715003498</v>
      </c>
      <c r="N1144">
        <v>0.23360527225382699</v>
      </c>
      <c r="O1144">
        <v>16.923076923076898</v>
      </c>
      <c r="P1144">
        <v>29.4298245614035</v>
      </c>
      <c r="Q1144">
        <v>-7.8156251980300004E-2</v>
      </c>
    </row>
    <row r="1145" spans="1:17" hidden="1" x14ac:dyDescent="0.3">
      <c r="A1145" t="s">
        <v>2449</v>
      </c>
      <c r="B1145" t="s">
        <v>2450</v>
      </c>
      <c r="C1145" t="s">
        <v>3172</v>
      </c>
      <c r="D1145" t="s">
        <v>433</v>
      </c>
      <c r="E1145">
        <v>2131.6216224999998</v>
      </c>
      <c r="F1145">
        <v>3572.65</v>
      </c>
      <c r="G1145">
        <v>58.522110331495803</v>
      </c>
      <c r="H1145">
        <v>13.548380713405299</v>
      </c>
      <c r="I1145">
        <v>42.609052511620597</v>
      </c>
      <c r="J1145">
        <v>7.3570010811300701</v>
      </c>
      <c r="K1145">
        <v>3190.0362712211099</v>
      </c>
      <c r="L1145">
        <v>2659.6144744489302</v>
      </c>
      <c r="M1145">
        <v>74.643180763444505</v>
      </c>
      <c r="N1145">
        <v>1.2347173027010401</v>
      </c>
      <c r="O1145">
        <v>14.3478930205869</v>
      </c>
      <c r="P1145">
        <v>171.68441064638699</v>
      </c>
      <c r="Q1145">
        <v>0.13393070893608999</v>
      </c>
    </row>
    <row r="1146" spans="1:17" hidden="1" x14ac:dyDescent="0.3">
      <c r="A1146" t="s">
        <v>2451</v>
      </c>
      <c r="B1146" t="s">
        <v>2452</v>
      </c>
      <c r="C1146" t="s">
        <v>3172</v>
      </c>
      <c r="D1146" t="s">
        <v>264</v>
      </c>
      <c r="E1146">
        <v>2128.1213736</v>
      </c>
      <c r="F1146">
        <v>590.5</v>
      </c>
      <c r="G1146">
        <v>-27.375973670727799</v>
      </c>
      <c r="H1146">
        <v>4.9079751801266801E-2</v>
      </c>
      <c r="I1146">
        <v>-19.639687706920501</v>
      </c>
      <c r="J1146">
        <v>4.96268666699281</v>
      </c>
      <c r="K1146">
        <v>593.72060912839595</v>
      </c>
      <c r="L1146">
        <v>604.66789131809696</v>
      </c>
      <c r="M1146">
        <v>58.864207505244401</v>
      </c>
      <c r="N1146">
        <v>0.57971999682057196</v>
      </c>
      <c r="O1146">
        <v>58.340389500423299</v>
      </c>
      <c r="P1146">
        <v>26.703143439545102</v>
      </c>
      <c r="Q1146">
        <v>6.8647679731648995E-2</v>
      </c>
    </row>
    <row r="1147" spans="1:17" hidden="1" x14ac:dyDescent="0.3">
      <c r="A1147" t="s">
        <v>2453</v>
      </c>
      <c r="B1147" t="s">
        <v>2454</v>
      </c>
      <c r="C1147" t="s">
        <v>3172</v>
      </c>
      <c r="D1147" t="s">
        <v>433</v>
      </c>
      <c r="E1147">
        <v>2112.6872245159998</v>
      </c>
      <c r="F1147">
        <v>140.36000000000001</v>
      </c>
      <c r="G1147">
        <v>115.245702266051</v>
      </c>
      <c r="H1147">
        <v>1.9775759536914901</v>
      </c>
      <c r="I1147">
        <v>23.5695757116655</v>
      </c>
      <c r="J1147">
        <v>6.1213660004849002</v>
      </c>
      <c r="K1147">
        <v>132.21013248135901</v>
      </c>
      <c r="L1147">
        <v>117.93460674784301</v>
      </c>
      <c r="M1147">
        <v>67.772087712895299</v>
      </c>
      <c r="N1147">
        <v>0.80499152139211305</v>
      </c>
      <c r="O1147">
        <v>17.1273867198632</v>
      </c>
      <c r="P1147">
        <v>144.10434782608601</v>
      </c>
      <c r="Q1147">
        <v>0.10585651527033001</v>
      </c>
    </row>
    <row r="1148" spans="1:17" hidden="1" x14ac:dyDescent="0.3">
      <c r="A1148" t="s">
        <v>2455</v>
      </c>
      <c r="B1148" t="s">
        <v>2456</v>
      </c>
      <c r="C1148" t="s">
        <v>3172</v>
      </c>
      <c r="D1148" t="s">
        <v>264</v>
      </c>
      <c r="E1148">
        <v>2103.4871844700001</v>
      </c>
      <c r="F1148">
        <v>464.65</v>
      </c>
      <c r="G1148">
        <v>69.429714211241503</v>
      </c>
      <c r="H1148">
        <v>19.1282887785434</v>
      </c>
      <c r="I1148">
        <v>13.713737144891001</v>
      </c>
      <c r="J1148">
        <v>3.3157981701711701</v>
      </c>
      <c r="K1148">
        <v>427.34663996774498</v>
      </c>
      <c r="L1148">
        <v>380.189633738753</v>
      </c>
      <c r="M1148">
        <v>76.7967609101715</v>
      </c>
      <c r="N1148">
        <v>1.5364328354359</v>
      </c>
      <c r="O1148">
        <v>7.6186376842785002</v>
      </c>
      <c r="P1148">
        <v>106.373528758605</v>
      </c>
      <c r="Q1148">
        <v>0.27190758952268201</v>
      </c>
    </row>
    <row r="1149" spans="1:17" hidden="1" x14ac:dyDescent="0.3">
      <c r="A1149" t="s">
        <v>2457</v>
      </c>
      <c r="B1149" t="s">
        <v>2458</v>
      </c>
      <c r="C1149" t="s">
        <v>3172</v>
      </c>
      <c r="D1149" t="s">
        <v>294</v>
      </c>
      <c r="E1149">
        <v>2102.3693008999999</v>
      </c>
      <c r="F1149">
        <v>424.1</v>
      </c>
      <c r="G1149">
        <v>-53.572308438984699</v>
      </c>
      <c r="H1149">
        <v>2.2547813099047902</v>
      </c>
      <c r="I1149">
        <v>-4.7019845617094402</v>
      </c>
      <c r="J1149">
        <v>3.1943137229785101</v>
      </c>
      <c r="K1149">
        <v>422.943379042309</v>
      </c>
      <c r="L1149">
        <v>437.277683883534</v>
      </c>
      <c r="M1149">
        <v>62.399152008040801</v>
      </c>
      <c r="N1149">
        <v>0.36239342478222403</v>
      </c>
      <c r="O1149">
        <v>46.345201603395402</v>
      </c>
      <c r="P1149">
        <v>28.515151515151501</v>
      </c>
      <c r="Q1149">
        <v>2.2632864989602999E-2</v>
      </c>
    </row>
    <row r="1150" spans="1:17" hidden="1" x14ac:dyDescent="0.3">
      <c r="A1150" t="s">
        <v>2459</v>
      </c>
      <c r="B1150" t="s">
        <v>2460</v>
      </c>
      <c r="C1150" t="s">
        <v>3172</v>
      </c>
      <c r="D1150" t="s">
        <v>2461</v>
      </c>
      <c r="E1150">
        <v>2100</v>
      </c>
      <c r="F1150">
        <v>750</v>
      </c>
      <c r="G1150">
        <v>312.46644112954698</v>
      </c>
      <c r="H1150">
        <v>35.046913910687302</v>
      </c>
      <c r="I1150">
        <v>60.568234435445397</v>
      </c>
      <c r="J1150">
        <v>5.5997718546404798</v>
      </c>
      <c r="K1150">
        <v>577.34535604747703</v>
      </c>
      <c r="L1150">
        <v>438.32599493522201</v>
      </c>
      <c r="M1150">
        <v>79.230518946590394</v>
      </c>
      <c r="N1150">
        <v>4.4267661827394198</v>
      </c>
      <c r="O1150">
        <v>25.88</v>
      </c>
      <c r="P1150">
        <v>361.53846153846098</v>
      </c>
    </row>
    <row r="1151" spans="1:17" hidden="1" x14ac:dyDescent="0.3">
      <c r="A1151" t="s">
        <v>2462</v>
      </c>
      <c r="B1151" t="s">
        <v>2463</v>
      </c>
      <c r="C1151" t="s">
        <v>3172</v>
      </c>
      <c r="D1151" t="s">
        <v>257</v>
      </c>
      <c r="E1151">
        <v>2099.1809456639999</v>
      </c>
      <c r="F1151">
        <v>204.93</v>
      </c>
      <c r="G1151">
        <v>-28.581497166306502</v>
      </c>
      <c r="H1151">
        <v>-2.9575551800234399</v>
      </c>
      <c r="I1151">
        <v>-11.5472777833393</v>
      </c>
      <c r="J1151">
        <v>0.62294615148988397</v>
      </c>
      <c r="K1151">
        <v>209.084143775999</v>
      </c>
      <c r="M1151">
        <v>57.648719236210503</v>
      </c>
      <c r="O1151">
        <v>28.8195969355389</v>
      </c>
      <c r="P1151">
        <v>9.5296632816675508</v>
      </c>
    </row>
    <row r="1152" spans="1:17" hidden="1" x14ac:dyDescent="0.3">
      <c r="A1152" t="s">
        <v>2464</v>
      </c>
      <c r="B1152" t="s">
        <v>2465</v>
      </c>
      <c r="C1152" t="s">
        <v>3172</v>
      </c>
      <c r="D1152" t="s">
        <v>967</v>
      </c>
      <c r="E1152">
        <v>2099.0467319999998</v>
      </c>
      <c r="F1152">
        <v>591.20000000000005</v>
      </c>
      <c r="G1152">
        <v>70.086345520461606</v>
      </c>
      <c r="H1152">
        <v>-1.1599682381524801</v>
      </c>
      <c r="I1152">
        <v>75.943292915117297</v>
      </c>
      <c r="J1152">
        <v>8.4675652670645594</v>
      </c>
      <c r="K1152">
        <v>572.44742003873102</v>
      </c>
      <c r="L1152">
        <v>487.64501799091101</v>
      </c>
      <c r="M1152">
        <v>69.590005596977505</v>
      </c>
      <c r="N1152">
        <v>0.69304728747319599</v>
      </c>
      <c r="O1152">
        <v>23.274695534506002</v>
      </c>
      <c r="P1152">
        <v>131.752254018032</v>
      </c>
      <c r="Q1152">
        <v>0.14871245195236099</v>
      </c>
    </row>
    <row r="1153" spans="1:17" hidden="1" x14ac:dyDescent="0.3">
      <c r="A1153" t="s">
        <v>1783</v>
      </c>
      <c r="B1153" t="s">
        <v>2466</v>
      </c>
      <c r="C1153" t="s">
        <v>3172</v>
      </c>
      <c r="D1153" t="s">
        <v>1785</v>
      </c>
      <c r="E1153">
        <v>2091.9342556299998</v>
      </c>
      <c r="F1153">
        <v>33.15</v>
      </c>
      <c r="G1153">
        <v>-17.2630550246311</v>
      </c>
      <c r="H1153">
        <v>-0.28975292714769701</v>
      </c>
      <c r="I1153">
        <v>-12.1660061541521</v>
      </c>
      <c r="J1153">
        <v>12.480654098371399</v>
      </c>
      <c r="K1153">
        <v>33.917244900196302</v>
      </c>
      <c r="L1153">
        <v>34.8151633595063</v>
      </c>
      <c r="M1153">
        <v>49.333103027404697</v>
      </c>
      <c r="N1153">
        <v>0.97666227469215205</v>
      </c>
      <c r="O1153">
        <v>38.612368024132699</v>
      </c>
      <c r="P1153">
        <v>22.099447513812098</v>
      </c>
      <c r="Q1153">
        <v>7.0291434656782004E-2</v>
      </c>
    </row>
    <row r="1154" spans="1:17" hidden="1" x14ac:dyDescent="0.3">
      <c r="A1154" t="s">
        <v>2467</v>
      </c>
      <c r="B1154" t="s">
        <v>2468</v>
      </c>
      <c r="C1154" t="s">
        <v>3172</v>
      </c>
      <c r="D1154" t="s">
        <v>475</v>
      </c>
      <c r="E1154">
        <v>2088.3726586799999</v>
      </c>
      <c r="F1154">
        <v>620.54999999999995</v>
      </c>
      <c r="G1154">
        <v>50.287860349238301</v>
      </c>
      <c r="H1154">
        <v>25.205578281951201</v>
      </c>
      <c r="I1154">
        <v>63.087854079116902</v>
      </c>
      <c r="J1154">
        <v>9.0712858008769803</v>
      </c>
      <c r="K1154">
        <v>531.54071563111199</v>
      </c>
      <c r="L1154">
        <v>451.27190859795098</v>
      </c>
      <c r="M1154">
        <v>68.000446641443702</v>
      </c>
      <c r="N1154">
        <v>1.6152960525268401</v>
      </c>
      <c r="O1154">
        <v>5.8254773990814801</v>
      </c>
      <c r="P1154">
        <v>111.79180887372</v>
      </c>
      <c r="Q1154">
        <v>-3.9910537601487002E-2</v>
      </c>
    </row>
    <row r="1155" spans="1:17" hidden="1" x14ac:dyDescent="0.3">
      <c r="A1155" t="s">
        <v>2469</v>
      </c>
      <c r="B1155" t="s">
        <v>2470</v>
      </c>
      <c r="C1155" t="s">
        <v>3172</v>
      </c>
      <c r="D1155" t="s">
        <v>568</v>
      </c>
      <c r="E1155">
        <v>2085.1751931399999</v>
      </c>
      <c r="F1155">
        <v>860.6</v>
      </c>
      <c r="G1155">
        <v>62.639416889851802</v>
      </c>
      <c r="H1155">
        <v>57.098658995465101</v>
      </c>
      <c r="I1155">
        <v>94.01958113245</v>
      </c>
      <c r="J1155">
        <v>-0.48410005370103998</v>
      </c>
      <c r="K1155">
        <v>628.95646790827197</v>
      </c>
      <c r="L1155">
        <v>535.87152291989605</v>
      </c>
      <c r="M1155">
        <v>82.081194683074301</v>
      </c>
      <c r="N1155">
        <v>4.5670465996330796</v>
      </c>
      <c r="O1155">
        <v>4.3632349523588099</v>
      </c>
      <c r="P1155">
        <v>154.95482150792401</v>
      </c>
      <c r="Q1155">
        <v>0.19147713312046799</v>
      </c>
    </row>
    <row r="1156" spans="1:17" hidden="1" x14ac:dyDescent="0.3">
      <c r="A1156" t="s">
        <v>2471</v>
      </c>
      <c r="B1156" t="s">
        <v>2472</v>
      </c>
      <c r="C1156" t="s">
        <v>3172</v>
      </c>
      <c r="D1156" t="s">
        <v>99</v>
      </c>
      <c r="E1156">
        <v>2074.5130800000002</v>
      </c>
      <c r="F1156">
        <v>378.5</v>
      </c>
      <c r="G1156">
        <v>-22.331887476830701</v>
      </c>
      <c r="H1156">
        <v>11.362032787138</v>
      </c>
      <c r="I1156">
        <v>12.510594987255599</v>
      </c>
      <c r="J1156">
        <v>14.4383259988674</v>
      </c>
      <c r="K1156">
        <v>335.79679854210002</v>
      </c>
      <c r="L1156">
        <v>340.40746831316301</v>
      </c>
      <c r="M1156">
        <v>84.009248763680702</v>
      </c>
      <c r="N1156">
        <v>1.59956252241648</v>
      </c>
      <c r="O1156">
        <v>17.305151915455699</v>
      </c>
      <c r="P1156">
        <v>34.196064527566001</v>
      </c>
      <c r="Q1156">
        <v>6.5666950403092006E-2</v>
      </c>
    </row>
    <row r="1157" spans="1:17" hidden="1" x14ac:dyDescent="0.3">
      <c r="A1157" t="s">
        <v>2473</v>
      </c>
      <c r="B1157" t="s">
        <v>2474</v>
      </c>
      <c r="C1157" t="s">
        <v>3172</v>
      </c>
      <c r="D1157" t="s">
        <v>544</v>
      </c>
      <c r="E1157">
        <v>2070.8261469499998</v>
      </c>
      <c r="F1157">
        <v>2434.3000000000002</v>
      </c>
      <c r="G1157">
        <v>16.988299010772199</v>
      </c>
      <c r="H1157">
        <v>4.9338828151204304</v>
      </c>
      <c r="I1157">
        <v>36.627006758254602</v>
      </c>
      <c r="J1157">
        <v>2.4960414465518301</v>
      </c>
      <c r="K1157">
        <v>2390.6592589769498</v>
      </c>
      <c r="L1157">
        <v>2161.7580439336598</v>
      </c>
      <c r="M1157">
        <v>64.522715053755903</v>
      </c>
      <c r="N1157">
        <v>0.995980475647404</v>
      </c>
      <c r="O1157">
        <v>38.807870845828297</v>
      </c>
      <c r="P1157">
        <v>88.2894380631937</v>
      </c>
      <c r="Q1157">
        <v>-1.3545990534842E-2</v>
      </c>
    </row>
    <row r="1158" spans="1:17" hidden="1" x14ac:dyDescent="0.3">
      <c r="A1158" t="s">
        <v>2475</v>
      </c>
      <c r="B1158" t="s">
        <v>2476</v>
      </c>
      <c r="C1158" t="s">
        <v>3172</v>
      </c>
      <c r="D1158" t="s">
        <v>475</v>
      </c>
      <c r="E1158">
        <v>2070.1692527999999</v>
      </c>
      <c r="F1158">
        <v>399.3</v>
      </c>
      <c r="G1158">
        <v>-43.893411235377897</v>
      </c>
      <c r="H1158">
        <v>-4.6254501246869903</v>
      </c>
      <c r="I1158">
        <v>-18.356142043813701</v>
      </c>
      <c r="J1158">
        <v>1.1871455001901201</v>
      </c>
      <c r="K1158">
        <v>417.17017141986099</v>
      </c>
      <c r="L1158">
        <v>442.17949339980299</v>
      </c>
      <c r="M1158">
        <v>50.324722375849902</v>
      </c>
      <c r="N1158">
        <v>1.07320969549298</v>
      </c>
      <c r="O1158">
        <v>41.084397695967901</v>
      </c>
      <c r="P1158">
        <v>4.7893977168350599</v>
      </c>
      <c r="Q1158">
        <v>-1.4729311872955999E-2</v>
      </c>
    </row>
    <row r="1159" spans="1:17" hidden="1" x14ac:dyDescent="0.3">
      <c r="A1159" t="s">
        <v>2477</v>
      </c>
      <c r="B1159" t="s">
        <v>2478</v>
      </c>
      <c r="C1159" t="s">
        <v>3172</v>
      </c>
      <c r="D1159" t="s">
        <v>396</v>
      </c>
      <c r="E1159">
        <v>2068.6330755200001</v>
      </c>
      <c r="F1159">
        <v>1645.6</v>
      </c>
      <c r="G1159">
        <v>61.895544051385698</v>
      </c>
      <c r="H1159">
        <v>6.6252619470681804</v>
      </c>
      <c r="I1159">
        <v>52.174259445165603</v>
      </c>
      <c r="J1159">
        <v>6.5701766447905499</v>
      </c>
      <c r="K1159">
        <v>1510.54748882173</v>
      </c>
      <c r="L1159">
        <v>1258.17876329048</v>
      </c>
      <c r="M1159">
        <v>75.662614960524607</v>
      </c>
      <c r="N1159">
        <v>0.39959589901815101</v>
      </c>
      <c r="O1159">
        <v>3.5974720466699099</v>
      </c>
      <c r="P1159">
        <v>135.15290082880799</v>
      </c>
      <c r="Q1159">
        <v>5.7147663040249999E-2</v>
      </c>
    </row>
    <row r="1160" spans="1:17" hidden="1" x14ac:dyDescent="0.3">
      <c r="A1160" t="s">
        <v>2479</v>
      </c>
      <c r="B1160" t="s">
        <v>2480</v>
      </c>
      <c r="C1160" t="s">
        <v>3172</v>
      </c>
      <c r="D1160" t="s">
        <v>21</v>
      </c>
      <c r="E1160">
        <v>2067.3484596899998</v>
      </c>
      <c r="F1160">
        <v>227.54</v>
      </c>
      <c r="G1160">
        <v>-63.960651191418897</v>
      </c>
      <c r="H1160">
        <v>-0.95603164206971503</v>
      </c>
      <c r="I1160">
        <v>-31.6354051836407</v>
      </c>
      <c r="J1160">
        <v>0.41102551397084802</v>
      </c>
      <c r="K1160">
        <v>222.968110980944</v>
      </c>
      <c r="M1160">
        <v>69.221429676473093</v>
      </c>
      <c r="N1160">
        <v>0.24960455486819499</v>
      </c>
      <c r="O1160">
        <v>86.209018194603104</v>
      </c>
      <c r="P1160">
        <v>15.023758972803501</v>
      </c>
    </row>
    <row r="1161" spans="1:17" hidden="1" x14ac:dyDescent="0.3">
      <c r="A1161" t="s">
        <v>2481</v>
      </c>
      <c r="B1161" t="s">
        <v>2482</v>
      </c>
      <c r="C1161" t="s">
        <v>3172</v>
      </c>
      <c r="D1161" t="s">
        <v>257</v>
      </c>
      <c r="E1161">
        <v>2052.1340777</v>
      </c>
      <c r="F1161">
        <v>3219.65</v>
      </c>
      <c r="G1161">
        <v>774.34540787938204</v>
      </c>
      <c r="H1161">
        <v>-2.8067494848068901</v>
      </c>
      <c r="I1161">
        <v>176.41006624285501</v>
      </c>
      <c r="J1161">
        <v>-1.83508498163879</v>
      </c>
      <c r="K1161">
        <v>3319.48279735917</v>
      </c>
      <c r="L1161">
        <v>2392.3072157674601</v>
      </c>
      <c r="M1161">
        <v>49.360875717331503</v>
      </c>
      <c r="N1161">
        <v>1.55542196711138</v>
      </c>
      <c r="O1161">
        <v>29.672479927942401</v>
      </c>
      <c r="P1161">
        <v>998.85665529010203</v>
      </c>
    </row>
    <row r="1162" spans="1:17" hidden="1" x14ac:dyDescent="0.3">
      <c r="A1162" t="s">
        <v>2483</v>
      </c>
      <c r="B1162" t="s">
        <v>2484</v>
      </c>
      <c r="C1162" t="s">
        <v>3172</v>
      </c>
      <c r="D1162" t="s">
        <v>405</v>
      </c>
      <c r="E1162">
        <v>2051.6611499999999</v>
      </c>
      <c r="F1162">
        <v>182.75</v>
      </c>
      <c r="G1162">
        <v>142.06777790265099</v>
      </c>
      <c r="H1162">
        <v>6.4850657226709396</v>
      </c>
      <c r="I1162">
        <v>14.4757427512102</v>
      </c>
      <c r="J1162">
        <v>0.20264903310747601</v>
      </c>
      <c r="K1162">
        <v>177.183837094615</v>
      </c>
      <c r="L1162">
        <v>151.383987430876</v>
      </c>
      <c r="M1162">
        <v>55.115685447500603</v>
      </c>
      <c r="N1162">
        <v>0.40322307357412701</v>
      </c>
      <c r="O1162">
        <v>13.269493844049199</v>
      </c>
      <c r="P1162">
        <v>176.89393939393901</v>
      </c>
      <c r="Q1162">
        <v>0.157252236577031</v>
      </c>
    </row>
    <row r="1163" spans="1:17" hidden="1" x14ac:dyDescent="0.3">
      <c r="A1163" t="s">
        <v>2485</v>
      </c>
      <c r="B1163" t="s">
        <v>2486</v>
      </c>
      <c r="C1163" t="s">
        <v>3172</v>
      </c>
      <c r="D1163" t="s">
        <v>136</v>
      </c>
      <c r="E1163">
        <v>2045.6130991</v>
      </c>
      <c r="F1163">
        <v>120.7</v>
      </c>
      <c r="G1163">
        <v>26.809635659206499</v>
      </c>
      <c r="H1163">
        <v>-10.646622739292701</v>
      </c>
      <c r="I1163">
        <v>19.349417768002901</v>
      </c>
      <c r="J1163">
        <v>12.9440268895877</v>
      </c>
      <c r="K1163">
        <v>114.826810353402</v>
      </c>
      <c r="L1163">
        <v>101.778096991053</v>
      </c>
      <c r="M1163">
        <v>61.017886560511897</v>
      </c>
      <c r="N1163">
        <v>0.93316342079354297</v>
      </c>
      <c r="O1163">
        <v>22.369511184755499</v>
      </c>
      <c r="P1163">
        <v>65.342465753424605</v>
      </c>
      <c r="Q1163">
        <v>6.7857082219854994E-2</v>
      </c>
    </row>
    <row r="1164" spans="1:17" hidden="1" x14ac:dyDescent="0.3">
      <c r="A1164" t="s">
        <v>2487</v>
      </c>
      <c r="B1164" t="s">
        <v>2488</v>
      </c>
      <c r="C1164" t="s">
        <v>3172</v>
      </c>
      <c r="D1164" t="s">
        <v>21</v>
      </c>
      <c r="E1164">
        <v>2041.4861393000001</v>
      </c>
      <c r="F1164">
        <v>1170.5</v>
      </c>
      <c r="G1164">
        <v>198.198018618573</v>
      </c>
      <c r="H1164">
        <v>70.4554758872696</v>
      </c>
      <c r="I1164">
        <v>101.59627620551301</v>
      </c>
      <c r="J1164">
        <v>-7.07650039524788</v>
      </c>
      <c r="K1164">
        <v>941.93961224054101</v>
      </c>
      <c r="L1164">
        <v>663.41645990918005</v>
      </c>
      <c r="M1164">
        <v>53.158416711029503</v>
      </c>
      <c r="N1164">
        <v>0.904844791545934</v>
      </c>
      <c r="O1164">
        <v>9.3549765057667695</v>
      </c>
      <c r="P1164">
        <v>254.69696969696901</v>
      </c>
      <c r="Q1164">
        <v>0.16018931905209299</v>
      </c>
    </row>
    <row r="1165" spans="1:17" hidden="1" x14ac:dyDescent="0.3">
      <c r="A1165" t="s">
        <v>2489</v>
      </c>
      <c r="B1165" t="s">
        <v>2490</v>
      </c>
      <c r="C1165" t="s">
        <v>3172</v>
      </c>
      <c r="D1165" t="s">
        <v>1582</v>
      </c>
      <c r="E1165">
        <v>2039.4007391499999</v>
      </c>
      <c r="F1165">
        <v>285.7</v>
      </c>
      <c r="G1165">
        <v>17.1138706836281</v>
      </c>
      <c r="H1165">
        <v>-1.8864472960890599</v>
      </c>
      <c r="I1165">
        <v>49.011529550078002</v>
      </c>
      <c r="J1165">
        <v>2.05842966863458</v>
      </c>
      <c r="K1165">
        <v>286.10588522133298</v>
      </c>
      <c r="L1165">
        <v>258.01565855152199</v>
      </c>
      <c r="M1165">
        <v>58.8110954459857</v>
      </c>
      <c r="N1165">
        <v>1.14964565299622</v>
      </c>
      <c r="O1165">
        <v>26.093804690234499</v>
      </c>
      <c r="P1165">
        <v>111.62962962962899</v>
      </c>
      <c r="Q1165">
        <v>7.1828528805197994E-2</v>
      </c>
    </row>
    <row r="1166" spans="1:17" hidden="1" x14ac:dyDescent="0.3">
      <c r="A1166" t="s">
        <v>2491</v>
      </c>
      <c r="B1166" t="s">
        <v>2492</v>
      </c>
      <c r="C1166" t="s">
        <v>3172</v>
      </c>
      <c r="D1166" t="s">
        <v>158</v>
      </c>
      <c r="E1166">
        <v>2036.9448749999999</v>
      </c>
      <c r="F1166">
        <v>2042.05</v>
      </c>
      <c r="G1166">
        <v>-26.883373225542801</v>
      </c>
      <c r="H1166">
        <v>3.9156201720277801</v>
      </c>
      <c r="I1166">
        <v>-18.921182330666699</v>
      </c>
      <c r="J1166">
        <v>1.9444573867482899</v>
      </c>
      <c r="K1166">
        <v>2046.3374588254801</v>
      </c>
      <c r="L1166">
        <v>2069.81958670125</v>
      </c>
      <c r="M1166">
        <v>56.7061930038738</v>
      </c>
      <c r="N1166">
        <v>2.58862226978923</v>
      </c>
      <c r="O1166">
        <v>36.074043240860803</v>
      </c>
      <c r="P1166">
        <v>20.831360946745502</v>
      </c>
      <c r="Q1166">
        <v>0.138044570568015</v>
      </c>
    </row>
    <row r="1167" spans="1:17" hidden="1" x14ac:dyDescent="0.3">
      <c r="A1167" t="s">
        <v>2493</v>
      </c>
      <c r="B1167" t="s">
        <v>2494</v>
      </c>
      <c r="C1167" t="s">
        <v>3172</v>
      </c>
      <c r="D1167" t="s">
        <v>75</v>
      </c>
      <c r="E1167">
        <v>2035.9296165149999</v>
      </c>
      <c r="F1167">
        <v>2699.85</v>
      </c>
      <c r="G1167">
        <v>-23.421435410374801</v>
      </c>
      <c r="H1167">
        <v>-6.8113166845338</v>
      </c>
      <c r="I1167">
        <v>-6.3344406953828098</v>
      </c>
      <c r="J1167">
        <v>-3.4898707147643301E-2</v>
      </c>
      <c r="K1167">
        <v>2815.5766514315901</v>
      </c>
      <c r="L1167">
        <v>2821.4831738539601</v>
      </c>
      <c r="M1167">
        <v>40.115275058564201</v>
      </c>
      <c r="N1167">
        <v>0.41546531420432797</v>
      </c>
      <c r="O1167">
        <v>17.4565253625201</v>
      </c>
      <c r="P1167">
        <v>15.100292029927701</v>
      </c>
      <c r="Q1167">
        <v>-0.11611743189813201</v>
      </c>
    </row>
    <row r="1168" spans="1:17" hidden="1" x14ac:dyDescent="0.3">
      <c r="A1168" t="s">
        <v>2495</v>
      </c>
      <c r="B1168" t="s">
        <v>2496</v>
      </c>
      <c r="C1168" t="s">
        <v>3172</v>
      </c>
      <c r="D1168" t="s">
        <v>515</v>
      </c>
      <c r="E1168">
        <v>2033.4812714249999</v>
      </c>
      <c r="F1168">
        <v>402.25</v>
      </c>
      <c r="G1168">
        <v>5.9283871962900596</v>
      </c>
      <c r="H1168">
        <v>8.4375819665413196</v>
      </c>
      <c r="I1168">
        <v>-14.6155018840817</v>
      </c>
      <c r="J1168">
        <v>5.7143201600774303</v>
      </c>
      <c r="K1168">
        <v>414.86664894222503</v>
      </c>
      <c r="L1168">
        <v>417.58713441745903</v>
      </c>
      <c r="M1168">
        <v>64.8681106388903</v>
      </c>
      <c r="N1168">
        <v>0.50570337553171296</v>
      </c>
      <c r="O1168">
        <v>55.376009944064599</v>
      </c>
      <c r="P1168">
        <v>54.711538461538403</v>
      </c>
    </row>
    <row r="1169" spans="1:17" hidden="1" x14ac:dyDescent="0.3">
      <c r="A1169" t="s">
        <v>2497</v>
      </c>
      <c r="B1169" t="s">
        <v>2498</v>
      </c>
      <c r="C1169" t="s">
        <v>3172</v>
      </c>
      <c r="D1169" t="s">
        <v>2499</v>
      </c>
      <c r="E1169">
        <v>2031.830115</v>
      </c>
      <c r="F1169">
        <v>1881.15</v>
      </c>
      <c r="G1169">
        <v>24.410122756790901</v>
      </c>
      <c r="H1169">
        <v>12.018743194958599</v>
      </c>
      <c r="I1169">
        <v>39.570546176213398</v>
      </c>
      <c r="J1169">
        <v>1.6870950016142101</v>
      </c>
      <c r="K1169">
        <v>1689.0750348859301</v>
      </c>
      <c r="L1169">
        <v>1483.80091218806</v>
      </c>
      <c r="M1169">
        <v>61.649650390989102</v>
      </c>
      <c r="N1169">
        <v>0.493859000989809</v>
      </c>
      <c r="O1169">
        <v>8.3805119208994299</v>
      </c>
      <c r="P1169">
        <v>87.179104477611901</v>
      </c>
      <c r="Q1169">
        <v>0.228862370516802</v>
      </c>
    </row>
    <row r="1170" spans="1:17" hidden="1" x14ac:dyDescent="0.3">
      <c r="A1170" t="s">
        <v>2500</v>
      </c>
      <c r="B1170" t="s">
        <v>2501</v>
      </c>
      <c r="C1170" t="s">
        <v>3172</v>
      </c>
      <c r="D1170" t="s">
        <v>590</v>
      </c>
      <c r="E1170">
        <v>2028.851833015</v>
      </c>
      <c r="F1170">
        <v>161.35</v>
      </c>
      <c r="G1170">
        <v>-26.005942124585399</v>
      </c>
      <c r="H1170">
        <v>12.386695624300801</v>
      </c>
      <c r="I1170">
        <v>9.1526119374308301</v>
      </c>
      <c r="J1170">
        <v>-6.2087100541724798</v>
      </c>
      <c r="K1170">
        <v>153.85832837957099</v>
      </c>
      <c r="L1170">
        <v>145.296458813219</v>
      </c>
      <c r="M1170">
        <v>50.710918958128097</v>
      </c>
      <c r="N1170">
        <v>1.6724642861810599</v>
      </c>
      <c r="O1170">
        <v>16.485900216919699</v>
      </c>
      <c r="P1170">
        <v>40.917030567685501</v>
      </c>
      <c r="Q1170">
        <v>-4.3505892889228001E-2</v>
      </c>
    </row>
    <row r="1171" spans="1:17" hidden="1" x14ac:dyDescent="0.3">
      <c r="A1171" t="s">
        <v>2502</v>
      </c>
      <c r="B1171" t="s">
        <v>2503</v>
      </c>
      <c r="C1171" t="s">
        <v>3172</v>
      </c>
      <c r="D1171" t="s">
        <v>475</v>
      </c>
      <c r="E1171">
        <v>2026.804605475</v>
      </c>
      <c r="F1171">
        <v>866.45</v>
      </c>
      <c r="G1171">
        <v>-66.6986762045657</v>
      </c>
      <c r="H1171">
        <v>-13.8790386414334</v>
      </c>
      <c r="I1171">
        <v>-37.774268382757299</v>
      </c>
      <c r="J1171">
        <v>6.0053686010355198</v>
      </c>
      <c r="K1171">
        <v>955.94459688025802</v>
      </c>
      <c r="L1171">
        <v>1129.1149565205001</v>
      </c>
      <c r="M1171">
        <v>42.452046277537796</v>
      </c>
      <c r="N1171">
        <v>0.89945739532852198</v>
      </c>
      <c r="O1171">
        <v>90.530324888914507</v>
      </c>
      <c r="P1171">
        <v>9.8858592263792104</v>
      </c>
      <c r="Q1171">
        <v>-0.22096310935246899</v>
      </c>
    </row>
    <row r="1172" spans="1:17" hidden="1" x14ac:dyDescent="0.3">
      <c r="A1172" t="s">
        <v>2504</v>
      </c>
      <c r="B1172" t="s">
        <v>2505</v>
      </c>
      <c r="C1172" t="s">
        <v>3172</v>
      </c>
      <c r="D1172" t="s">
        <v>276</v>
      </c>
      <c r="E1172">
        <v>2024.0042586</v>
      </c>
      <c r="F1172">
        <v>322.8</v>
      </c>
      <c r="G1172">
        <v>13.6707294597275</v>
      </c>
      <c r="H1172">
        <v>10.0217878048475</v>
      </c>
      <c r="I1172">
        <v>-29.627588470356098</v>
      </c>
      <c r="J1172">
        <v>9.0891079359687605</v>
      </c>
      <c r="K1172">
        <v>310.476023366064</v>
      </c>
      <c r="L1172">
        <v>312.103816148455</v>
      </c>
      <c r="M1172">
        <v>71.878235185362897</v>
      </c>
      <c r="N1172">
        <v>2.2793163778574201</v>
      </c>
      <c r="O1172">
        <v>30.932465923172199</v>
      </c>
      <c r="P1172">
        <v>51.052877866167499</v>
      </c>
      <c r="Q1172">
        <v>9.5891465437324006E-2</v>
      </c>
    </row>
    <row r="1173" spans="1:17" hidden="1" x14ac:dyDescent="0.3">
      <c r="A1173" t="s">
        <v>2506</v>
      </c>
      <c r="B1173" t="s">
        <v>2507</v>
      </c>
      <c r="C1173" t="s">
        <v>3172</v>
      </c>
      <c r="D1173" t="s">
        <v>264</v>
      </c>
      <c r="E1173">
        <v>2019.5435844450001</v>
      </c>
      <c r="F1173">
        <v>660.35</v>
      </c>
      <c r="G1173">
        <v>-64.122444107631196</v>
      </c>
      <c r="H1173">
        <v>13.5750429912196</v>
      </c>
      <c r="I1173">
        <v>-28.985434015325101</v>
      </c>
      <c r="J1173">
        <v>2.3004553603121001</v>
      </c>
      <c r="K1173">
        <v>628.30796312285599</v>
      </c>
      <c r="L1173">
        <v>711.52234519731599</v>
      </c>
      <c r="M1173">
        <v>71.998588004065397</v>
      </c>
      <c r="N1173">
        <v>0.47293837301733799</v>
      </c>
      <c r="O1173">
        <v>73.392897705762095</v>
      </c>
      <c r="P1173">
        <v>15.445804195804101</v>
      </c>
    </row>
    <row r="1174" spans="1:17" hidden="1" x14ac:dyDescent="0.3">
      <c r="A1174" t="s">
        <v>2508</v>
      </c>
      <c r="B1174" t="s">
        <v>2509</v>
      </c>
      <c r="C1174" t="s">
        <v>3172</v>
      </c>
      <c r="D1174" t="s">
        <v>264</v>
      </c>
      <c r="E1174">
        <v>2018.1102964649999</v>
      </c>
      <c r="F1174">
        <v>448.65</v>
      </c>
      <c r="G1174">
        <v>-47.128465312468897</v>
      </c>
      <c r="H1174">
        <v>-2.3773451613317902</v>
      </c>
      <c r="I1174">
        <v>-25.8197286273885</v>
      </c>
      <c r="J1174">
        <v>1.59741904545622</v>
      </c>
      <c r="K1174">
        <v>465.21362299602299</v>
      </c>
      <c r="L1174">
        <v>506.42358002091902</v>
      </c>
      <c r="M1174">
        <v>50.832266234473202</v>
      </c>
      <c r="N1174">
        <v>0.60343770298294197</v>
      </c>
      <c r="O1174">
        <v>42.237824584865699</v>
      </c>
      <c r="P1174">
        <v>4.2644666511735903</v>
      </c>
    </row>
    <row r="1175" spans="1:17" hidden="1" x14ac:dyDescent="0.3">
      <c r="A1175" t="s">
        <v>2510</v>
      </c>
      <c r="B1175" t="s">
        <v>2511</v>
      </c>
      <c r="C1175" t="s">
        <v>3172</v>
      </c>
      <c r="D1175" t="s">
        <v>264</v>
      </c>
      <c r="E1175">
        <v>2017.175694945</v>
      </c>
      <c r="F1175">
        <v>559.95000000000005</v>
      </c>
      <c r="G1175">
        <v>37.478423239680197</v>
      </c>
      <c r="H1175">
        <v>-6.5804755759730602</v>
      </c>
      <c r="I1175">
        <v>47.380346453649302</v>
      </c>
      <c r="J1175">
        <v>0.333347567305185</v>
      </c>
      <c r="K1175">
        <v>522.33603090068198</v>
      </c>
      <c r="L1175">
        <v>441.02294435023799</v>
      </c>
      <c r="M1175">
        <v>65.516642705795107</v>
      </c>
      <c r="N1175">
        <v>0.55753246711710103</v>
      </c>
      <c r="O1175">
        <v>14.269131172426</v>
      </c>
      <c r="P1175">
        <v>83.982257269590903</v>
      </c>
      <c r="Q1175">
        <v>0.108458044884001</v>
      </c>
    </row>
    <row r="1176" spans="1:17" hidden="1" x14ac:dyDescent="0.3">
      <c r="A1176" t="s">
        <v>2512</v>
      </c>
      <c r="B1176" t="s">
        <v>2513</v>
      </c>
      <c r="C1176" t="s">
        <v>3172</v>
      </c>
      <c r="D1176" t="s">
        <v>396</v>
      </c>
      <c r="E1176">
        <v>2015.8577547</v>
      </c>
      <c r="F1176">
        <v>230.05</v>
      </c>
      <c r="G1176">
        <v>-47.855126655174701</v>
      </c>
      <c r="H1176">
        <v>9.6122588646464102</v>
      </c>
      <c r="I1176">
        <v>-9.57171217780955</v>
      </c>
      <c r="J1176">
        <v>-2.61795199429694</v>
      </c>
      <c r="K1176">
        <v>223.16812347089001</v>
      </c>
      <c r="L1176">
        <v>236.27672057231399</v>
      </c>
      <c r="M1176">
        <v>60.010748334171303</v>
      </c>
      <c r="N1176">
        <v>0.78486381303747099</v>
      </c>
      <c r="O1176">
        <v>49.532710280373799</v>
      </c>
      <c r="P1176">
        <v>16.776649746192899</v>
      </c>
      <c r="Q1176">
        <v>0.15694110633590799</v>
      </c>
    </row>
    <row r="1177" spans="1:17" hidden="1" x14ac:dyDescent="0.3">
      <c r="A1177" t="s">
        <v>2514</v>
      </c>
      <c r="B1177" t="s">
        <v>2515</v>
      </c>
      <c r="C1177" t="s">
        <v>3172</v>
      </c>
      <c r="D1177" t="s">
        <v>267</v>
      </c>
      <c r="E1177">
        <v>1985.14097068</v>
      </c>
      <c r="F1177">
        <v>40.6</v>
      </c>
      <c r="G1177">
        <v>-2.4626726998020998</v>
      </c>
      <c r="H1177">
        <v>-5.0564023405362297</v>
      </c>
      <c r="I1177">
        <v>-13.701093873450301</v>
      </c>
      <c r="J1177">
        <v>2.5031551115337498</v>
      </c>
      <c r="K1177">
        <v>44.467477702351097</v>
      </c>
      <c r="L1177">
        <v>44.093697386218302</v>
      </c>
      <c r="M1177">
        <v>46.958696572039997</v>
      </c>
      <c r="N1177">
        <v>0.52571456399263305</v>
      </c>
      <c r="O1177">
        <v>69.655172413792997</v>
      </c>
      <c r="P1177">
        <v>39.1363947909527</v>
      </c>
      <c r="Q1177">
        <v>5.8450070797900003E-2</v>
      </c>
    </row>
    <row r="1178" spans="1:17" hidden="1" x14ac:dyDescent="0.3">
      <c r="A1178" t="s">
        <v>2516</v>
      </c>
      <c r="B1178" t="s">
        <v>2517</v>
      </c>
      <c r="C1178" t="s">
        <v>3172</v>
      </c>
      <c r="D1178" t="s">
        <v>1700</v>
      </c>
      <c r="E1178">
        <v>1984.1380216</v>
      </c>
      <c r="F1178">
        <v>66.08</v>
      </c>
      <c r="G1178">
        <v>0.65429372342655101</v>
      </c>
      <c r="H1178">
        <v>5.4968169901782904</v>
      </c>
      <c r="I1178">
        <v>-0.83894998161065704</v>
      </c>
      <c r="J1178">
        <v>-1.82196183504114</v>
      </c>
      <c r="K1178">
        <v>64.226780552241493</v>
      </c>
      <c r="L1178">
        <v>60.211249000219603</v>
      </c>
      <c r="M1178">
        <v>58.880462682991599</v>
      </c>
      <c r="N1178">
        <v>0.92215197987238595</v>
      </c>
      <c r="O1178">
        <v>3.5865617433414201</v>
      </c>
      <c r="P1178">
        <v>29.163408913213399</v>
      </c>
      <c r="Q1178">
        <v>-2.8254867209200001E-2</v>
      </c>
    </row>
    <row r="1179" spans="1:17" hidden="1" x14ac:dyDescent="0.3">
      <c r="A1179" t="s">
        <v>2518</v>
      </c>
      <c r="B1179" t="s">
        <v>2519</v>
      </c>
      <c r="C1179" t="s">
        <v>3172</v>
      </c>
      <c r="D1179" t="s">
        <v>1431</v>
      </c>
      <c r="E1179">
        <v>1978.95714064</v>
      </c>
      <c r="F1179">
        <v>99.52</v>
      </c>
      <c r="G1179">
        <v>-37.098022902244303</v>
      </c>
      <c r="H1179">
        <v>-2.79316077883797</v>
      </c>
      <c r="I1179">
        <v>-13.4403136067513</v>
      </c>
      <c r="J1179">
        <v>1.5644307646257201</v>
      </c>
      <c r="K1179">
        <v>103.305434209352</v>
      </c>
      <c r="L1179">
        <v>106.252880117337</v>
      </c>
      <c r="M1179">
        <v>49.436874418910001</v>
      </c>
      <c r="N1179">
        <v>0.47575449026526501</v>
      </c>
      <c r="O1179">
        <v>30.556672025723401</v>
      </c>
      <c r="P1179">
        <v>8.1151548071700201</v>
      </c>
      <c r="Q1179">
        <v>9.1965203188366998E-2</v>
      </c>
    </row>
    <row r="1180" spans="1:17" hidden="1" x14ac:dyDescent="0.3">
      <c r="A1180" t="s">
        <v>2520</v>
      </c>
      <c r="B1180" t="s">
        <v>2521</v>
      </c>
      <c r="C1180" t="s">
        <v>3172</v>
      </c>
      <c r="D1180" t="s">
        <v>1346</v>
      </c>
      <c r="E1180">
        <v>1977.580358425</v>
      </c>
      <c r="F1180">
        <v>761.35</v>
      </c>
      <c r="G1180">
        <v>-6.7213298977699703</v>
      </c>
      <c r="H1180">
        <v>1.6753519221314701</v>
      </c>
      <c r="I1180">
        <v>13.791748979384201</v>
      </c>
      <c r="J1180">
        <v>1.4124942746979401</v>
      </c>
      <c r="K1180">
        <v>772.911020057727</v>
      </c>
      <c r="L1180">
        <v>728.78190549664498</v>
      </c>
      <c r="M1180">
        <v>52.258402422671999</v>
      </c>
      <c r="N1180">
        <v>0.35063978375958998</v>
      </c>
      <c r="O1180">
        <v>31.148617587180599</v>
      </c>
      <c r="P1180">
        <v>68.626799557032101</v>
      </c>
      <c r="Q1180">
        <v>-3.5167519453453998E-2</v>
      </c>
    </row>
    <row r="1181" spans="1:17" hidden="1" x14ac:dyDescent="0.3">
      <c r="A1181" t="s">
        <v>2522</v>
      </c>
      <c r="B1181" t="s">
        <v>2523</v>
      </c>
      <c r="C1181" t="s">
        <v>3172</v>
      </c>
      <c r="D1181" t="s">
        <v>590</v>
      </c>
      <c r="E1181">
        <v>1968.52688328</v>
      </c>
      <c r="F1181">
        <v>395.6</v>
      </c>
      <c r="G1181">
        <v>2.1865246663166502</v>
      </c>
      <c r="H1181">
        <v>-9.0949477323425008</v>
      </c>
      <c r="I1181">
        <v>-14.4433603243604</v>
      </c>
      <c r="J1181">
        <v>0.28967437841863902</v>
      </c>
      <c r="K1181">
        <v>413.02949679923302</v>
      </c>
      <c r="L1181">
        <v>408.16212728694097</v>
      </c>
      <c r="M1181">
        <v>48.326380772417103</v>
      </c>
      <c r="N1181">
        <v>0.271278987639755</v>
      </c>
      <c r="O1181">
        <v>59.239130434782602</v>
      </c>
      <c r="P1181">
        <v>29.7261846204295</v>
      </c>
      <c r="Q1181">
        <v>4.4066773272239998E-2</v>
      </c>
    </row>
    <row r="1182" spans="1:17" hidden="1" x14ac:dyDescent="0.3">
      <c r="A1182" t="s">
        <v>2524</v>
      </c>
      <c r="B1182" t="s">
        <v>2525</v>
      </c>
      <c r="C1182" t="s">
        <v>3172</v>
      </c>
      <c r="D1182" t="s">
        <v>1431</v>
      </c>
      <c r="E1182">
        <v>1962.3651761000001</v>
      </c>
      <c r="F1182">
        <v>311.14999999999998</v>
      </c>
      <c r="G1182">
        <v>-31.555582013416402</v>
      </c>
      <c r="H1182">
        <v>-9.4220653476648497</v>
      </c>
      <c r="I1182">
        <v>-14.907848272691901</v>
      </c>
      <c r="J1182">
        <v>-1.38698030406126</v>
      </c>
      <c r="K1182">
        <v>325.749262455706</v>
      </c>
      <c r="L1182">
        <v>332.48960730048401</v>
      </c>
      <c r="M1182">
        <v>52.495483457860097</v>
      </c>
      <c r="N1182">
        <v>0.64334999989779296</v>
      </c>
      <c r="O1182">
        <v>23.188172906957998</v>
      </c>
      <c r="P1182">
        <v>11.124999999999901</v>
      </c>
      <c r="Q1182">
        <v>6.7529618857914003E-2</v>
      </c>
    </row>
    <row r="1183" spans="1:17" hidden="1" x14ac:dyDescent="0.3">
      <c r="A1183" t="s">
        <v>2526</v>
      </c>
      <c r="B1183" t="s">
        <v>2527</v>
      </c>
      <c r="C1183" t="s">
        <v>3172</v>
      </c>
      <c r="D1183" t="s">
        <v>67</v>
      </c>
      <c r="E1183">
        <v>1944.1873664</v>
      </c>
      <c r="F1183">
        <v>110.75</v>
      </c>
      <c r="G1183">
        <v>100.02882268072899</v>
      </c>
      <c r="H1183">
        <v>-6.20563524612216</v>
      </c>
      <c r="I1183">
        <v>35.429811983126299</v>
      </c>
      <c r="J1183">
        <v>8.55509570336298</v>
      </c>
      <c r="K1183">
        <v>103.046306009261</v>
      </c>
      <c r="L1183">
        <v>84.894681274333493</v>
      </c>
      <c r="M1183">
        <v>52.804137405042098</v>
      </c>
      <c r="N1183">
        <v>0.41439617778232002</v>
      </c>
      <c r="O1183">
        <v>29.8419864559819</v>
      </c>
      <c r="P1183">
        <v>126.15887277925199</v>
      </c>
      <c r="Q1183">
        <v>0.33811744387864001</v>
      </c>
    </row>
    <row r="1184" spans="1:17" hidden="1" x14ac:dyDescent="0.3">
      <c r="A1184" t="s">
        <v>2528</v>
      </c>
      <c r="B1184" t="s">
        <v>2529</v>
      </c>
      <c r="C1184" t="s">
        <v>3172</v>
      </c>
      <c r="D1184" t="s">
        <v>257</v>
      </c>
      <c r="E1184">
        <v>1938.5705984900001</v>
      </c>
      <c r="F1184">
        <v>1249.0999999999999</v>
      </c>
      <c r="G1184">
        <v>-32.3009421173021</v>
      </c>
      <c r="H1184">
        <v>-3.3004685968684</v>
      </c>
      <c r="I1184">
        <v>-13.051849323067801</v>
      </c>
      <c r="J1184">
        <v>1.9535985849114199</v>
      </c>
      <c r="K1184">
        <v>1267.8878792999501</v>
      </c>
      <c r="L1184">
        <v>1300.5399028240899</v>
      </c>
      <c r="M1184">
        <v>58.850718142141702</v>
      </c>
      <c r="N1184">
        <v>0.78148797173276496</v>
      </c>
      <c r="O1184">
        <v>21.979825474341499</v>
      </c>
      <c r="P1184">
        <v>9.00602146784186</v>
      </c>
      <c r="Q1184">
        <v>-5.0683513463360003E-3</v>
      </c>
    </row>
    <row r="1185" spans="1:17" hidden="1" x14ac:dyDescent="0.3">
      <c r="A1185" t="s">
        <v>2530</v>
      </c>
      <c r="B1185" t="s">
        <v>2531</v>
      </c>
      <c r="C1185" t="s">
        <v>3172</v>
      </c>
      <c r="D1185" t="s">
        <v>2532</v>
      </c>
      <c r="E1185">
        <v>1933.1441381049999</v>
      </c>
      <c r="F1185">
        <v>1789.85</v>
      </c>
      <c r="G1185">
        <v>360.01298085997303</v>
      </c>
      <c r="H1185">
        <v>2.7931621379785099E-2</v>
      </c>
      <c r="I1185">
        <v>10.088454285276701</v>
      </c>
      <c r="J1185">
        <v>2.73521799289477</v>
      </c>
      <c r="K1185">
        <v>1796.34478529138</v>
      </c>
      <c r="L1185">
        <v>1563.1729629573799</v>
      </c>
      <c r="M1185">
        <v>60.817254999639701</v>
      </c>
      <c r="N1185">
        <v>0.90719416124751895</v>
      </c>
      <c r="O1185">
        <v>26.267564321032498</v>
      </c>
      <c r="P1185">
        <v>394.98064159291999</v>
      </c>
      <c r="Q1185">
        <v>0.241443312978916</v>
      </c>
    </row>
    <row r="1186" spans="1:17" hidden="1" x14ac:dyDescent="0.3">
      <c r="A1186" t="s">
        <v>2533</v>
      </c>
      <c r="B1186" t="s">
        <v>2534</v>
      </c>
      <c r="C1186" t="s">
        <v>3172</v>
      </c>
      <c r="D1186" t="s">
        <v>136</v>
      </c>
      <c r="E1186">
        <v>1930.6094950310001</v>
      </c>
      <c r="F1186">
        <v>113.33</v>
      </c>
      <c r="G1186">
        <v>-13.251564042745899</v>
      </c>
      <c r="H1186">
        <v>-9.0692809466069502</v>
      </c>
      <c r="I1186">
        <v>-14.4964984951883</v>
      </c>
      <c r="J1186">
        <v>-1.02879962663353</v>
      </c>
      <c r="K1186">
        <v>116.912693786394</v>
      </c>
      <c r="L1186">
        <v>114.669567537764</v>
      </c>
      <c r="M1186">
        <v>57.914226881269798</v>
      </c>
      <c r="N1186">
        <v>0.50286862845538005</v>
      </c>
      <c r="O1186">
        <v>30.2391246801376</v>
      </c>
      <c r="P1186">
        <v>24.470071389346501</v>
      </c>
      <c r="Q1186">
        <v>2.4754196671500001E-2</v>
      </c>
    </row>
    <row r="1187" spans="1:17" hidden="1" x14ac:dyDescent="0.3">
      <c r="A1187" t="s">
        <v>2535</v>
      </c>
      <c r="B1187" t="s">
        <v>2536</v>
      </c>
      <c r="C1187" t="s">
        <v>3172</v>
      </c>
      <c r="D1187" t="s">
        <v>467</v>
      </c>
      <c r="E1187">
        <v>1923.34036784</v>
      </c>
      <c r="F1187">
        <v>229.96</v>
      </c>
      <c r="G1187">
        <v>-15.837484151280499</v>
      </c>
      <c r="H1187">
        <v>-3.1973907013584899</v>
      </c>
      <c r="I1187">
        <v>4.6894241087887796</v>
      </c>
      <c r="J1187">
        <v>-0.226599905857125</v>
      </c>
      <c r="K1187">
        <v>239.98512937208901</v>
      </c>
      <c r="L1187">
        <v>238.57290528706599</v>
      </c>
      <c r="M1187">
        <v>46.824818684646402</v>
      </c>
      <c r="N1187">
        <v>0.40056989875955701</v>
      </c>
      <c r="O1187">
        <v>34.5886241085406</v>
      </c>
      <c r="P1187">
        <v>27.3663805040154</v>
      </c>
      <c r="Q1187">
        <v>7.3402951896149995E-2</v>
      </c>
    </row>
    <row r="1188" spans="1:17" hidden="1" x14ac:dyDescent="0.3">
      <c r="A1188" t="s">
        <v>2537</v>
      </c>
      <c r="B1188" t="s">
        <v>2538</v>
      </c>
      <c r="C1188" t="s">
        <v>3172</v>
      </c>
      <c r="D1188" t="s">
        <v>1648</v>
      </c>
      <c r="E1188">
        <v>1921.8872217599901</v>
      </c>
      <c r="F1188">
        <v>88.3</v>
      </c>
      <c r="G1188">
        <v>-37.162795690462303</v>
      </c>
      <c r="H1188">
        <v>-4.6320938458160397</v>
      </c>
      <c r="I1188">
        <v>-20.530133624281699</v>
      </c>
      <c r="J1188">
        <v>1.2409568738129999</v>
      </c>
      <c r="K1188">
        <v>91.823942155400701</v>
      </c>
      <c r="L1188">
        <v>95.043920738413604</v>
      </c>
      <c r="M1188">
        <v>45.729648254224401</v>
      </c>
      <c r="N1188">
        <v>0.28502061757292102</v>
      </c>
      <c r="O1188">
        <v>46.659116647791599</v>
      </c>
      <c r="P1188">
        <v>6.3855421686746796</v>
      </c>
      <c r="Q1188">
        <v>2.7784427757849998E-2</v>
      </c>
    </row>
    <row r="1189" spans="1:17" hidden="1" x14ac:dyDescent="0.3">
      <c r="A1189" t="s">
        <v>2539</v>
      </c>
      <c r="B1189" t="s">
        <v>2540</v>
      </c>
      <c r="C1189" t="s">
        <v>3172</v>
      </c>
      <c r="D1189" t="s">
        <v>240</v>
      </c>
      <c r="E1189">
        <v>1920.52206557</v>
      </c>
      <c r="F1189">
        <v>1086.0999999999999</v>
      </c>
      <c r="G1189">
        <v>167.450163443847</v>
      </c>
      <c r="H1189">
        <v>15.6510371527933</v>
      </c>
      <c r="I1189">
        <v>30.192402692588001</v>
      </c>
      <c r="J1189">
        <v>2.7384987572553099</v>
      </c>
      <c r="K1189">
        <v>1020.6763937314799</v>
      </c>
      <c r="L1189">
        <v>843.06648416145197</v>
      </c>
      <c r="M1189">
        <v>57.503888429162402</v>
      </c>
      <c r="N1189">
        <v>0.48186942942759498</v>
      </c>
      <c r="O1189">
        <v>10.394991253107399</v>
      </c>
      <c r="P1189">
        <v>199.61379310344799</v>
      </c>
      <c r="Q1189">
        <v>0.16185219995997999</v>
      </c>
    </row>
    <row r="1190" spans="1:17" hidden="1" x14ac:dyDescent="0.3">
      <c r="A1190" t="s">
        <v>2541</v>
      </c>
      <c r="B1190" t="s">
        <v>2542</v>
      </c>
      <c r="C1190" t="s">
        <v>3172</v>
      </c>
      <c r="D1190" t="s">
        <v>136</v>
      </c>
      <c r="E1190">
        <v>1918.9394270684299</v>
      </c>
      <c r="F1190">
        <v>120.29</v>
      </c>
      <c r="G1190">
        <v>151.48361249090701</v>
      </c>
      <c r="H1190">
        <v>-6.0707422258071402</v>
      </c>
      <c r="I1190">
        <v>-0.82400353283732497</v>
      </c>
      <c r="J1190">
        <v>-0.59708411822951202</v>
      </c>
      <c r="K1190">
        <v>119.746173037178</v>
      </c>
      <c r="L1190">
        <v>104.560895089612</v>
      </c>
      <c r="M1190">
        <v>24.4279847900584</v>
      </c>
      <c r="N1190">
        <v>0.77119275542420895</v>
      </c>
      <c r="O1190">
        <v>18.4138332363454</v>
      </c>
      <c r="P1190">
        <v>183.23522486460999</v>
      </c>
    </row>
    <row r="1191" spans="1:17" hidden="1" x14ac:dyDescent="0.3">
      <c r="A1191" t="s">
        <v>2543</v>
      </c>
      <c r="B1191" t="s">
        <v>2544</v>
      </c>
      <c r="C1191" t="s">
        <v>3172</v>
      </c>
      <c r="D1191" t="s">
        <v>199</v>
      </c>
      <c r="E1191">
        <v>1917.276339</v>
      </c>
      <c r="F1191">
        <v>310.60000000000002</v>
      </c>
      <c r="G1191">
        <v>7.9226041958233502</v>
      </c>
      <c r="H1191">
        <v>-2.2861904607558601</v>
      </c>
      <c r="I1191">
        <v>-4.9375476840331203</v>
      </c>
      <c r="J1191">
        <v>0.42262659902865102</v>
      </c>
      <c r="K1191">
        <v>320.97121920850901</v>
      </c>
      <c r="L1191">
        <v>305.20587827082301</v>
      </c>
      <c r="M1191">
        <v>52.421732887943101</v>
      </c>
      <c r="N1191">
        <v>0.53507702979284599</v>
      </c>
      <c r="O1191">
        <v>27.430779137153799</v>
      </c>
      <c r="P1191">
        <v>41.053587647593098</v>
      </c>
      <c r="Q1191">
        <v>0.153990870209301</v>
      </c>
    </row>
    <row r="1192" spans="1:17" hidden="1" x14ac:dyDescent="0.3">
      <c r="A1192" t="s">
        <v>2545</v>
      </c>
      <c r="B1192" t="s">
        <v>2546</v>
      </c>
      <c r="C1192" t="s">
        <v>3172</v>
      </c>
      <c r="D1192" t="s">
        <v>475</v>
      </c>
      <c r="E1192">
        <v>1916.6476537009901</v>
      </c>
      <c r="F1192">
        <v>114.43</v>
      </c>
      <c r="G1192">
        <v>-44.189484398558598</v>
      </c>
      <c r="H1192">
        <v>10.134593296249101</v>
      </c>
      <c r="I1192">
        <v>0.933015438290551</v>
      </c>
      <c r="J1192">
        <v>10.9439628622481</v>
      </c>
      <c r="K1192">
        <v>105.095917004558</v>
      </c>
      <c r="L1192">
        <v>111.767774484458</v>
      </c>
      <c r="M1192">
        <v>74.144451802223401</v>
      </c>
      <c r="N1192">
        <v>0.92922055049956398</v>
      </c>
      <c r="O1192">
        <v>25.316787555710899</v>
      </c>
      <c r="P1192">
        <v>43.126954346466498</v>
      </c>
      <c r="Q1192">
        <v>-5.3028523013726001E-2</v>
      </c>
    </row>
    <row r="1193" spans="1:17" hidden="1" x14ac:dyDescent="0.3">
      <c r="A1193" t="s">
        <v>2547</v>
      </c>
      <c r="B1193" t="s">
        <v>2548</v>
      </c>
      <c r="C1193" t="s">
        <v>3172</v>
      </c>
      <c r="D1193" t="s">
        <v>51</v>
      </c>
      <c r="E1193">
        <v>1907.8566255000001</v>
      </c>
      <c r="F1193">
        <v>1984.5</v>
      </c>
      <c r="G1193">
        <v>65.887366447195603</v>
      </c>
      <c r="H1193">
        <v>22.056186528214901</v>
      </c>
      <c r="I1193">
        <v>43.558015438290496</v>
      </c>
      <c r="J1193">
        <v>3.59979147502075</v>
      </c>
      <c r="K1193">
        <v>1739.65570832101</v>
      </c>
      <c r="L1193">
        <v>1446.46354354291</v>
      </c>
      <c r="M1193">
        <v>65.532929723057407</v>
      </c>
      <c r="N1193">
        <v>0.83616917841516702</v>
      </c>
      <c r="O1193">
        <v>5.2154195011337698</v>
      </c>
      <c r="P1193">
        <v>99.347061778001006</v>
      </c>
      <c r="Q1193">
        <v>0.123376550754036</v>
      </c>
    </row>
    <row r="1194" spans="1:17" hidden="1" x14ac:dyDescent="0.3">
      <c r="A1194" t="s">
        <v>2549</v>
      </c>
      <c r="B1194" t="s">
        <v>2550</v>
      </c>
      <c r="C1194" t="s">
        <v>3172</v>
      </c>
      <c r="D1194" t="s">
        <v>1700</v>
      </c>
      <c r="E1194">
        <v>1906.0882018</v>
      </c>
      <c r="F1194">
        <v>67.680000000000007</v>
      </c>
      <c r="G1194">
        <v>0.87313999342692405</v>
      </c>
      <c r="H1194">
        <v>5.5430145905057504</v>
      </c>
      <c r="I1194">
        <v>-1.0153452476539599</v>
      </c>
      <c r="J1194">
        <v>-1.8372222524452899</v>
      </c>
      <c r="K1194">
        <v>65.791450276151096</v>
      </c>
      <c r="L1194">
        <v>61.718975334009997</v>
      </c>
      <c r="M1194">
        <v>59.453032016997597</v>
      </c>
      <c r="N1194">
        <v>1.0990967684652899</v>
      </c>
      <c r="O1194">
        <v>5.0384160756501197</v>
      </c>
      <c r="P1194">
        <v>30.909090909090899</v>
      </c>
      <c r="Q1194">
        <v>-2.8326200589973E-2</v>
      </c>
    </row>
    <row r="1195" spans="1:17" hidden="1" x14ac:dyDescent="0.3">
      <c r="A1195" t="s">
        <v>2551</v>
      </c>
      <c r="B1195" t="s">
        <v>2552</v>
      </c>
      <c r="C1195" t="s">
        <v>3172</v>
      </c>
      <c r="D1195" t="s">
        <v>1700</v>
      </c>
      <c r="E1195">
        <v>1905.052968</v>
      </c>
      <c r="F1195">
        <v>67.91</v>
      </c>
      <c r="G1195">
        <v>1.2330406741703599</v>
      </c>
      <c r="H1195">
        <v>5.5200508881568702</v>
      </c>
      <c r="I1195">
        <v>-0.24825898931743601</v>
      </c>
      <c r="J1195">
        <v>-1.7917331964543799</v>
      </c>
      <c r="K1195">
        <v>65.831855855112195</v>
      </c>
      <c r="L1195">
        <v>61.715068355070599</v>
      </c>
      <c r="M1195">
        <v>55.931821315525497</v>
      </c>
      <c r="N1195">
        <v>1.0864716728178601</v>
      </c>
      <c r="O1195">
        <v>3.2248564276248</v>
      </c>
      <c r="P1195">
        <v>31.481122942884799</v>
      </c>
      <c r="Q1195">
        <v>-2.9924776916618E-2</v>
      </c>
    </row>
    <row r="1196" spans="1:17" hidden="1" x14ac:dyDescent="0.3">
      <c r="A1196" t="s">
        <v>2553</v>
      </c>
      <c r="B1196" t="s">
        <v>2554</v>
      </c>
      <c r="C1196" t="s">
        <v>3172</v>
      </c>
      <c r="D1196" t="s">
        <v>515</v>
      </c>
      <c r="E1196">
        <v>1903.9055081399999</v>
      </c>
      <c r="F1196">
        <v>94.62</v>
      </c>
      <c r="G1196">
        <v>76.917160201906299</v>
      </c>
      <c r="H1196">
        <v>-3.2648177639750098</v>
      </c>
      <c r="I1196">
        <v>-2.1503658949848301</v>
      </c>
      <c r="J1196">
        <v>2.95473493874597</v>
      </c>
      <c r="K1196">
        <v>93.983100849478404</v>
      </c>
      <c r="L1196">
        <v>82.807057499612796</v>
      </c>
      <c r="M1196">
        <v>56.743201315914398</v>
      </c>
      <c r="N1196">
        <v>0.23385128023337501</v>
      </c>
      <c r="O1196">
        <v>37.391671950961701</v>
      </c>
      <c r="P1196">
        <v>104.694429421308</v>
      </c>
      <c r="Q1196">
        <v>0.17179369170764799</v>
      </c>
    </row>
    <row r="1197" spans="1:17" hidden="1" x14ac:dyDescent="0.3">
      <c r="A1197" t="s">
        <v>2555</v>
      </c>
      <c r="B1197" t="s">
        <v>2556</v>
      </c>
      <c r="C1197" t="s">
        <v>3172</v>
      </c>
      <c r="D1197" t="s">
        <v>746</v>
      </c>
      <c r="E1197">
        <v>1901.11000107</v>
      </c>
      <c r="F1197">
        <v>762.02</v>
      </c>
      <c r="G1197">
        <v>32.723399974439403</v>
      </c>
      <c r="H1197">
        <v>-4.8450950392654004</v>
      </c>
      <c r="I1197">
        <v>1.13735988738386</v>
      </c>
      <c r="J1197">
        <v>-1.12504137160564</v>
      </c>
      <c r="K1197">
        <v>778.81404348444505</v>
      </c>
      <c r="L1197">
        <v>718.01116740088196</v>
      </c>
      <c r="M1197">
        <v>43.078312623575101</v>
      </c>
      <c r="N1197">
        <v>1.2471408460519</v>
      </c>
      <c r="O1197">
        <v>8.9210256948636601</v>
      </c>
      <c r="P1197">
        <v>63.769611003653502</v>
      </c>
      <c r="Q1197">
        <v>-3.6227040049000002E-5</v>
      </c>
    </row>
    <row r="1198" spans="1:17" hidden="1" x14ac:dyDescent="0.3">
      <c r="A1198" t="s">
        <v>2557</v>
      </c>
      <c r="B1198" t="s">
        <v>2558</v>
      </c>
      <c r="C1198" t="s">
        <v>3172</v>
      </c>
      <c r="D1198" t="s">
        <v>117</v>
      </c>
      <c r="E1198">
        <v>1901.05876734</v>
      </c>
      <c r="F1198">
        <v>275.3</v>
      </c>
      <c r="G1198">
        <v>-44.0293701510099</v>
      </c>
      <c r="H1198">
        <v>2.2144717382187298</v>
      </c>
      <c r="I1198">
        <v>-26.995150768042699</v>
      </c>
      <c r="J1198">
        <v>9.4445833179721905</v>
      </c>
      <c r="K1198">
        <v>282.82543579575798</v>
      </c>
      <c r="M1198">
        <v>71.396277104865305</v>
      </c>
      <c r="N1198">
        <v>0.43238396914522698</v>
      </c>
      <c r="O1198">
        <v>45.296040682891302</v>
      </c>
      <c r="P1198">
        <v>22.030141843971599</v>
      </c>
    </row>
    <row r="1199" spans="1:17" hidden="1" x14ac:dyDescent="0.3">
      <c r="A1199" t="s">
        <v>2559</v>
      </c>
      <c r="B1199" t="s">
        <v>2560</v>
      </c>
      <c r="C1199" t="s">
        <v>3172</v>
      </c>
      <c r="D1199" t="s">
        <v>141</v>
      </c>
      <c r="E1199">
        <v>1899.504989844</v>
      </c>
      <c r="F1199">
        <v>116.27</v>
      </c>
      <c r="G1199">
        <v>-39.683953444247699</v>
      </c>
      <c r="H1199">
        <v>4.0246167343821204</v>
      </c>
      <c r="I1199">
        <v>-17.255388377482902</v>
      </c>
      <c r="J1199">
        <v>10.3800584108137</v>
      </c>
      <c r="K1199">
        <v>112.273185092804</v>
      </c>
      <c r="L1199">
        <v>121.076852415837</v>
      </c>
      <c r="M1199">
        <v>63.7309027596351</v>
      </c>
      <c r="N1199">
        <v>3.2293270711062201</v>
      </c>
      <c r="O1199">
        <v>136.002408187838</v>
      </c>
      <c r="P1199">
        <v>28.262548262548201</v>
      </c>
    </row>
    <row r="1200" spans="1:17" hidden="1" x14ac:dyDescent="0.3">
      <c r="A1200" t="s">
        <v>2561</v>
      </c>
      <c r="B1200" t="s">
        <v>2562</v>
      </c>
      <c r="C1200" t="s">
        <v>3172</v>
      </c>
      <c r="D1200" t="s">
        <v>128</v>
      </c>
      <c r="E1200">
        <v>1898.9343261199999</v>
      </c>
      <c r="F1200">
        <v>1478.8</v>
      </c>
      <c r="G1200">
        <v>453.79151852892801</v>
      </c>
      <c r="H1200">
        <v>-13.729827404107301</v>
      </c>
      <c r="I1200">
        <v>259.866245132747</v>
      </c>
      <c r="J1200">
        <v>1.28633686475416</v>
      </c>
      <c r="K1200">
        <v>1534.75387595606</v>
      </c>
      <c r="L1200">
        <v>1039.42555745503</v>
      </c>
      <c r="M1200">
        <v>46.6495994691169</v>
      </c>
      <c r="N1200">
        <v>0.292889793852041</v>
      </c>
      <c r="O1200">
        <v>76.403164728157904</v>
      </c>
      <c r="P1200">
        <v>594.27230046948296</v>
      </c>
      <c r="Q1200">
        <v>0.21788215482830101</v>
      </c>
    </row>
    <row r="1201" spans="1:17" hidden="1" x14ac:dyDescent="0.3">
      <c r="A1201" t="s">
        <v>2563</v>
      </c>
      <c r="B1201" t="s">
        <v>2564</v>
      </c>
      <c r="C1201" t="s">
        <v>3172</v>
      </c>
      <c r="D1201" t="s">
        <v>117</v>
      </c>
      <c r="E1201">
        <v>1891.981536814</v>
      </c>
      <c r="F1201">
        <v>48.34</v>
      </c>
      <c r="G1201">
        <v>144.68227483144901</v>
      </c>
      <c r="H1201">
        <v>-8.5457053081000591</v>
      </c>
      <c r="I1201">
        <v>78.632324624250202</v>
      </c>
      <c r="J1201">
        <v>20.709148978414401</v>
      </c>
      <c r="K1201">
        <v>46.298082095125402</v>
      </c>
      <c r="L1201">
        <v>35.376789611075701</v>
      </c>
      <c r="M1201">
        <v>61.818120075701003</v>
      </c>
      <c r="N1201">
        <v>0.37840305948536002</v>
      </c>
      <c r="O1201">
        <v>33.471245345469498</v>
      </c>
      <c r="P1201">
        <v>186.035502958579</v>
      </c>
      <c r="Q1201">
        <v>0.136988648954396</v>
      </c>
    </row>
    <row r="1202" spans="1:17" hidden="1" x14ac:dyDescent="0.3">
      <c r="A1202" t="s">
        <v>2565</v>
      </c>
      <c r="B1202" t="s">
        <v>2566</v>
      </c>
      <c r="C1202" t="s">
        <v>3172</v>
      </c>
      <c r="D1202" t="s">
        <v>237</v>
      </c>
      <c r="E1202">
        <v>1890.81134748</v>
      </c>
      <c r="F1202">
        <v>827.6</v>
      </c>
      <c r="G1202">
        <v>27.027104391076701</v>
      </c>
      <c r="H1202">
        <v>-4.2528789804552796</v>
      </c>
      <c r="I1202">
        <v>24.5259724360847</v>
      </c>
      <c r="J1202">
        <v>2.7555571019897398</v>
      </c>
      <c r="K1202">
        <v>830.07036549876705</v>
      </c>
      <c r="L1202">
        <v>728.80122935487395</v>
      </c>
      <c r="M1202">
        <v>61.907496206426799</v>
      </c>
      <c r="N1202">
        <v>0.195888587985944</v>
      </c>
      <c r="O1202">
        <v>26.752054132431098</v>
      </c>
      <c r="P1202">
        <v>78.346694250495602</v>
      </c>
      <c r="Q1202">
        <v>2.5419187839908999E-2</v>
      </c>
    </row>
    <row r="1203" spans="1:17" hidden="1" x14ac:dyDescent="0.3">
      <c r="A1203" t="s">
        <v>2567</v>
      </c>
      <c r="B1203" t="s">
        <v>2568</v>
      </c>
      <c r="C1203" t="s">
        <v>3172</v>
      </c>
      <c r="D1203" t="s">
        <v>199</v>
      </c>
      <c r="E1203">
        <v>1871.5466452400001</v>
      </c>
      <c r="F1203">
        <v>786.85</v>
      </c>
      <c r="G1203">
        <v>89.578263245319306</v>
      </c>
      <c r="H1203">
        <v>-0.76175469081612401</v>
      </c>
      <c r="I1203">
        <v>83.0414014436532</v>
      </c>
      <c r="J1203">
        <v>10.473385602166299</v>
      </c>
      <c r="K1203">
        <v>770.384614027476</v>
      </c>
      <c r="L1203">
        <v>582.03534220651204</v>
      </c>
      <c r="M1203">
        <v>55.590786880357399</v>
      </c>
      <c r="N1203">
        <v>0.26537794831935002</v>
      </c>
      <c r="O1203">
        <v>32.1662324458283</v>
      </c>
      <c r="P1203">
        <v>124.445553733152</v>
      </c>
      <c r="Q1203">
        <v>0.21335719503317099</v>
      </c>
    </row>
    <row r="1204" spans="1:17" hidden="1" x14ac:dyDescent="0.3">
      <c r="A1204" t="s">
        <v>2569</v>
      </c>
      <c r="B1204" t="s">
        <v>2570</v>
      </c>
      <c r="C1204" t="s">
        <v>3172</v>
      </c>
      <c r="D1204" t="s">
        <v>91</v>
      </c>
      <c r="E1204">
        <v>1858.2713609</v>
      </c>
      <c r="F1204">
        <v>193.25</v>
      </c>
      <c r="G1204">
        <v>37.849585030878998</v>
      </c>
      <c r="H1204">
        <v>39.404633292351299</v>
      </c>
      <c r="I1204">
        <v>69.756552440390706</v>
      </c>
      <c r="J1204">
        <v>9.4539081227464603</v>
      </c>
      <c r="K1204">
        <v>148.50341010611899</v>
      </c>
      <c r="L1204">
        <v>121.403467217271</v>
      </c>
      <c r="M1204">
        <v>76.045564677121902</v>
      </c>
      <c r="N1204">
        <v>0.86913659534407295</v>
      </c>
      <c r="O1204">
        <v>0.59508408796895496</v>
      </c>
      <c r="P1204">
        <v>121.109839816933</v>
      </c>
      <c r="Q1204">
        <v>3.8807123264679999E-3</v>
      </c>
    </row>
    <row r="1205" spans="1:17" hidden="1" x14ac:dyDescent="0.3">
      <c r="A1205" t="s">
        <v>2571</v>
      </c>
      <c r="B1205" t="s">
        <v>2572</v>
      </c>
      <c r="C1205" t="s">
        <v>3172</v>
      </c>
      <c r="D1205" t="s">
        <v>122</v>
      </c>
      <c r="E1205">
        <v>1855.65113935</v>
      </c>
      <c r="F1205">
        <v>833.5</v>
      </c>
      <c r="G1205">
        <v>19.2182801831059</v>
      </c>
      <c r="H1205">
        <v>11.5376498231232</v>
      </c>
      <c r="I1205">
        <v>38.374091435895103</v>
      </c>
      <c r="J1205">
        <v>5.2635263745127503</v>
      </c>
      <c r="K1205">
        <v>773.44327297803</v>
      </c>
      <c r="L1205">
        <v>671.02664734205996</v>
      </c>
      <c r="M1205">
        <v>67.270196875647002</v>
      </c>
      <c r="N1205">
        <v>0.31246952984232301</v>
      </c>
      <c r="O1205">
        <v>1.96760647870426</v>
      </c>
      <c r="P1205">
        <v>66.950425638457602</v>
      </c>
      <c r="Q1205">
        <v>-5.6527643156736002E-2</v>
      </c>
    </row>
    <row r="1206" spans="1:17" hidden="1" x14ac:dyDescent="0.3">
      <c r="A1206" t="s">
        <v>2573</v>
      </c>
      <c r="B1206" t="s">
        <v>2574</v>
      </c>
      <c r="C1206" t="s">
        <v>3172</v>
      </c>
      <c r="D1206" t="s">
        <v>46</v>
      </c>
      <c r="E1206">
        <v>1847.2553600000001</v>
      </c>
      <c r="F1206">
        <v>81.94</v>
      </c>
      <c r="G1206">
        <v>-5.6300500985228004</v>
      </c>
      <c r="H1206">
        <v>-9.1412802083539795</v>
      </c>
      <c r="I1206">
        <v>15.2440782374034</v>
      </c>
      <c r="J1206">
        <v>4.1375136742339498</v>
      </c>
      <c r="K1206">
        <v>90.312664861785706</v>
      </c>
      <c r="L1206">
        <v>84.946148722362693</v>
      </c>
      <c r="M1206">
        <v>48.145973606573399</v>
      </c>
      <c r="N1206">
        <v>0.43346180069404799</v>
      </c>
      <c r="O1206">
        <v>47.254088357334602</v>
      </c>
      <c r="P1206">
        <v>35.887230514096103</v>
      </c>
      <c r="Q1206">
        <v>0.115805094191391</v>
      </c>
    </row>
    <row r="1207" spans="1:17" hidden="1" x14ac:dyDescent="0.3">
      <c r="A1207" t="s">
        <v>2575</v>
      </c>
      <c r="B1207" t="s">
        <v>2576</v>
      </c>
      <c r="C1207" t="s">
        <v>3172</v>
      </c>
      <c r="D1207" t="s">
        <v>396</v>
      </c>
      <c r="E1207">
        <v>1845.63643095</v>
      </c>
      <c r="F1207">
        <v>155.72999999999999</v>
      </c>
      <c r="G1207">
        <v>10.295705486234001</v>
      </c>
      <c r="H1207">
        <v>13.354525240910499</v>
      </c>
      <c r="I1207">
        <v>29.453991348501301</v>
      </c>
      <c r="J1207">
        <v>11.342854929122399</v>
      </c>
      <c r="K1207">
        <v>133.31393971262401</v>
      </c>
      <c r="L1207">
        <v>124.873773048345</v>
      </c>
      <c r="M1207">
        <v>82.988755148032794</v>
      </c>
      <c r="N1207">
        <v>1.6315869770960101</v>
      </c>
      <c r="O1207">
        <v>3.2556347524561802</v>
      </c>
      <c r="P1207">
        <v>64.968220338983002</v>
      </c>
      <c r="Q1207">
        <v>8.1564092531310001E-2</v>
      </c>
    </row>
    <row r="1208" spans="1:17" hidden="1" x14ac:dyDescent="0.3">
      <c r="A1208" t="s">
        <v>2577</v>
      </c>
      <c r="B1208" t="s">
        <v>2578</v>
      </c>
      <c r="C1208" t="s">
        <v>3172</v>
      </c>
      <c r="D1208" t="s">
        <v>414</v>
      </c>
      <c r="E1208">
        <v>1843.7328723999999</v>
      </c>
      <c r="F1208">
        <v>3457</v>
      </c>
      <c r="G1208">
        <v>230.08267804068501</v>
      </c>
      <c r="H1208">
        <v>10.4689611682987</v>
      </c>
      <c r="I1208">
        <v>65.994227719548505</v>
      </c>
      <c r="J1208">
        <v>10.079413328891</v>
      </c>
      <c r="K1208">
        <v>3323.7861054904101</v>
      </c>
      <c r="L1208">
        <v>2716.5525676406101</v>
      </c>
      <c r="M1208">
        <v>65.519048983257704</v>
      </c>
      <c r="N1208">
        <v>0.94977957198027996</v>
      </c>
      <c r="O1208">
        <v>39.2869540063638</v>
      </c>
      <c r="P1208">
        <v>261.989528795811</v>
      </c>
      <c r="Q1208">
        <v>0.232496482341359</v>
      </c>
    </row>
    <row r="1209" spans="1:17" hidden="1" x14ac:dyDescent="0.3">
      <c r="A1209" t="s">
        <v>2579</v>
      </c>
      <c r="B1209" t="s">
        <v>2580</v>
      </c>
      <c r="C1209" t="s">
        <v>3172</v>
      </c>
      <c r="D1209" t="s">
        <v>472</v>
      </c>
      <c r="E1209">
        <v>1841.46984038499</v>
      </c>
      <c r="F1209">
        <v>594.65</v>
      </c>
      <c r="G1209">
        <v>-31.928069900502901</v>
      </c>
      <c r="H1209">
        <v>-19.014312733005699</v>
      </c>
      <c r="I1209">
        <v>-3.9875673483439402</v>
      </c>
      <c r="J1209">
        <v>-0.99192640526986897</v>
      </c>
      <c r="K1209">
        <v>657.24469739878396</v>
      </c>
      <c r="L1209">
        <v>638.12214727608603</v>
      </c>
      <c r="M1209">
        <v>50.1678759977368</v>
      </c>
      <c r="N1209">
        <v>0.63723823962910398</v>
      </c>
      <c r="O1209">
        <v>49.457664172202101</v>
      </c>
      <c r="P1209">
        <v>35.132371321440701</v>
      </c>
      <c r="Q1209">
        <v>0.114557582999028</v>
      </c>
    </row>
    <row r="1210" spans="1:17" hidden="1" x14ac:dyDescent="0.3">
      <c r="A1210" t="s">
        <v>2581</v>
      </c>
      <c r="B1210" t="s">
        <v>2582</v>
      </c>
      <c r="C1210" t="s">
        <v>3172</v>
      </c>
      <c r="D1210" t="s">
        <v>460</v>
      </c>
      <c r="E1210">
        <v>1840.4275312499999</v>
      </c>
      <c r="F1210">
        <v>953.75</v>
      </c>
      <c r="G1210">
        <v>209.88675074151899</v>
      </c>
      <c r="H1210">
        <v>-7.0475557892251599</v>
      </c>
      <c r="I1210">
        <v>46.618454998730101</v>
      </c>
      <c r="J1210">
        <v>4.1158979099127802</v>
      </c>
      <c r="K1210">
        <v>925.69847871351101</v>
      </c>
      <c r="L1210">
        <v>720.33021216727695</v>
      </c>
      <c r="M1210">
        <v>59.621620895367599</v>
      </c>
      <c r="N1210">
        <v>0.53446701438441002</v>
      </c>
      <c r="O1210">
        <v>27.402359108781098</v>
      </c>
      <c r="P1210">
        <v>233.829191459572</v>
      </c>
      <c r="Q1210">
        <v>0.20180138891504201</v>
      </c>
    </row>
    <row r="1211" spans="1:17" hidden="1" x14ac:dyDescent="0.3">
      <c r="A1211" t="s">
        <v>2583</v>
      </c>
      <c r="B1211" t="s">
        <v>2584</v>
      </c>
      <c r="C1211" t="s">
        <v>3172</v>
      </c>
      <c r="D1211" t="s">
        <v>111</v>
      </c>
      <c r="E1211">
        <v>1829.0549656000001</v>
      </c>
      <c r="F1211">
        <v>82.4</v>
      </c>
      <c r="G1211">
        <v>78.666768591672195</v>
      </c>
      <c r="H1211">
        <v>1.1106144322123399</v>
      </c>
      <c r="I1211">
        <v>5.0236900932526503</v>
      </c>
      <c r="J1211">
        <v>11.716618839381599</v>
      </c>
      <c r="K1211">
        <v>84.396947786165796</v>
      </c>
      <c r="L1211">
        <v>78.820593928794693</v>
      </c>
      <c r="M1211">
        <v>62.533557363586603</v>
      </c>
      <c r="N1211">
        <v>0.51253574885257602</v>
      </c>
      <c r="O1211">
        <v>30.946601941747499</v>
      </c>
      <c r="P1211">
        <v>105.819907580866</v>
      </c>
      <c r="Q1211">
        <v>7.8554597647814001E-2</v>
      </c>
    </row>
    <row r="1212" spans="1:17" hidden="1" x14ac:dyDescent="0.3">
      <c r="A1212" t="s">
        <v>2585</v>
      </c>
      <c r="B1212" t="s">
        <v>2586</v>
      </c>
      <c r="C1212" t="s">
        <v>3172</v>
      </c>
      <c r="D1212" t="s">
        <v>240</v>
      </c>
      <c r="E1212">
        <v>1824.735735</v>
      </c>
      <c r="F1212">
        <v>1203.75</v>
      </c>
      <c r="G1212">
        <v>54.4911517920916</v>
      </c>
      <c r="H1212">
        <v>4.7113734695842497</v>
      </c>
      <c r="I1212">
        <v>-16.624157967332</v>
      </c>
      <c r="J1212">
        <v>7.8431744249453397</v>
      </c>
      <c r="K1212">
        <v>1158.3701051621299</v>
      </c>
      <c r="L1212">
        <v>1068.64033072543</v>
      </c>
      <c r="M1212">
        <v>66.895708097363297</v>
      </c>
      <c r="N1212">
        <v>0.40147662487905</v>
      </c>
      <c r="O1212">
        <v>24.008307372793301</v>
      </c>
      <c r="P1212">
        <v>148.862931569154</v>
      </c>
      <c r="Q1212">
        <v>0.14124171623015799</v>
      </c>
    </row>
    <row r="1213" spans="1:17" hidden="1" x14ac:dyDescent="0.3">
      <c r="A1213" t="s">
        <v>2587</v>
      </c>
      <c r="B1213" t="s">
        <v>2588</v>
      </c>
      <c r="C1213" t="s">
        <v>3172</v>
      </c>
      <c r="D1213" t="s">
        <v>54</v>
      </c>
      <c r="E1213">
        <v>1822.611462849</v>
      </c>
      <c r="F1213">
        <v>165.71</v>
      </c>
      <c r="G1213">
        <v>-63.503443900488001</v>
      </c>
      <c r="H1213">
        <v>-8.1917981210901907</v>
      </c>
      <c r="I1213">
        <v>-42.128766662211397</v>
      </c>
      <c r="J1213">
        <v>5.3071134177313803</v>
      </c>
      <c r="K1213">
        <v>184.961760984671</v>
      </c>
      <c r="L1213">
        <v>209.817501621194</v>
      </c>
      <c r="M1213">
        <v>49.507663297766598</v>
      </c>
      <c r="N1213">
        <v>0.90486966083215203</v>
      </c>
      <c r="O1213">
        <v>71.112183935791407</v>
      </c>
      <c r="P1213">
        <v>10.252827677977301</v>
      </c>
      <c r="Q1213">
        <v>8.7904758067122002E-2</v>
      </c>
    </row>
    <row r="1214" spans="1:17" hidden="1" x14ac:dyDescent="0.3">
      <c r="A1214" t="s">
        <v>2589</v>
      </c>
      <c r="B1214" t="s">
        <v>2590</v>
      </c>
      <c r="C1214" t="s">
        <v>3172</v>
      </c>
      <c r="D1214" t="s">
        <v>1459</v>
      </c>
      <c r="E1214">
        <v>1817.5494785000001</v>
      </c>
      <c r="F1214">
        <v>128.38</v>
      </c>
      <c r="G1214">
        <v>41.467861128631199</v>
      </c>
      <c r="H1214">
        <v>9.9216573945567408</v>
      </c>
      <c r="I1214">
        <v>-12.0404536601785</v>
      </c>
      <c r="J1214">
        <v>-2.5339568790305198</v>
      </c>
      <c r="K1214">
        <v>126.422913156381</v>
      </c>
      <c r="L1214">
        <v>116.448030181932</v>
      </c>
      <c r="M1214">
        <v>51.208260968313702</v>
      </c>
      <c r="N1214">
        <v>1.2819794066469601</v>
      </c>
      <c r="O1214">
        <v>15.6722230877083</v>
      </c>
      <c r="P1214">
        <v>71.173333333333304</v>
      </c>
      <c r="Q1214">
        <v>0.17414595312448</v>
      </c>
    </row>
    <row r="1215" spans="1:17" hidden="1" x14ac:dyDescent="0.3">
      <c r="A1215" t="s">
        <v>2591</v>
      </c>
      <c r="B1215" t="s">
        <v>2592</v>
      </c>
      <c r="C1215" t="s">
        <v>3172</v>
      </c>
      <c r="D1215" t="s">
        <v>475</v>
      </c>
      <c r="E1215">
        <v>1811.9689739999999</v>
      </c>
      <c r="F1215">
        <v>588.4</v>
      </c>
      <c r="G1215">
        <v>4.8437951991956103</v>
      </c>
      <c r="H1215">
        <v>2.3817402180937099</v>
      </c>
      <c r="I1215">
        <v>1.7974975920207099</v>
      </c>
      <c r="J1215">
        <v>6.8046122310369697</v>
      </c>
      <c r="K1215">
        <v>587.08449197425398</v>
      </c>
      <c r="L1215">
        <v>562.80384535289295</v>
      </c>
      <c r="M1215">
        <v>62.108047132043197</v>
      </c>
      <c r="N1215">
        <v>0.43358476396884799</v>
      </c>
      <c r="O1215">
        <v>23.555404486743701</v>
      </c>
      <c r="P1215">
        <v>46.186335403726602</v>
      </c>
      <c r="Q1215">
        <v>-5.8941791363049001E-2</v>
      </c>
    </row>
    <row r="1216" spans="1:17" hidden="1" x14ac:dyDescent="0.3">
      <c r="A1216" t="s">
        <v>2593</v>
      </c>
      <c r="B1216" t="s">
        <v>2594</v>
      </c>
      <c r="C1216" t="s">
        <v>3172</v>
      </c>
      <c r="D1216" t="s">
        <v>749</v>
      </c>
      <c r="E1216">
        <v>1811.539307365</v>
      </c>
      <c r="F1216">
        <v>701.45</v>
      </c>
      <c r="G1216">
        <v>-7.9014979326707602</v>
      </c>
      <c r="H1216">
        <v>-12.410134396616</v>
      </c>
      <c r="I1216">
        <v>-31.6431724038457</v>
      </c>
      <c r="J1216">
        <v>-3.3802275865345899</v>
      </c>
      <c r="K1216">
        <v>745.55923873013501</v>
      </c>
      <c r="L1216">
        <v>785.88716130872297</v>
      </c>
      <c r="M1216">
        <v>60.030833150029501</v>
      </c>
      <c r="N1216">
        <v>0.65447006613467995</v>
      </c>
      <c r="O1216">
        <v>85.330387055385202</v>
      </c>
      <c r="P1216">
        <v>28.564882697947201</v>
      </c>
      <c r="Q1216">
        <v>0.17174496463140401</v>
      </c>
    </row>
    <row r="1217" spans="1:17" hidden="1" x14ac:dyDescent="0.3">
      <c r="A1217" t="s">
        <v>2595</v>
      </c>
      <c r="B1217" t="s">
        <v>2596</v>
      </c>
      <c r="C1217" t="s">
        <v>3172</v>
      </c>
      <c r="D1217" t="s">
        <v>294</v>
      </c>
      <c r="E1217">
        <v>1799.88</v>
      </c>
      <c r="F1217">
        <v>1499.9</v>
      </c>
      <c r="G1217">
        <v>-34.814717231943298</v>
      </c>
      <c r="H1217">
        <v>1.3649362677775501</v>
      </c>
      <c r="I1217">
        <v>0.84736151460748999</v>
      </c>
      <c r="J1217">
        <v>4.3549596581068499</v>
      </c>
      <c r="K1217">
        <v>1474.0071842237001</v>
      </c>
      <c r="L1217">
        <v>1445.03425941198</v>
      </c>
      <c r="M1217">
        <v>61.128123242587698</v>
      </c>
      <c r="N1217">
        <v>0.66000240022803103</v>
      </c>
      <c r="O1217">
        <v>12.7508500566704</v>
      </c>
      <c r="P1217">
        <v>26.997163540916901</v>
      </c>
      <c r="Q1217">
        <v>0.172423968704183</v>
      </c>
    </row>
    <row r="1218" spans="1:17" hidden="1" x14ac:dyDescent="0.3">
      <c r="A1218" t="s">
        <v>2597</v>
      </c>
      <c r="B1218" t="s">
        <v>2598</v>
      </c>
      <c r="C1218" t="s">
        <v>3172</v>
      </c>
      <c r="D1218" t="s">
        <v>264</v>
      </c>
      <c r="E1218">
        <v>1793.3240000000001</v>
      </c>
      <c r="F1218">
        <v>3448.7</v>
      </c>
      <c r="G1218">
        <v>195.277219239781</v>
      </c>
      <c r="H1218">
        <v>7.5969512490467901</v>
      </c>
      <c r="I1218">
        <v>159.89254772606299</v>
      </c>
      <c r="J1218">
        <v>16.852224594530401</v>
      </c>
      <c r="K1218">
        <v>2880.7535538585098</v>
      </c>
      <c r="L1218">
        <v>2024.0361731103101</v>
      </c>
      <c r="M1218">
        <v>67.081685212983501</v>
      </c>
      <c r="N1218">
        <v>0.84568936944491502</v>
      </c>
      <c r="O1218">
        <v>7.9827181256705497</v>
      </c>
      <c r="P1218">
        <v>234.63031243935501</v>
      </c>
      <c r="Q1218">
        <v>0.124572539320463</v>
      </c>
    </row>
    <row r="1219" spans="1:17" hidden="1" x14ac:dyDescent="0.3">
      <c r="A1219" t="s">
        <v>2599</v>
      </c>
      <c r="B1219" t="s">
        <v>2600</v>
      </c>
      <c r="C1219" t="s">
        <v>3172</v>
      </c>
      <c r="D1219" t="s">
        <v>91</v>
      </c>
      <c r="E1219">
        <v>1786.0450443</v>
      </c>
      <c r="F1219">
        <v>267.64999999999998</v>
      </c>
      <c r="G1219">
        <v>70.5990935986473</v>
      </c>
      <c r="H1219">
        <v>0.13519890071722901</v>
      </c>
      <c r="I1219">
        <v>119.860542252793</v>
      </c>
      <c r="J1219">
        <v>-3.6635244607372601</v>
      </c>
      <c r="K1219">
        <v>257.96563904452199</v>
      </c>
      <c r="L1219">
        <v>184.17870255763799</v>
      </c>
      <c r="M1219">
        <v>44.9365466437674</v>
      </c>
      <c r="N1219">
        <v>0.197728884050177</v>
      </c>
      <c r="O1219">
        <v>34.638520455819098</v>
      </c>
      <c r="P1219">
        <v>187.641053197205</v>
      </c>
      <c r="Q1219">
        <v>0.116548320721081</v>
      </c>
    </row>
    <row r="1220" spans="1:17" hidden="1" x14ac:dyDescent="0.3">
      <c r="A1220" t="s">
        <v>2601</v>
      </c>
      <c r="B1220" t="s">
        <v>2602</v>
      </c>
      <c r="C1220" t="s">
        <v>3172</v>
      </c>
      <c r="D1220" t="s">
        <v>199</v>
      </c>
      <c r="E1220">
        <v>1780.7695839999999</v>
      </c>
      <c r="F1220">
        <v>414.8</v>
      </c>
      <c r="G1220">
        <v>-31.275259337031802</v>
      </c>
      <c r="H1220">
        <v>-5.7208541677787599</v>
      </c>
      <c r="I1220">
        <v>-11.115436242896999</v>
      </c>
      <c r="J1220">
        <v>2.2577266954730901</v>
      </c>
      <c r="K1220">
        <v>421.47577698121103</v>
      </c>
      <c r="L1220">
        <v>422.84579826072002</v>
      </c>
      <c r="M1220">
        <v>55.109373104560802</v>
      </c>
      <c r="N1220">
        <v>0.35199366674719301</v>
      </c>
      <c r="O1220">
        <v>25.120540019286398</v>
      </c>
      <c r="P1220">
        <v>16.125419932810701</v>
      </c>
      <c r="Q1220">
        <v>-5.8234538350499996E-4</v>
      </c>
    </row>
    <row r="1221" spans="1:17" hidden="1" x14ac:dyDescent="0.3">
      <c r="A1221" t="s">
        <v>2603</v>
      </c>
      <c r="B1221" t="s">
        <v>2604</v>
      </c>
      <c r="C1221" t="s">
        <v>3172</v>
      </c>
      <c r="D1221" t="s">
        <v>91</v>
      </c>
      <c r="E1221">
        <v>1780.25325</v>
      </c>
      <c r="F1221">
        <v>176.35</v>
      </c>
      <c r="G1221">
        <v>-28.7797878848876</v>
      </c>
      <c r="H1221">
        <v>40.3664403889629</v>
      </c>
      <c r="I1221">
        <v>22.5577713747766</v>
      </c>
      <c r="J1221">
        <v>6.5055782979706098</v>
      </c>
      <c r="K1221">
        <v>148.36691666964899</v>
      </c>
      <c r="L1221">
        <v>148.09431315012699</v>
      </c>
      <c r="M1221">
        <v>76.435047630200899</v>
      </c>
      <c r="N1221">
        <v>3.1893083267028302</v>
      </c>
      <c r="O1221">
        <v>7.7402891976183703</v>
      </c>
      <c r="P1221">
        <v>55.442926399294798</v>
      </c>
      <c r="Q1221">
        <v>7.9853654858328002E-2</v>
      </c>
    </row>
    <row r="1222" spans="1:17" hidden="1" x14ac:dyDescent="0.3">
      <c r="A1222" t="s">
        <v>2605</v>
      </c>
      <c r="B1222" t="s">
        <v>2606</v>
      </c>
      <c r="C1222" t="s">
        <v>3172</v>
      </c>
      <c r="D1222" t="s">
        <v>122</v>
      </c>
      <c r="E1222">
        <v>1778.488131462</v>
      </c>
      <c r="F1222">
        <v>113.34</v>
      </c>
      <c r="G1222">
        <v>-40.815785890769597</v>
      </c>
      <c r="H1222">
        <v>-13.0102631469363</v>
      </c>
      <c r="I1222">
        <v>-28.826708902524398</v>
      </c>
      <c r="J1222">
        <v>-0.94974631540919296</v>
      </c>
      <c r="K1222">
        <v>123.78816012706901</v>
      </c>
      <c r="L1222">
        <v>136.328244483296</v>
      </c>
      <c r="M1222">
        <v>46.167980419065898</v>
      </c>
      <c r="N1222">
        <v>0.32239336350237502</v>
      </c>
      <c r="O1222">
        <v>71.166401976354294</v>
      </c>
      <c r="P1222">
        <v>9.8362244403527406</v>
      </c>
    </row>
    <row r="1223" spans="1:17" hidden="1" x14ac:dyDescent="0.3">
      <c r="A1223" t="s">
        <v>2607</v>
      </c>
      <c r="B1223" t="s">
        <v>2608</v>
      </c>
      <c r="C1223" t="s">
        <v>3172</v>
      </c>
      <c r="D1223" t="s">
        <v>21</v>
      </c>
      <c r="E1223">
        <v>1764.3650688</v>
      </c>
      <c r="F1223">
        <v>1498.5</v>
      </c>
      <c r="G1223">
        <v>189.84253819878799</v>
      </c>
      <c r="H1223">
        <v>-1.95236502851337</v>
      </c>
      <c r="I1223">
        <v>22.831800573787099</v>
      </c>
      <c r="J1223">
        <v>1.6890709800191499</v>
      </c>
      <c r="K1223">
        <v>1496.7473341754801</v>
      </c>
      <c r="L1223">
        <v>1228.33078240963</v>
      </c>
      <c r="M1223">
        <v>53.5848507721891</v>
      </c>
      <c r="N1223">
        <v>0.77128803147060399</v>
      </c>
      <c r="O1223">
        <v>24.391057724391001</v>
      </c>
      <c r="P1223">
        <v>240.60688714626599</v>
      </c>
      <c r="Q1223">
        <v>0.13820899961034899</v>
      </c>
    </row>
    <row r="1224" spans="1:17" hidden="1" x14ac:dyDescent="0.3">
      <c r="A1224" t="s">
        <v>2609</v>
      </c>
      <c r="B1224" t="s">
        <v>2610</v>
      </c>
      <c r="C1224" t="s">
        <v>3172</v>
      </c>
      <c r="D1224" t="s">
        <v>57</v>
      </c>
      <c r="E1224">
        <v>1760.61166912</v>
      </c>
      <c r="F1224">
        <v>18.079999999999998</v>
      </c>
      <c r="G1224">
        <v>-25.124463506344</v>
      </c>
      <c r="H1224">
        <v>-2.10736845115856</v>
      </c>
      <c r="I1224">
        <v>-7.2366757859781501</v>
      </c>
      <c r="J1224">
        <v>3.8497289269513901</v>
      </c>
      <c r="K1224">
        <v>18.513571231525201</v>
      </c>
      <c r="L1224">
        <v>18.500697718055299</v>
      </c>
      <c r="M1224">
        <v>55.007117452342797</v>
      </c>
      <c r="N1224">
        <v>0.39698383117358699</v>
      </c>
      <c r="O1224">
        <v>55.143805309734503</v>
      </c>
      <c r="P1224">
        <v>23.835616438356102</v>
      </c>
      <c r="Q1224">
        <v>2.6897279932875998E-2</v>
      </c>
    </row>
    <row r="1225" spans="1:17" hidden="1" x14ac:dyDescent="0.3">
      <c r="A1225" t="s">
        <v>2611</v>
      </c>
      <c r="B1225" t="s">
        <v>2612</v>
      </c>
      <c r="C1225" t="s">
        <v>3172</v>
      </c>
      <c r="D1225" t="s">
        <v>264</v>
      </c>
      <c r="E1225">
        <v>1755.134400275</v>
      </c>
      <c r="F1225">
        <v>1624.75</v>
      </c>
      <c r="G1225">
        <v>228.52593523283099</v>
      </c>
      <c r="H1225">
        <v>-3.9765996170431599</v>
      </c>
      <c r="I1225">
        <v>75.980717332013498</v>
      </c>
      <c r="J1225">
        <v>13.655012023266501</v>
      </c>
      <c r="K1225">
        <v>1417.0692338174299</v>
      </c>
      <c r="L1225">
        <v>1109.4319129723899</v>
      </c>
      <c r="M1225">
        <v>79.272374555184797</v>
      </c>
      <c r="N1225">
        <v>0.80768712541232701</v>
      </c>
      <c r="O1225">
        <v>5.6839513771349299</v>
      </c>
      <c r="P1225">
        <v>389.38253012048102</v>
      </c>
      <c r="Q1225">
        <v>0.26960851022544102</v>
      </c>
    </row>
    <row r="1226" spans="1:17" hidden="1" x14ac:dyDescent="0.3">
      <c r="A1226" t="s">
        <v>2613</v>
      </c>
      <c r="B1226" t="s">
        <v>2614</v>
      </c>
      <c r="C1226" t="s">
        <v>3172</v>
      </c>
      <c r="D1226" t="s">
        <v>46</v>
      </c>
      <c r="E1226">
        <v>1754.9515647999999</v>
      </c>
      <c r="F1226">
        <v>138.88</v>
      </c>
      <c r="G1226">
        <v>116.667152698679</v>
      </c>
      <c r="H1226">
        <v>-5.0817413441361001</v>
      </c>
      <c r="I1226">
        <v>17.735219512754799</v>
      </c>
      <c r="J1226">
        <v>6.3659756304253001</v>
      </c>
      <c r="K1226">
        <v>146.27329934486599</v>
      </c>
      <c r="L1226">
        <v>128.858461700032</v>
      </c>
      <c r="M1226">
        <v>54.228543831399598</v>
      </c>
      <c r="N1226">
        <v>0.65542857813655897</v>
      </c>
      <c r="O1226">
        <v>46.889400921658897</v>
      </c>
      <c r="P1226">
        <v>147.117437722419</v>
      </c>
      <c r="Q1226">
        <v>0.183500534718429</v>
      </c>
    </row>
    <row r="1227" spans="1:17" hidden="1" x14ac:dyDescent="0.3">
      <c r="A1227" t="s">
        <v>2615</v>
      </c>
      <c r="B1227" t="s">
        <v>2616</v>
      </c>
      <c r="C1227" t="s">
        <v>3172</v>
      </c>
      <c r="D1227" t="s">
        <v>528</v>
      </c>
      <c r="E1227">
        <v>1750.903237536</v>
      </c>
      <c r="F1227">
        <v>174.56</v>
      </c>
      <c r="G1227">
        <v>5.3157330340073097</v>
      </c>
      <c r="H1227">
        <v>-6.7697010516488696</v>
      </c>
      <c r="I1227">
        <v>4.7724015088409901</v>
      </c>
      <c r="J1227">
        <v>1.91991964967242</v>
      </c>
      <c r="K1227">
        <v>179.80470958031</v>
      </c>
      <c r="L1227">
        <v>163.428559526246</v>
      </c>
      <c r="M1227">
        <v>59.0316806328821</v>
      </c>
      <c r="N1227">
        <v>0.31658941471934099</v>
      </c>
      <c r="O1227">
        <v>32.269706691109</v>
      </c>
      <c r="P1227">
        <v>59.270072992700698</v>
      </c>
      <c r="Q1227">
        <v>0.10167110298025001</v>
      </c>
    </row>
    <row r="1228" spans="1:17" hidden="1" x14ac:dyDescent="0.3">
      <c r="A1228" t="s">
        <v>2617</v>
      </c>
      <c r="B1228" t="s">
        <v>2618</v>
      </c>
      <c r="C1228" t="s">
        <v>3172</v>
      </c>
      <c r="D1228" t="s">
        <v>264</v>
      </c>
      <c r="E1228">
        <v>1748.440204065</v>
      </c>
      <c r="F1228">
        <v>315.45</v>
      </c>
      <c r="G1228">
        <v>64.820313097603105</v>
      </c>
      <c r="H1228">
        <v>7.9149527748756103</v>
      </c>
      <c r="I1228">
        <v>43.074936288785899</v>
      </c>
      <c r="J1228">
        <v>17.571718079655099</v>
      </c>
      <c r="K1228">
        <v>306.062875328953</v>
      </c>
      <c r="L1228">
        <v>267.80588278783</v>
      </c>
      <c r="M1228">
        <v>64.997282109789595</v>
      </c>
      <c r="N1228">
        <v>1.3774239097687</v>
      </c>
      <c r="O1228">
        <v>39.071168172451998</v>
      </c>
      <c r="P1228">
        <v>90.950363196125906</v>
      </c>
      <c r="Q1228">
        <v>0.15638654292460499</v>
      </c>
    </row>
    <row r="1229" spans="1:17" hidden="1" x14ac:dyDescent="0.3">
      <c r="A1229" t="s">
        <v>2619</v>
      </c>
      <c r="B1229" t="s">
        <v>2620</v>
      </c>
      <c r="C1229" t="s">
        <v>3172</v>
      </c>
      <c r="D1229" t="s">
        <v>46</v>
      </c>
      <c r="E1229">
        <v>1745.1224910000001</v>
      </c>
      <c r="F1229">
        <v>1704.1</v>
      </c>
      <c r="G1229">
        <v>59.108278071486403</v>
      </c>
      <c r="H1229">
        <v>9.4355970774576292</v>
      </c>
      <c r="I1229">
        <v>31.890352787381399</v>
      </c>
      <c r="J1229">
        <v>6.6502685695328898</v>
      </c>
      <c r="K1229">
        <v>1584.84107720171</v>
      </c>
      <c r="L1229">
        <v>1314.7927592553101</v>
      </c>
      <c r="M1229">
        <v>55.257149573282398</v>
      </c>
      <c r="N1229">
        <v>0.81060660862453504</v>
      </c>
      <c r="O1229">
        <v>4.8265946834106002</v>
      </c>
      <c r="P1229">
        <v>103.83971291866</v>
      </c>
    </row>
    <row r="1230" spans="1:17" hidden="1" x14ac:dyDescent="0.3">
      <c r="A1230" t="s">
        <v>2621</v>
      </c>
      <c r="B1230" t="s">
        <v>2622</v>
      </c>
      <c r="C1230" t="s">
        <v>3172</v>
      </c>
      <c r="D1230" t="s">
        <v>199</v>
      </c>
      <c r="E1230">
        <v>1741.2186001799901</v>
      </c>
      <c r="F1230">
        <v>712.65</v>
      </c>
      <c r="G1230">
        <v>-19.645178974129799</v>
      </c>
      <c r="H1230">
        <v>-2.31147107386583</v>
      </c>
      <c r="I1230">
        <v>14.1467114374923</v>
      </c>
      <c r="J1230">
        <v>-0.86328850411281399</v>
      </c>
      <c r="K1230">
        <v>751.34591649536799</v>
      </c>
      <c r="L1230">
        <v>734.25480126096295</v>
      </c>
      <c r="M1230">
        <v>47.362205476192202</v>
      </c>
      <c r="N1230">
        <v>1.4052608962133599</v>
      </c>
      <c r="O1230">
        <v>28.3870062442994</v>
      </c>
      <c r="P1230">
        <v>30.045620437956199</v>
      </c>
      <c r="Q1230">
        <v>-1.2435975422928999E-2</v>
      </c>
    </row>
    <row r="1231" spans="1:17" hidden="1" x14ac:dyDescent="0.3">
      <c r="A1231" t="s">
        <v>2623</v>
      </c>
      <c r="B1231" t="s">
        <v>2624</v>
      </c>
      <c r="C1231" t="s">
        <v>3172</v>
      </c>
      <c r="D1231" t="s">
        <v>264</v>
      </c>
      <c r="E1231">
        <v>1740.76678425</v>
      </c>
      <c r="F1231">
        <v>554.25</v>
      </c>
      <c r="G1231">
        <v>18.6583511553956</v>
      </c>
      <c r="H1231">
        <v>1.3391431767484201</v>
      </c>
      <c r="I1231">
        <v>25.153896788380401</v>
      </c>
      <c r="J1231">
        <v>0.47660199903913802</v>
      </c>
      <c r="K1231">
        <v>553.00293273352997</v>
      </c>
      <c r="L1231">
        <v>507.915182535437</v>
      </c>
      <c r="M1231">
        <v>57.2177016890899</v>
      </c>
      <c r="N1231">
        <v>0.61888043409754601</v>
      </c>
      <c r="O1231">
        <v>34.704555705908803</v>
      </c>
      <c r="P1231">
        <v>85.865191146881202</v>
      </c>
      <c r="Q1231">
        <v>0.10826828466716699</v>
      </c>
    </row>
    <row r="1232" spans="1:17" hidden="1" x14ac:dyDescent="0.3">
      <c r="A1232" t="s">
        <v>2625</v>
      </c>
      <c r="B1232" t="s">
        <v>2626</v>
      </c>
      <c r="C1232" t="s">
        <v>3172</v>
      </c>
      <c r="D1232" t="s">
        <v>294</v>
      </c>
      <c r="E1232">
        <v>1732.9249424899999</v>
      </c>
      <c r="F1232">
        <v>51.97</v>
      </c>
      <c r="G1232">
        <v>-0.901134435872194</v>
      </c>
      <c r="H1232">
        <v>-5.0232178011594799</v>
      </c>
      <c r="I1232">
        <v>-30.4725326822727</v>
      </c>
      <c r="J1232">
        <v>7.5599964060923499</v>
      </c>
      <c r="K1232">
        <v>53.081340468279897</v>
      </c>
      <c r="L1232">
        <v>57.293387083103603</v>
      </c>
      <c r="M1232">
        <v>67.149215379675098</v>
      </c>
      <c r="N1232">
        <v>0.96905892009230399</v>
      </c>
      <c r="O1232">
        <v>84.529536270925504</v>
      </c>
      <c r="P1232">
        <v>25.835351089588301</v>
      </c>
      <c r="Q1232">
        <v>-3.3939628310200001E-3</v>
      </c>
    </row>
    <row r="1233" spans="1:17" hidden="1" x14ac:dyDescent="0.3">
      <c r="A1233" t="s">
        <v>2627</v>
      </c>
      <c r="B1233" t="s">
        <v>2628</v>
      </c>
      <c r="C1233" t="s">
        <v>3172</v>
      </c>
      <c r="D1233" t="s">
        <v>158</v>
      </c>
      <c r="E1233">
        <v>1730.7715421400001</v>
      </c>
      <c r="F1233">
        <v>338.2</v>
      </c>
      <c r="G1233">
        <v>-27.586926555399199</v>
      </c>
      <c r="H1233">
        <v>15.140441878047101</v>
      </c>
      <c r="I1233">
        <v>-10.552707172431999</v>
      </c>
      <c r="J1233">
        <v>12.4311691006106</v>
      </c>
      <c r="O1233">
        <v>6.5198107628622104</v>
      </c>
      <c r="P1233">
        <v>9.8051948051947893</v>
      </c>
    </row>
    <row r="1234" spans="1:17" hidden="1" x14ac:dyDescent="0.3">
      <c r="A1234" t="s">
        <v>2629</v>
      </c>
      <c r="B1234" t="s">
        <v>2630</v>
      </c>
      <c r="C1234" t="s">
        <v>3172</v>
      </c>
      <c r="D1234" t="s">
        <v>366</v>
      </c>
      <c r="E1234">
        <v>1727.4680387999999</v>
      </c>
      <c r="F1234">
        <v>347.4</v>
      </c>
      <c r="G1234">
        <v>39.298521330048601</v>
      </c>
      <c r="H1234">
        <v>12.915353881931001</v>
      </c>
      <c r="I1234">
        <v>47.109205255667398</v>
      </c>
      <c r="J1234">
        <v>15.523343821090799</v>
      </c>
      <c r="K1234">
        <v>295.10104438732702</v>
      </c>
      <c r="L1234">
        <v>248.255186863228</v>
      </c>
      <c r="M1234">
        <v>63.986606695006202</v>
      </c>
      <c r="N1234">
        <v>0.66318079086098403</v>
      </c>
      <c r="O1234">
        <v>3.62694300518136</v>
      </c>
      <c r="P1234">
        <v>89.473684210526301</v>
      </c>
      <c r="Q1234">
        <v>0.14074434930434901</v>
      </c>
    </row>
    <row r="1235" spans="1:17" hidden="1" x14ac:dyDescent="0.3">
      <c r="A1235" t="s">
        <v>2631</v>
      </c>
      <c r="B1235" t="s">
        <v>2632</v>
      </c>
      <c r="C1235" t="s">
        <v>3172</v>
      </c>
      <c r="D1235" t="s">
        <v>445</v>
      </c>
      <c r="E1235">
        <v>1722.759</v>
      </c>
      <c r="F1235">
        <v>1140.9000000000001</v>
      </c>
      <c r="G1235">
        <v>-16.879834643193799</v>
      </c>
      <c r="H1235">
        <v>-4.5104940404944296</v>
      </c>
      <c r="I1235">
        <v>-20.150636983583901</v>
      </c>
      <c r="J1235">
        <v>2.8289046643318501</v>
      </c>
      <c r="K1235">
        <v>1177.07274984167</v>
      </c>
      <c r="L1235">
        <v>1214.5296633238199</v>
      </c>
      <c r="M1235">
        <v>53.6843283639177</v>
      </c>
      <c r="N1235">
        <v>0.54681141103270503</v>
      </c>
      <c r="O1235">
        <v>40.678411780173498</v>
      </c>
      <c r="P1235">
        <v>11.552187729161499</v>
      </c>
      <c r="Q1235">
        <v>6.1092321980345997E-2</v>
      </c>
    </row>
    <row r="1236" spans="1:17" hidden="1" x14ac:dyDescent="0.3">
      <c r="A1236" t="s">
        <v>2633</v>
      </c>
      <c r="B1236" t="s">
        <v>2634</v>
      </c>
      <c r="C1236" t="s">
        <v>3172</v>
      </c>
      <c r="D1236" t="s">
        <v>51</v>
      </c>
      <c r="E1236">
        <v>1719.26</v>
      </c>
      <c r="F1236">
        <v>21.26</v>
      </c>
      <c r="G1236">
        <v>106.219676677433</v>
      </c>
      <c r="H1236">
        <v>1.7845846166156001</v>
      </c>
      <c r="I1236">
        <v>48.385650765925803</v>
      </c>
      <c r="J1236">
        <v>8.6270650950847791</v>
      </c>
      <c r="K1236">
        <v>20.2435858356016</v>
      </c>
      <c r="L1236">
        <v>16.506395604430299</v>
      </c>
      <c r="M1236">
        <v>26.246969455177101</v>
      </c>
      <c r="N1236">
        <v>0.30161859388743201</v>
      </c>
      <c r="O1236">
        <v>31.232361241768501</v>
      </c>
      <c r="P1236">
        <v>134.91712707182299</v>
      </c>
    </row>
    <row r="1237" spans="1:17" hidden="1" x14ac:dyDescent="0.3">
      <c r="A1237" t="s">
        <v>2635</v>
      </c>
      <c r="B1237" t="s">
        <v>2636</v>
      </c>
      <c r="C1237" t="s">
        <v>3172</v>
      </c>
      <c r="D1237" t="s">
        <v>1737</v>
      </c>
      <c r="E1237">
        <v>1718.5578345599999</v>
      </c>
      <c r="F1237">
        <v>163.77000000000001</v>
      </c>
      <c r="G1237">
        <v>-53.936970971346199</v>
      </c>
      <c r="H1237">
        <v>-2.7437445237863498</v>
      </c>
      <c r="I1237">
        <v>-33.416533118513001</v>
      </c>
      <c r="J1237">
        <v>-1.1661684299967401</v>
      </c>
      <c r="K1237">
        <v>175.278565417452</v>
      </c>
      <c r="L1237">
        <v>202.28256261457599</v>
      </c>
      <c r="M1237">
        <v>46.368928520494798</v>
      </c>
      <c r="N1237">
        <v>0.33448509040164798</v>
      </c>
      <c r="O1237">
        <v>84.374427550833403</v>
      </c>
      <c r="P1237">
        <v>3.6518987341772098</v>
      </c>
      <c r="Q1237">
        <v>0.144651943900482</v>
      </c>
    </row>
    <row r="1238" spans="1:17" hidden="1" x14ac:dyDescent="0.3">
      <c r="A1238" t="s">
        <v>2637</v>
      </c>
      <c r="B1238" t="s">
        <v>2638</v>
      </c>
      <c r="C1238" t="s">
        <v>3172</v>
      </c>
      <c r="D1238" t="s">
        <v>75</v>
      </c>
      <c r="E1238">
        <v>1714.12419486</v>
      </c>
      <c r="F1238">
        <v>30.58</v>
      </c>
      <c r="G1238">
        <v>-37.977844852053998</v>
      </c>
      <c r="H1238">
        <v>-0.892998032296347</v>
      </c>
      <c r="I1238">
        <v>-29.563971157688201</v>
      </c>
      <c r="J1238">
        <v>3.07394697380556</v>
      </c>
      <c r="K1238">
        <v>32.049688575697203</v>
      </c>
      <c r="L1238">
        <v>34.969590717405502</v>
      </c>
      <c r="M1238">
        <v>55.702690610692599</v>
      </c>
      <c r="N1238">
        <v>0.54633622435954599</v>
      </c>
      <c r="O1238">
        <v>58.927403531720103</v>
      </c>
      <c r="P1238">
        <v>9.6450340623879391</v>
      </c>
    </row>
    <row r="1239" spans="1:17" hidden="1" x14ac:dyDescent="0.3">
      <c r="A1239" t="s">
        <v>2639</v>
      </c>
      <c r="B1239" t="s">
        <v>2640</v>
      </c>
      <c r="C1239" t="s">
        <v>3172</v>
      </c>
      <c r="D1239" t="s">
        <v>749</v>
      </c>
      <c r="E1239">
        <v>1713.7250701769999</v>
      </c>
      <c r="F1239">
        <v>8.49</v>
      </c>
      <c r="G1239">
        <v>-78.028067095689906</v>
      </c>
      <c r="H1239">
        <v>-12.6380747860117</v>
      </c>
      <c r="I1239">
        <v>-47.350376170101001</v>
      </c>
      <c r="J1239">
        <v>-0.58831141886992699</v>
      </c>
      <c r="K1239">
        <v>10.2483953937574</v>
      </c>
      <c r="L1239">
        <v>15.4756808251012</v>
      </c>
      <c r="M1239">
        <v>51.306827621526203</v>
      </c>
      <c r="N1239">
        <v>0.79569068341867599</v>
      </c>
      <c r="O1239">
        <v>170.31802120141299</v>
      </c>
      <c r="P1239">
        <v>24.852941176470502</v>
      </c>
      <c r="Q1239">
        <v>-5.6156997431591998E-2</v>
      </c>
    </row>
    <row r="1240" spans="1:17" hidden="1" x14ac:dyDescent="0.3">
      <c r="A1240" t="s">
        <v>2641</v>
      </c>
      <c r="B1240" t="s">
        <v>2642</v>
      </c>
      <c r="C1240" t="s">
        <v>3172</v>
      </c>
      <c r="D1240" t="s">
        <v>237</v>
      </c>
      <c r="E1240">
        <v>1712.55222</v>
      </c>
      <c r="F1240">
        <v>947.25</v>
      </c>
      <c r="G1240">
        <v>77.033488775471795</v>
      </c>
      <c r="H1240">
        <v>2.6769667566772499</v>
      </c>
      <c r="I1240">
        <v>70.494651794634905</v>
      </c>
      <c r="J1240">
        <v>2.3970932693211302</v>
      </c>
      <c r="K1240">
        <v>904.29409085634904</v>
      </c>
      <c r="L1240">
        <v>732.55142253902795</v>
      </c>
      <c r="M1240">
        <v>60.574907941865398</v>
      </c>
      <c r="N1240">
        <v>0.54137118619707303</v>
      </c>
      <c r="O1240">
        <v>9.5170229612034891</v>
      </c>
      <c r="P1240">
        <v>138.00251256281399</v>
      </c>
      <c r="Q1240">
        <v>5.2925721416194997E-2</v>
      </c>
    </row>
    <row r="1241" spans="1:17" hidden="1" x14ac:dyDescent="0.3">
      <c r="A1241" t="s">
        <v>2643</v>
      </c>
      <c r="B1241" t="s">
        <v>2644</v>
      </c>
      <c r="C1241" t="s">
        <v>3172</v>
      </c>
      <c r="D1241" t="s">
        <v>660</v>
      </c>
      <c r="E1241">
        <v>1712.1882305920001</v>
      </c>
      <c r="F1241">
        <v>192.64</v>
      </c>
      <c r="G1241">
        <v>-3.19450446993313</v>
      </c>
      <c r="H1241">
        <v>4.9691986758494702</v>
      </c>
      <c r="I1241">
        <v>13.839714913033999</v>
      </c>
      <c r="J1241">
        <v>8.8968144392536299</v>
      </c>
      <c r="K1241">
        <v>187.33617201648701</v>
      </c>
      <c r="M1241">
        <v>70.311402334893401</v>
      </c>
      <c r="N1241">
        <v>0.64021894115524103</v>
      </c>
      <c r="O1241">
        <v>19.393687707641199</v>
      </c>
      <c r="P1241">
        <v>39.594202898550698</v>
      </c>
    </row>
    <row r="1242" spans="1:17" hidden="1" x14ac:dyDescent="0.3">
      <c r="A1242" t="s">
        <v>2645</v>
      </c>
      <c r="B1242" t="s">
        <v>2646</v>
      </c>
      <c r="C1242" t="s">
        <v>3172</v>
      </c>
      <c r="D1242" t="s">
        <v>2647</v>
      </c>
      <c r="E1242">
        <v>1706.5649636000001</v>
      </c>
      <c r="F1242">
        <v>614.95000000000005</v>
      </c>
      <c r="G1242">
        <v>-29.134781959721501</v>
      </c>
      <c r="H1242">
        <v>-3.6902710907313701</v>
      </c>
      <c r="I1242">
        <v>-3.7059421122993799</v>
      </c>
      <c r="J1242">
        <v>2.8732599974611501</v>
      </c>
      <c r="K1242">
        <v>629.89957851982194</v>
      </c>
      <c r="L1242">
        <v>604.22776282206598</v>
      </c>
      <c r="M1242">
        <v>54.341209280967099</v>
      </c>
      <c r="N1242">
        <v>1.76918979839357</v>
      </c>
      <c r="O1242">
        <v>37.311976583461998</v>
      </c>
      <c r="P1242">
        <v>30.840425531914899</v>
      </c>
      <c r="Q1242">
        <v>9.5077755278348997E-2</v>
      </c>
    </row>
    <row r="1243" spans="1:17" hidden="1" x14ac:dyDescent="0.3">
      <c r="A1243" t="s">
        <v>2648</v>
      </c>
      <c r="B1243" t="s">
        <v>2649</v>
      </c>
      <c r="C1243" t="s">
        <v>3172</v>
      </c>
      <c r="D1243" t="s">
        <v>111</v>
      </c>
      <c r="E1243">
        <v>1705.9439698000001</v>
      </c>
      <c r="F1243">
        <v>6.95</v>
      </c>
      <c r="G1243">
        <v>-84.136092394595295</v>
      </c>
      <c r="H1243">
        <v>-8.4324491948439508</v>
      </c>
      <c r="I1243">
        <v>-72.029164048888902</v>
      </c>
      <c r="J1243">
        <v>-0.58831141886992699</v>
      </c>
      <c r="K1243">
        <v>8.9369312028713299</v>
      </c>
      <c r="L1243">
        <v>13.180690065431699</v>
      </c>
      <c r="M1243">
        <v>14.126694847374701</v>
      </c>
      <c r="N1243">
        <v>0.46149446098136498</v>
      </c>
      <c r="O1243">
        <v>290.647482014388</v>
      </c>
      <c r="P1243">
        <v>14.309210526315701</v>
      </c>
      <c r="Q1243">
        <v>1.2905050895105E-2</v>
      </c>
    </row>
    <row r="1244" spans="1:17" hidden="1" x14ac:dyDescent="0.3">
      <c r="A1244" t="s">
        <v>2650</v>
      </c>
      <c r="B1244" t="s">
        <v>2651</v>
      </c>
      <c r="C1244" t="s">
        <v>3172</v>
      </c>
      <c r="D1244" t="s">
        <v>21</v>
      </c>
      <c r="E1244">
        <v>1704.1950764999999</v>
      </c>
      <c r="F1244">
        <v>1340.5</v>
      </c>
      <c r="G1244">
        <v>72.830988862516094</v>
      </c>
      <c r="H1244">
        <v>-1.49117065316447</v>
      </c>
      <c r="I1244">
        <v>0.64179770734971997</v>
      </c>
      <c r="J1244">
        <v>6.3562474410031999</v>
      </c>
      <c r="K1244">
        <v>1334.93927264628</v>
      </c>
      <c r="L1244">
        <v>1175.4608271381301</v>
      </c>
      <c r="M1244">
        <v>62.7592301392678</v>
      </c>
      <c r="N1244">
        <v>0.61087110631427499</v>
      </c>
      <c r="O1244">
        <v>29.571055576277502</v>
      </c>
      <c r="P1244">
        <v>126.073024706973</v>
      </c>
      <c r="Q1244">
        <v>0.17150383916870501</v>
      </c>
    </row>
    <row r="1245" spans="1:17" hidden="1" x14ac:dyDescent="0.3">
      <c r="A1245" t="s">
        <v>2652</v>
      </c>
      <c r="B1245" t="s">
        <v>2653</v>
      </c>
      <c r="C1245" t="s">
        <v>3172</v>
      </c>
      <c r="D1245" t="s">
        <v>590</v>
      </c>
      <c r="E1245">
        <v>1701.0937799999999</v>
      </c>
      <c r="F1245">
        <v>108.57</v>
      </c>
      <c r="G1245">
        <v>13.4559617297106</v>
      </c>
      <c r="H1245">
        <v>-9.6684222030772293</v>
      </c>
      <c r="I1245">
        <v>21.956133796484899</v>
      </c>
      <c r="J1245">
        <v>3.3668898726243701</v>
      </c>
      <c r="K1245">
        <v>113.993003664016</v>
      </c>
      <c r="L1245">
        <v>103.49166042989199</v>
      </c>
      <c r="M1245">
        <v>54.219977380712301</v>
      </c>
      <c r="N1245">
        <v>0.40329910714612899</v>
      </c>
      <c r="O1245">
        <v>46.946670350925601</v>
      </c>
      <c r="P1245">
        <v>50.7916666666666</v>
      </c>
    </row>
    <row r="1246" spans="1:17" hidden="1" x14ac:dyDescent="0.3">
      <c r="A1246" t="s">
        <v>2654</v>
      </c>
      <c r="B1246" t="s">
        <v>2655</v>
      </c>
      <c r="C1246" t="s">
        <v>3172</v>
      </c>
      <c r="D1246" t="s">
        <v>590</v>
      </c>
      <c r="E1246">
        <v>1692.3029750000001</v>
      </c>
      <c r="F1246">
        <v>59.45</v>
      </c>
      <c r="G1246">
        <v>0.62901173516591002</v>
      </c>
      <c r="H1246">
        <v>1.8061833598919701</v>
      </c>
      <c r="I1246">
        <v>-8.6735334182583106</v>
      </c>
      <c r="J1246">
        <v>14.4594897283576</v>
      </c>
      <c r="K1246">
        <v>58.742203015054301</v>
      </c>
      <c r="L1246">
        <v>57.7614062696221</v>
      </c>
      <c r="M1246">
        <v>29.188193916460101</v>
      </c>
      <c r="N1246">
        <v>0.48816463778360902</v>
      </c>
      <c r="O1246">
        <v>31.202691337258099</v>
      </c>
      <c r="P1246">
        <v>32.258064516128997</v>
      </c>
      <c r="Q1246">
        <v>7.1071011628524999E-2</v>
      </c>
    </row>
    <row r="1247" spans="1:17" hidden="1" x14ac:dyDescent="0.3">
      <c r="A1247" t="s">
        <v>2656</v>
      </c>
      <c r="B1247" t="s">
        <v>2657</v>
      </c>
      <c r="C1247" t="s">
        <v>3172</v>
      </c>
      <c r="D1247" t="s">
        <v>475</v>
      </c>
      <c r="E1247">
        <v>1690.866955581</v>
      </c>
      <c r="F1247">
        <v>51.33</v>
      </c>
      <c r="G1247">
        <v>-62.742148577152903</v>
      </c>
      <c r="H1247">
        <v>-8.9881524289581201</v>
      </c>
      <c r="I1247">
        <v>-11.9625154388092</v>
      </c>
      <c r="J1247">
        <v>2.1115847389701599</v>
      </c>
      <c r="K1247">
        <v>54.099644800197296</v>
      </c>
      <c r="L1247">
        <v>57.762567271132497</v>
      </c>
      <c r="M1247">
        <v>54.326787338268602</v>
      </c>
      <c r="N1247">
        <v>0.36508516976559702</v>
      </c>
      <c r="O1247">
        <v>64.722062192706701</v>
      </c>
      <c r="P1247">
        <v>36.006424140047002</v>
      </c>
    </row>
    <row r="1248" spans="1:17" hidden="1" x14ac:dyDescent="0.3">
      <c r="A1248" t="s">
        <v>2658</v>
      </c>
      <c r="B1248" t="s">
        <v>2659</v>
      </c>
      <c r="C1248" t="s">
        <v>3172</v>
      </c>
      <c r="D1248" t="s">
        <v>128</v>
      </c>
      <c r="E1248">
        <v>1688.92463148</v>
      </c>
      <c r="F1248">
        <v>57.22</v>
      </c>
      <c r="G1248">
        <v>-12.935193520876799</v>
      </c>
      <c r="H1248">
        <v>6.9429908660247897E-3</v>
      </c>
      <c r="I1248">
        <v>-6.91725928698418</v>
      </c>
      <c r="J1248">
        <v>-1.0464611986056001</v>
      </c>
      <c r="K1248">
        <v>57.538718285327903</v>
      </c>
      <c r="L1248">
        <v>57.964494600287203</v>
      </c>
      <c r="M1248">
        <v>54.618545788975702</v>
      </c>
      <c r="N1248">
        <v>0.47137100957751499</v>
      </c>
      <c r="O1248">
        <v>50.8213911219853</v>
      </c>
      <c r="P1248">
        <v>24.7982551799345</v>
      </c>
      <c r="Q1248">
        <v>8.9461939017148995E-2</v>
      </c>
    </row>
    <row r="1249" spans="1:17" hidden="1" x14ac:dyDescent="0.3">
      <c r="A1249" t="s">
        <v>2660</v>
      </c>
      <c r="B1249" t="s">
        <v>2661</v>
      </c>
      <c r="C1249" t="s">
        <v>3172</v>
      </c>
      <c r="D1249" t="s">
        <v>467</v>
      </c>
      <c r="E1249">
        <v>1684.9985016000001</v>
      </c>
      <c r="F1249">
        <v>812.75</v>
      </c>
      <c r="G1249">
        <v>-23.087260875067901</v>
      </c>
      <c r="H1249">
        <v>1.5473952737785599</v>
      </c>
      <c r="I1249">
        <v>10.0233250810148</v>
      </c>
      <c r="J1249">
        <v>1.56387920372806</v>
      </c>
      <c r="K1249">
        <v>783.60282123541106</v>
      </c>
      <c r="L1249">
        <v>722.40901050651701</v>
      </c>
      <c r="M1249">
        <v>58.477895742781598</v>
      </c>
      <c r="N1249">
        <v>0.31068142383252001</v>
      </c>
      <c r="O1249">
        <v>14.303291294986099</v>
      </c>
      <c r="P1249">
        <v>43.849557522123803</v>
      </c>
      <c r="Q1249">
        <v>4.132394148403E-2</v>
      </c>
    </row>
    <row r="1250" spans="1:17" hidden="1" x14ac:dyDescent="0.3">
      <c r="A1250" t="s">
        <v>2662</v>
      </c>
      <c r="B1250" t="s">
        <v>2663</v>
      </c>
      <c r="C1250" t="s">
        <v>3172</v>
      </c>
      <c r="D1250" t="s">
        <v>189</v>
      </c>
      <c r="E1250">
        <v>1681.39377315</v>
      </c>
      <c r="F1250">
        <v>409.5</v>
      </c>
      <c r="G1250">
        <v>-38.301631867959799</v>
      </c>
      <c r="H1250">
        <v>-3.4028703626780099</v>
      </c>
      <c r="I1250">
        <v>-36.029544695393199</v>
      </c>
      <c r="J1250">
        <v>4.6974028668443601</v>
      </c>
      <c r="K1250">
        <v>418.62825573791702</v>
      </c>
      <c r="L1250">
        <v>463.67676261298902</v>
      </c>
      <c r="M1250">
        <v>61.331441665333401</v>
      </c>
      <c r="N1250">
        <v>0.364048755838349</v>
      </c>
      <c r="O1250">
        <v>56.532356532356502</v>
      </c>
      <c r="P1250">
        <v>12.685745734727499</v>
      </c>
    </row>
    <row r="1251" spans="1:17" hidden="1" x14ac:dyDescent="0.3">
      <c r="A1251" t="s">
        <v>2664</v>
      </c>
      <c r="B1251" t="s">
        <v>2665</v>
      </c>
      <c r="C1251" t="s">
        <v>3172</v>
      </c>
      <c r="D1251" t="s">
        <v>1995</v>
      </c>
      <c r="E1251">
        <v>1676.4865074659999</v>
      </c>
      <c r="F1251">
        <v>149.07</v>
      </c>
      <c r="G1251">
        <v>-44.2234566919294</v>
      </c>
      <c r="H1251">
        <v>-9.7784469254570805</v>
      </c>
      <c r="I1251">
        <v>-23.937304580165701</v>
      </c>
      <c r="J1251">
        <v>-1.3150749873457199</v>
      </c>
      <c r="K1251">
        <v>159.06432012707899</v>
      </c>
      <c r="L1251">
        <v>166.48641803865399</v>
      </c>
      <c r="M1251">
        <v>36.999551874584398</v>
      </c>
      <c r="N1251">
        <v>0.85591725816573405</v>
      </c>
      <c r="O1251">
        <v>46.105856309116497</v>
      </c>
      <c r="P1251">
        <v>3.0556515727618101</v>
      </c>
      <c r="Q1251">
        <v>-9.7113163096573002E-2</v>
      </c>
    </row>
    <row r="1252" spans="1:17" hidden="1" x14ac:dyDescent="0.3">
      <c r="A1252" t="s">
        <v>2666</v>
      </c>
      <c r="B1252" t="s">
        <v>2667</v>
      </c>
      <c r="C1252" t="s">
        <v>3172</v>
      </c>
      <c r="D1252" t="s">
        <v>1049</v>
      </c>
      <c r="E1252">
        <v>1676.2339125000001</v>
      </c>
      <c r="F1252">
        <v>244.3</v>
      </c>
      <c r="G1252">
        <v>349.43934838308098</v>
      </c>
      <c r="H1252">
        <v>6.2755291494980199</v>
      </c>
      <c r="I1252">
        <v>16.0129929644771</v>
      </c>
      <c r="J1252">
        <v>2.3476709210859199</v>
      </c>
      <c r="K1252">
        <v>217.390590165086</v>
      </c>
      <c r="L1252">
        <v>179.54556137512199</v>
      </c>
      <c r="M1252">
        <v>69.549978106142703</v>
      </c>
      <c r="N1252">
        <v>0.95801045571749999</v>
      </c>
      <c r="O1252">
        <v>5.99672533769954</v>
      </c>
      <c r="P1252">
        <v>408.95833333333297</v>
      </c>
      <c r="Q1252">
        <v>0.211072161985359</v>
      </c>
    </row>
    <row r="1253" spans="1:17" hidden="1" x14ac:dyDescent="0.3">
      <c r="A1253" t="s">
        <v>2668</v>
      </c>
      <c r="B1253" t="s">
        <v>2669</v>
      </c>
      <c r="C1253" t="s">
        <v>3172</v>
      </c>
      <c r="D1253" t="s">
        <v>2154</v>
      </c>
      <c r="E1253">
        <v>1670.1047315999999</v>
      </c>
      <c r="F1253">
        <v>1055.7</v>
      </c>
      <c r="G1253">
        <v>-38.831612986143703</v>
      </c>
      <c r="H1253">
        <v>13.077272038178201</v>
      </c>
      <c r="I1253">
        <v>-23.161764781489602</v>
      </c>
      <c r="J1253">
        <v>16.597025674183101</v>
      </c>
      <c r="K1253">
        <v>1067.685087497</v>
      </c>
      <c r="L1253">
        <v>1111.7373056645599</v>
      </c>
      <c r="M1253">
        <v>48.916803729436097</v>
      </c>
      <c r="N1253">
        <v>1.64632040509355</v>
      </c>
      <c r="O1253">
        <v>37.43961352657</v>
      </c>
      <c r="P1253">
        <v>13.5833019527677</v>
      </c>
      <c r="Q1253">
        <v>0.103287672340844</v>
      </c>
    </row>
    <row r="1254" spans="1:17" hidden="1" x14ac:dyDescent="0.3">
      <c r="A1254" t="s">
        <v>2670</v>
      </c>
      <c r="B1254" t="s">
        <v>2671</v>
      </c>
      <c r="C1254" t="s">
        <v>3172</v>
      </c>
      <c r="D1254" t="s">
        <v>396</v>
      </c>
      <c r="E1254">
        <v>1669.239834192</v>
      </c>
      <c r="F1254">
        <v>81.97</v>
      </c>
      <c r="G1254">
        <v>-7.8472218156945104</v>
      </c>
      <c r="H1254">
        <v>-4.2265563719298402</v>
      </c>
      <c r="I1254">
        <v>-5.0729880759616899</v>
      </c>
      <c r="J1254">
        <v>2.1210481870414002</v>
      </c>
      <c r="K1254">
        <v>82.160960843991603</v>
      </c>
      <c r="L1254">
        <v>81.351256238916207</v>
      </c>
      <c r="M1254">
        <v>61.129121507369497</v>
      </c>
      <c r="N1254">
        <v>0.34390474774512603</v>
      </c>
      <c r="O1254">
        <v>31.145541051604201</v>
      </c>
      <c r="P1254">
        <v>27.282608695652101</v>
      </c>
      <c r="Q1254">
        <v>5.7730592045664997E-2</v>
      </c>
    </row>
    <row r="1255" spans="1:17" hidden="1" x14ac:dyDescent="0.3">
      <c r="A1255" t="s">
        <v>2672</v>
      </c>
      <c r="B1255" t="s">
        <v>2673</v>
      </c>
      <c r="C1255" t="s">
        <v>3172</v>
      </c>
      <c r="D1255" t="s">
        <v>294</v>
      </c>
      <c r="E1255">
        <v>1660.8381016149999</v>
      </c>
      <c r="F1255">
        <v>1110.3499999999999</v>
      </c>
      <c r="G1255">
        <v>0.211191296482024</v>
      </c>
      <c r="H1255">
        <v>-2.2744974036368699</v>
      </c>
      <c r="I1255">
        <v>22.4466405556207</v>
      </c>
      <c r="J1255">
        <v>3.6903818450791701</v>
      </c>
      <c r="K1255">
        <v>1120.7474564957499</v>
      </c>
      <c r="L1255">
        <v>1060.3601761882701</v>
      </c>
      <c r="M1255">
        <v>61.676020195699202</v>
      </c>
      <c r="N1255">
        <v>0.51461846975339598</v>
      </c>
      <c r="O1255">
        <v>20.781735488809801</v>
      </c>
      <c r="P1255">
        <v>43.031044699214199</v>
      </c>
      <c r="Q1255">
        <v>0.11702280167456</v>
      </c>
    </row>
    <row r="1256" spans="1:17" hidden="1" x14ac:dyDescent="0.3">
      <c r="A1256" t="s">
        <v>2674</v>
      </c>
      <c r="B1256" t="s">
        <v>2675</v>
      </c>
      <c r="C1256" t="s">
        <v>3172</v>
      </c>
      <c r="D1256" t="s">
        <v>46</v>
      </c>
      <c r="E1256">
        <v>1659.241672616</v>
      </c>
      <c r="F1256">
        <v>233.53</v>
      </c>
      <c r="G1256">
        <v>310.78295270783798</v>
      </c>
      <c r="H1256">
        <v>-8.3493943726587005</v>
      </c>
      <c r="I1256">
        <v>69.375701573324704</v>
      </c>
      <c r="J1256">
        <v>2.8409123254223001</v>
      </c>
      <c r="K1256">
        <v>234.818682414233</v>
      </c>
      <c r="L1256">
        <v>180.68043067867899</v>
      </c>
      <c r="M1256">
        <v>58.858457763318</v>
      </c>
      <c r="N1256">
        <v>0.35263795003543602</v>
      </c>
      <c r="O1256">
        <v>29.704962959791001</v>
      </c>
      <c r="P1256">
        <v>344.39581351094199</v>
      </c>
      <c r="Q1256">
        <v>0.21160243443030299</v>
      </c>
    </row>
    <row r="1257" spans="1:17" hidden="1" x14ac:dyDescent="0.3">
      <c r="A1257" t="s">
        <v>2676</v>
      </c>
      <c r="B1257" t="s">
        <v>2677</v>
      </c>
      <c r="C1257" t="s">
        <v>3172</v>
      </c>
      <c r="D1257" t="s">
        <v>21</v>
      </c>
      <c r="E1257">
        <v>1657.5025908760001</v>
      </c>
      <c r="F1257">
        <v>156.44</v>
      </c>
      <c r="G1257">
        <v>390.17358026451302</v>
      </c>
      <c r="H1257">
        <v>6.0939231463994101</v>
      </c>
      <c r="I1257">
        <v>133.63496835349</v>
      </c>
      <c r="J1257">
        <v>14.3137390422932</v>
      </c>
      <c r="K1257">
        <v>142.30242705342599</v>
      </c>
      <c r="L1257">
        <v>97.385815982199404</v>
      </c>
      <c r="M1257">
        <v>56.398395652519298</v>
      </c>
      <c r="N1257">
        <v>0.19913434222910001</v>
      </c>
      <c r="O1257">
        <v>15.3988749680388</v>
      </c>
      <c r="P1257">
        <v>425.84873949579799</v>
      </c>
    </row>
    <row r="1258" spans="1:17" hidden="1" x14ac:dyDescent="0.3">
      <c r="A1258" t="s">
        <v>2678</v>
      </c>
      <c r="B1258" t="s">
        <v>2679</v>
      </c>
      <c r="C1258" t="s">
        <v>3172</v>
      </c>
      <c r="D1258" t="s">
        <v>46</v>
      </c>
      <c r="E1258">
        <v>1653.1417825999999</v>
      </c>
      <c r="F1258">
        <v>289.3</v>
      </c>
      <c r="G1258">
        <v>304.05582350742498</v>
      </c>
      <c r="H1258">
        <v>27.077101709443699</v>
      </c>
      <c r="I1258">
        <v>110.736996032164</v>
      </c>
      <c r="J1258">
        <v>10.267719709534701</v>
      </c>
      <c r="K1258">
        <v>228.36103977476799</v>
      </c>
      <c r="L1258">
        <v>159.944226882967</v>
      </c>
      <c r="M1258">
        <v>71.872825105028895</v>
      </c>
      <c r="N1258">
        <v>0.882450376727268</v>
      </c>
      <c r="O1258">
        <v>6.4120290356031804</v>
      </c>
      <c r="P1258">
        <v>343.03215926493101</v>
      </c>
      <c r="Q1258">
        <v>0.15319221496072999</v>
      </c>
    </row>
    <row r="1259" spans="1:17" hidden="1" x14ac:dyDescent="0.3">
      <c r="A1259" t="s">
        <v>2680</v>
      </c>
      <c r="B1259" t="s">
        <v>2681</v>
      </c>
      <c r="C1259" t="s">
        <v>3172</v>
      </c>
      <c r="D1259" t="s">
        <v>405</v>
      </c>
      <c r="E1259">
        <v>1649.340725</v>
      </c>
      <c r="F1259">
        <v>1547.95</v>
      </c>
      <c r="G1259">
        <v>249.08507534081701</v>
      </c>
      <c r="H1259">
        <v>18.686276673881899</v>
      </c>
      <c r="I1259">
        <v>71.707766784882395</v>
      </c>
      <c r="J1259">
        <v>-1.0594652650237599</v>
      </c>
      <c r="K1259">
        <v>1398.7237561997299</v>
      </c>
      <c r="L1259">
        <v>1005.30546535523</v>
      </c>
      <c r="M1259">
        <v>53.718252754035497</v>
      </c>
      <c r="N1259">
        <v>0.71080271759832403</v>
      </c>
      <c r="O1259">
        <v>10.804612552085</v>
      </c>
      <c r="P1259">
        <v>306.17948045132499</v>
      </c>
      <c r="Q1259">
        <v>0.16531272180529399</v>
      </c>
    </row>
    <row r="1260" spans="1:17" hidden="1" x14ac:dyDescent="0.3">
      <c r="A1260" t="s">
        <v>2682</v>
      </c>
      <c r="B1260" t="s">
        <v>2683</v>
      </c>
      <c r="C1260" t="s">
        <v>3172</v>
      </c>
      <c r="D1260" t="s">
        <v>475</v>
      </c>
      <c r="E1260">
        <v>1645.3249166200001</v>
      </c>
      <c r="F1260">
        <v>5338.3</v>
      </c>
      <c r="G1260">
        <v>-37.762270554272597</v>
      </c>
      <c r="H1260">
        <v>1.1047371012099001</v>
      </c>
      <c r="I1260">
        <v>-13.5968056882742</v>
      </c>
      <c r="J1260">
        <v>4.1971216519962198</v>
      </c>
      <c r="K1260">
        <v>5433.81838711215</v>
      </c>
      <c r="L1260">
        <v>5654.7919674161303</v>
      </c>
      <c r="M1260">
        <v>61.400172506685998</v>
      </c>
      <c r="N1260">
        <v>0.75418685201746605</v>
      </c>
      <c r="O1260">
        <v>19.887417342599601</v>
      </c>
      <c r="P1260">
        <v>19.5855734767025</v>
      </c>
      <c r="Q1260">
        <v>-0.123168084280523</v>
      </c>
    </row>
    <row r="1261" spans="1:17" hidden="1" x14ac:dyDescent="0.3">
      <c r="A1261" t="s">
        <v>2684</v>
      </c>
      <c r="B1261" t="s">
        <v>2685</v>
      </c>
      <c r="C1261" t="s">
        <v>3172</v>
      </c>
      <c r="D1261" t="s">
        <v>21</v>
      </c>
      <c r="E1261">
        <v>1639.6435912500001</v>
      </c>
      <c r="F1261">
        <v>393.75</v>
      </c>
      <c r="G1261">
        <v>4.0782832348105398</v>
      </c>
      <c r="H1261">
        <v>40.424888507115199</v>
      </c>
      <c r="I1261">
        <v>21.1125026177777</v>
      </c>
      <c r="J1261">
        <v>28.4382372536964</v>
      </c>
      <c r="K1261">
        <v>296.67619999999903</v>
      </c>
      <c r="M1261">
        <v>91.658503858281506</v>
      </c>
      <c r="O1261">
        <v>5.1428571428571299</v>
      </c>
      <c r="P1261">
        <v>59.380692167577401</v>
      </c>
    </row>
    <row r="1262" spans="1:17" hidden="1" x14ac:dyDescent="0.3">
      <c r="A1262" t="s">
        <v>2686</v>
      </c>
      <c r="B1262" t="s">
        <v>2687</v>
      </c>
      <c r="C1262" t="s">
        <v>3172</v>
      </c>
      <c r="D1262" t="s">
        <v>24</v>
      </c>
      <c r="E1262">
        <v>1638.97277805</v>
      </c>
      <c r="F1262">
        <v>154.26</v>
      </c>
      <c r="G1262">
        <v>-30.137517428952101</v>
      </c>
      <c r="H1262">
        <v>-10.2036763225928</v>
      </c>
      <c r="I1262">
        <v>-33.1991517487659</v>
      </c>
      <c r="J1262">
        <v>9.4924804873823607</v>
      </c>
      <c r="K1262">
        <v>168.19757884306699</v>
      </c>
      <c r="L1262">
        <v>177.25555530458399</v>
      </c>
      <c r="M1262">
        <v>53.126840156711999</v>
      </c>
      <c r="N1262">
        <v>1.7991129944755</v>
      </c>
      <c r="O1262">
        <v>41.125372747309697</v>
      </c>
      <c r="P1262">
        <v>18.089259741253901</v>
      </c>
      <c r="Q1262">
        <v>-3.0292980689350002E-3</v>
      </c>
    </row>
    <row r="1263" spans="1:17" hidden="1" x14ac:dyDescent="0.3">
      <c r="A1263" t="s">
        <v>2688</v>
      </c>
      <c r="B1263" t="s">
        <v>2689</v>
      </c>
      <c r="C1263" t="s">
        <v>3172</v>
      </c>
      <c r="D1263" t="s">
        <v>72</v>
      </c>
      <c r="E1263">
        <v>1638.1661779200001</v>
      </c>
      <c r="F1263">
        <v>367.45</v>
      </c>
      <c r="G1263">
        <v>64.802659696229</v>
      </c>
      <c r="H1263">
        <v>-3.3701755200152901</v>
      </c>
      <c r="I1263">
        <v>5.0190761167425197</v>
      </c>
      <c r="J1263">
        <v>2.8695234220988501</v>
      </c>
      <c r="K1263">
        <v>358.76984674702601</v>
      </c>
      <c r="L1263">
        <v>314.87527612942301</v>
      </c>
      <c r="M1263">
        <v>60.578947748962896</v>
      </c>
      <c r="N1263">
        <v>0.43562819134846198</v>
      </c>
      <c r="O1263">
        <v>20.8735882432984</v>
      </c>
      <c r="P1263">
        <v>117.9418742586</v>
      </c>
      <c r="Q1263">
        <v>9.1525970784832003E-2</v>
      </c>
    </row>
    <row r="1264" spans="1:17" hidden="1" x14ac:dyDescent="0.3">
      <c r="A1264" t="s">
        <v>2690</v>
      </c>
      <c r="B1264" t="s">
        <v>2691</v>
      </c>
      <c r="C1264" t="s">
        <v>3172</v>
      </c>
      <c r="D1264" t="s">
        <v>366</v>
      </c>
      <c r="E1264">
        <v>1635.5400701850001</v>
      </c>
      <c r="F1264">
        <v>188.01</v>
      </c>
      <c r="G1264">
        <v>19.163612961755302</v>
      </c>
      <c r="H1264">
        <v>-4.9644657771117897</v>
      </c>
      <c r="I1264">
        <v>-15.6979171537076</v>
      </c>
      <c r="J1264">
        <v>3.38739571715886</v>
      </c>
      <c r="K1264">
        <v>192.39251763849299</v>
      </c>
      <c r="L1264">
        <v>190.20358680725599</v>
      </c>
      <c r="M1264">
        <v>58.821017235312802</v>
      </c>
      <c r="N1264">
        <v>0.85780487073574596</v>
      </c>
      <c r="O1264">
        <v>28.9825009308015</v>
      </c>
      <c r="P1264">
        <v>53.980343980343903</v>
      </c>
      <c r="Q1264">
        <v>7.3034100845335001E-2</v>
      </c>
    </row>
    <row r="1265" spans="1:17" hidden="1" x14ac:dyDescent="0.3">
      <c r="A1265" t="s">
        <v>2692</v>
      </c>
      <c r="B1265" t="s">
        <v>2693</v>
      </c>
      <c r="C1265" t="s">
        <v>3172</v>
      </c>
      <c r="D1265" t="s">
        <v>764</v>
      </c>
      <c r="E1265">
        <v>1632.9656299999999</v>
      </c>
      <c r="F1265">
        <v>265.7</v>
      </c>
      <c r="G1265">
        <v>90.238028077372903</v>
      </c>
      <c r="H1265">
        <v>-3.4549740779704701</v>
      </c>
      <c r="I1265">
        <v>-12.407329987753499</v>
      </c>
      <c r="J1265">
        <v>7.1555144496943104</v>
      </c>
      <c r="K1265">
        <v>272.25918597362602</v>
      </c>
      <c r="L1265">
        <v>265.579516182899</v>
      </c>
      <c r="M1265">
        <v>63.859034142653499</v>
      </c>
      <c r="N1265">
        <v>1.1570370938753101</v>
      </c>
      <c r="O1265">
        <v>67.482122694768506</v>
      </c>
      <c r="P1265">
        <v>140.67028985507201</v>
      </c>
      <c r="Q1265">
        <v>8.2488841250074996E-2</v>
      </c>
    </row>
    <row r="1266" spans="1:17" hidden="1" x14ac:dyDescent="0.3">
      <c r="A1266" t="s">
        <v>2694</v>
      </c>
      <c r="B1266" t="s">
        <v>2695</v>
      </c>
      <c r="C1266" t="s">
        <v>3172</v>
      </c>
      <c r="D1266" t="s">
        <v>405</v>
      </c>
      <c r="E1266">
        <v>1630.8647748000001</v>
      </c>
      <c r="F1266">
        <v>209.8</v>
      </c>
      <c r="G1266">
        <v>38.8719160831523</v>
      </c>
      <c r="H1266">
        <v>47.329294691899896</v>
      </c>
      <c r="I1266">
        <v>46.311576691851798</v>
      </c>
      <c r="J1266">
        <v>16.259970224046999</v>
      </c>
      <c r="K1266">
        <v>174.27624783609599</v>
      </c>
      <c r="L1266">
        <v>139.13960694808401</v>
      </c>
      <c r="M1266">
        <v>58.997316389070299</v>
      </c>
      <c r="N1266">
        <v>0.31210578460161797</v>
      </c>
      <c r="O1266">
        <v>32.697807435652898</v>
      </c>
      <c r="P1266">
        <v>115.069195284469</v>
      </c>
      <c r="Q1266">
        <v>4.7868792229965998E-2</v>
      </c>
    </row>
    <row r="1267" spans="1:17" hidden="1" x14ac:dyDescent="0.3">
      <c r="A1267" t="s">
        <v>2696</v>
      </c>
      <c r="B1267" t="s">
        <v>2697</v>
      </c>
      <c r="C1267" t="s">
        <v>3172</v>
      </c>
      <c r="D1267" t="s">
        <v>199</v>
      </c>
      <c r="E1267">
        <v>1630.22821759</v>
      </c>
      <c r="F1267">
        <v>868.15</v>
      </c>
      <c r="G1267">
        <v>95.139224783597697</v>
      </c>
      <c r="H1267">
        <v>-2.2533210754173298</v>
      </c>
      <c r="I1267">
        <v>-29.3575987982192</v>
      </c>
      <c r="J1267">
        <v>13.2113879936181</v>
      </c>
      <c r="K1267">
        <v>849.29955951707302</v>
      </c>
      <c r="L1267">
        <v>812.63121415612898</v>
      </c>
      <c r="M1267">
        <v>72.968330107119996</v>
      </c>
      <c r="N1267">
        <v>0.77923309383185502</v>
      </c>
      <c r="O1267">
        <v>47.491792892933198</v>
      </c>
      <c r="P1267">
        <v>127.056361972015</v>
      </c>
      <c r="Q1267">
        <v>0.12176470693013899</v>
      </c>
    </row>
    <row r="1268" spans="1:17" hidden="1" x14ac:dyDescent="0.3">
      <c r="A1268" t="s">
        <v>2698</v>
      </c>
      <c r="B1268" t="s">
        <v>2699</v>
      </c>
      <c r="C1268" t="s">
        <v>3172</v>
      </c>
      <c r="D1268" t="s">
        <v>396</v>
      </c>
      <c r="E1268">
        <v>1628.2508390999999</v>
      </c>
      <c r="F1268">
        <v>101.07</v>
      </c>
      <c r="G1268">
        <v>3.4468729784002599</v>
      </c>
      <c r="H1268">
        <v>-2.0268218926649202</v>
      </c>
      <c r="I1268">
        <v>3.0173140431798098</v>
      </c>
      <c r="J1268">
        <v>6.4413915514270998</v>
      </c>
      <c r="K1268">
        <v>100.229348949258</v>
      </c>
      <c r="L1268">
        <v>99.448967399534993</v>
      </c>
      <c r="M1268">
        <v>67.154450600112497</v>
      </c>
      <c r="N1268">
        <v>0.469194310692431</v>
      </c>
      <c r="O1268">
        <v>32.581379242109399</v>
      </c>
      <c r="P1268">
        <v>33.9562624254472</v>
      </c>
      <c r="Q1268">
        <v>0.11916068832056199</v>
      </c>
    </row>
    <row r="1269" spans="1:17" hidden="1" x14ac:dyDescent="0.3">
      <c r="A1269" t="s">
        <v>2700</v>
      </c>
      <c r="B1269" t="s">
        <v>2701</v>
      </c>
      <c r="C1269" t="s">
        <v>3172</v>
      </c>
      <c r="D1269" t="s">
        <v>21</v>
      </c>
      <c r="E1269">
        <v>1628.0735077449999</v>
      </c>
      <c r="F1269">
        <v>291.64999999999998</v>
      </c>
      <c r="G1269">
        <v>116.911616568143</v>
      </c>
      <c r="H1269">
        <v>5.2886396590218103</v>
      </c>
      <c r="I1269">
        <v>98.928420354344496</v>
      </c>
      <c r="J1269">
        <v>0.58356358113006401</v>
      </c>
      <c r="K1269">
        <v>270.65755673842398</v>
      </c>
      <c r="L1269">
        <v>211.72065871338299</v>
      </c>
      <c r="M1269">
        <v>59.741112085948302</v>
      </c>
      <c r="N1269">
        <v>0.328613392574991</v>
      </c>
      <c r="O1269">
        <v>9.6862677867306708</v>
      </c>
      <c r="P1269">
        <v>153.608695652173</v>
      </c>
      <c r="Q1269">
        <v>9.0642828944593995E-2</v>
      </c>
    </row>
    <row r="1270" spans="1:17" hidden="1" x14ac:dyDescent="0.3">
      <c r="A1270" t="s">
        <v>2702</v>
      </c>
      <c r="B1270" t="s">
        <v>2703</v>
      </c>
      <c r="C1270" t="s">
        <v>3172</v>
      </c>
      <c r="D1270" t="s">
        <v>51</v>
      </c>
      <c r="E1270">
        <v>1626.81958837</v>
      </c>
      <c r="F1270">
        <v>613.1</v>
      </c>
      <c r="G1270">
        <v>17.402666745677099</v>
      </c>
      <c r="H1270">
        <v>2.3242299169859701</v>
      </c>
      <c r="I1270">
        <v>18.235425774579301</v>
      </c>
      <c r="J1270">
        <v>0.66045624462005303</v>
      </c>
      <c r="K1270">
        <v>616.88768397034698</v>
      </c>
      <c r="L1270">
        <v>561.212630812003</v>
      </c>
      <c r="M1270">
        <v>60.993160783185097</v>
      </c>
      <c r="N1270">
        <v>0.38960954690526201</v>
      </c>
      <c r="O1270">
        <v>18.2596640026096</v>
      </c>
      <c r="P1270">
        <v>53.274999999999999</v>
      </c>
      <c r="Q1270">
        <v>5.3970250230106001E-2</v>
      </c>
    </row>
    <row r="1271" spans="1:17" hidden="1" x14ac:dyDescent="0.3">
      <c r="A1271" t="s">
        <v>2704</v>
      </c>
      <c r="B1271" t="s">
        <v>2705</v>
      </c>
      <c r="C1271" t="s">
        <v>3172</v>
      </c>
      <c r="D1271" t="s">
        <v>117</v>
      </c>
      <c r="E1271">
        <v>1624.83951344</v>
      </c>
      <c r="F1271">
        <v>237.38</v>
      </c>
      <c r="G1271">
        <v>-38.130050098522801</v>
      </c>
      <c r="H1271">
        <v>-11.8692605293611</v>
      </c>
      <c r="I1271">
        <v>-24.3777721859339</v>
      </c>
      <c r="J1271">
        <v>-0.91518001769320001</v>
      </c>
      <c r="K1271">
        <v>253.25997836368899</v>
      </c>
      <c r="L1271">
        <v>265.10685319117198</v>
      </c>
      <c r="M1271">
        <v>47.940091403645098</v>
      </c>
      <c r="N1271">
        <v>0.58073555586432801</v>
      </c>
      <c r="O1271">
        <v>68.758951891481999</v>
      </c>
      <c r="P1271">
        <v>8.91488873594861</v>
      </c>
      <c r="Q1271">
        <v>0.13103098839611901</v>
      </c>
    </row>
    <row r="1272" spans="1:17" hidden="1" x14ac:dyDescent="0.3">
      <c r="A1272" t="s">
        <v>2706</v>
      </c>
      <c r="B1272" t="s">
        <v>2707</v>
      </c>
      <c r="C1272" t="s">
        <v>3172</v>
      </c>
      <c r="D1272" t="s">
        <v>117</v>
      </c>
      <c r="E1272">
        <v>1621.8312000000001</v>
      </c>
      <c r="F1272">
        <v>801.3</v>
      </c>
      <c r="G1272">
        <v>2.0061936050032099</v>
      </c>
      <c r="H1272">
        <v>2.5360556981892302</v>
      </c>
      <c r="I1272">
        <v>12.331658297931201</v>
      </c>
      <c r="J1272">
        <v>-1.1674259340950399</v>
      </c>
      <c r="K1272">
        <v>756.85888320855099</v>
      </c>
      <c r="L1272">
        <v>687.685250264204</v>
      </c>
      <c r="M1272">
        <v>55.830503046038899</v>
      </c>
      <c r="N1272">
        <v>0.42399845039832901</v>
      </c>
      <c r="O1272">
        <v>5.4411581180581603</v>
      </c>
      <c r="P1272">
        <v>39.235447437011203</v>
      </c>
      <c r="Q1272">
        <v>0.115587807561627</v>
      </c>
    </row>
    <row r="1273" spans="1:17" hidden="1" x14ac:dyDescent="0.3">
      <c r="A1273" t="s">
        <v>2708</v>
      </c>
      <c r="B1273" t="s">
        <v>2709</v>
      </c>
      <c r="C1273" t="s">
        <v>3172</v>
      </c>
      <c r="D1273" t="s">
        <v>51</v>
      </c>
      <c r="E1273">
        <v>1614.0958767499999</v>
      </c>
      <c r="F1273">
        <v>608.75</v>
      </c>
      <c r="G1273">
        <v>26.095506290574399</v>
      </c>
      <c r="H1273">
        <v>38.841225926932403</v>
      </c>
      <c r="I1273">
        <v>68.123965499873705</v>
      </c>
      <c r="J1273">
        <v>28.1180761280973</v>
      </c>
      <c r="K1273">
        <v>457.377098670713</v>
      </c>
      <c r="L1273">
        <v>392.61655599688402</v>
      </c>
      <c r="M1273">
        <v>81.683084870150793</v>
      </c>
      <c r="N1273">
        <v>1.86133747853684</v>
      </c>
      <c r="O1273">
        <v>1.0266940451745401</v>
      </c>
      <c r="P1273">
        <v>122.496345029239</v>
      </c>
      <c r="Q1273">
        <v>0.13846825778368299</v>
      </c>
    </row>
    <row r="1274" spans="1:17" hidden="1" x14ac:dyDescent="0.3">
      <c r="A1274" t="s">
        <v>2710</v>
      </c>
      <c r="B1274" t="s">
        <v>2711</v>
      </c>
      <c r="C1274" t="s">
        <v>3172</v>
      </c>
      <c r="D1274" t="s">
        <v>136</v>
      </c>
      <c r="E1274">
        <v>1612.3286432699999</v>
      </c>
      <c r="F1274">
        <v>126.53</v>
      </c>
      <c r="G1274">
        <v>11.477345225022599</v>
      </c>
      <c r="H1274">
        <v>2.6105781068360598</v>
      </c>
      <c r="I1274">
        <v>23.7440642975677</v>
      </c>
      <c r="J1274">
        <v>4.6822934626299002</v>
      </c>
      <c r="K1274">
        <v>120.56304472602</v>
      </c>
      <c r="L1274">
        <v>116.141963169446</v>
      </c>
      <c r="M1274">
        <v>74.644406434707705</v>
      </c>
      <c r="N1274">
        <v>0.74165557086046596</v>
      </c>
      <c r="O1274">
        <v>19.299770805342501</v>
      </c>
      <c r="P1274">
        <v>48.509389671361397</v>
      </c>
      <c r="Q1274">
        <v>7.8233809192596995E-2</v>
      </c>
    </row>
    <row r="1275" spans="1:17" hidden="1" x14ac:dyDescent="0.3">
      <c r="A1275" t="s">
        <v>2712</v>
      </c>
      <c r="B1275" t="s">
        <v>2713</v>
      </c>
      <c r="C1275" t="s">
        <v>3172</v>
      </c>
      <c r="D1275" t="s">
        <v>46</v>
      </c>
      <c r="E1275">
        <v>1608.1773064910001</v>
      </c>
      <c r="F1275">
        <v>166.99</v>
      </c>
      <c r="G1275">
        <v>38.473202735385499</v>
      </c>
      <c r="H1275">
        <v>3.7063272122251201</v>
      </c>
      <c r="I1275">
        <v>16.131015928613799</v>
      </c>
      <c r="J1275">
        <v>2.5695833179721701</v>
      </c>
      <c r="K1275">
        <v>168.64066499327001</v>
      </c>
      <c r="L1275">
        <v>153.953270284989</v>
      </c>
      <c r="M1275">
        <v>60.895344535886501</v>
      </c>
      <c r="N1275">
        <v>1.1018685956494301</v>
      </c>
      <c r="O1275">
        <v>36.475238038205802</v>
      </c>
      <c r="P1275">
        <v>72.065945388974697</v>
      </c>
      <c r="Q1275">
        <v>0.14361839703955701</v>
      </c>
    </row>
    <row r="1276" spans="1:17" hidden="1" x14ac:dyDescent="0.3">
      <c r="A1276" t="s">
        <v>2714</v>
      </c>
      <c r="B1276" t="s">
        <v>2715</v>
      </c>
      <c r="C1276" t="s">
        <v>3172</v>
      </c>
      <c r="D1276" t="s">
        <v>199</v>
      </c>
      <c r="E1276">
        <v>1600.9181764799901</v>
      </c>
      <c r="F1276">
        <v>707.7</v>
      </c>
      <c r="G1276">
        <v>9.8745621816732303</v>
      </c>
      <c r="H1276">
        <v>-1.00361225311303</v>
      </c>
      <c r="I1276">
        <v>-3.4137579909979898</v>
      </c>
      <c r="J1276">
        <v>4.6358456763505203</v>
      </c>
      <c r="K1276">
        <v>731.24332798911303</v>
      </c>
      <c r="L1276">
        <v>705.16336506558605</v>
      </c>
      <c r="M1276">
        <v>53.433311757169598</v>
      </c>
      <c r="N1276">
        <v>0.326669371156877</v>
      </c>
      <c r="O1276">
        <v>22.5095379398049</v>
      </c>
      <c r="P1276">
        <v>49.904681211607702</v>
      </c>
      <c r="Q1276">
        <v>6.4498895750917995E-2</v>
      </c>
    </row>
    <row r="1277" spans="1:17" hidden="1" x14ac:dyDescent="0.3">
      <c r="A1277" t="s">
        <v>2716</v>
      </c>
      <c r="B1277" t="s">
        <v>2717</v>
      </c>
      <c r="C1277" t="s">
        <v>3172</v>
      </c>
      <c r="D1277" t="s">
        <v>199</v>
      </c>
      <c r="E1277">
        <v>1598.4432609999999</v>
      </c>
      <c r="F1277">
        <v>1761.7</v>
      </c>
      <c r="G1277">
        <v>85.422036361999503</v>
      </c>
      <c r="H1277">
        <v>15.4116043277249</v>
      </c>
      <c r="I1277">
        <v>54.137896409762902</v>
      </c>
      <c r="J1277">
        <v>9.1007405534199393</v>
      </c>
      <c r="K1277">
        <v>1612.4517605139499</v>
      </c>
      <c r="L1277">
        <v>1263.5110902998299</v>
      </c>
      <c r="M1277">
        <v>59.805736046192003</v>
      </c>
      <c r="N1277">
        <v>0.38105798658951301</v>
      </c>
      <c r="O1277">
        <v>10.5182494181756</v>
      </c>
      <c r="P1277">
        <v>131.802631578947</v>
      </c>
      <c r="Q1277">
        <v>0.143153278767535</v>
      </c>
    </row>
    <row r="1278" spans="1:17" hidden="1" x14ac:dyDescent="0.3">
      <c r="A1278" t="s">
        <v>2718</v>
      </c>
      <c r="B1278" t="s">
        <v>2719</v>
      </c>
      <c r="C1278" t="s">
        <v>3172</v>
      </c>
      <c r="D1278" t="s">
        <v>405</v>
      </c>
      <c r="E1278">
        <v>1593.6859449000001</v>
      </c>
      <c r="F1278">
        <v>510.5</v>
      </c>
      <c r="G1278">
        <v>-12.635163482248901</v>
      </c>
      <c r="H1278">
        <v>-2.6494901812028999</v>
      </c>
      <c r="I1278">
        <v>-8.8109863977086391</v>
      </c>
      <c r="J1278">
        <v>-0.41939249995100403</v>
      </c>
      <c r="K1278">
        <v>520.85577287639796</v>
      </c>
      <c r="L1278">
        <v>512.96916967012396</v>
      </c>
      <c r="M1278">
        <v>47.258143437034398</v>
      </c>
      <c r="N1278">
        <v>0.342738314666444</v>
      </c>
      <c r="O1278">
        <v>48.570029382957799</v>
      </c>
      <c r="P1278">
        <v>17.5454754777803</v>
      </c>
      <c r="Q1278">
        <v>1.3092896403917E-2</v>
      </c>
    </row>
    <row r="1279" spans="1:17" hidden="1" x14ac:dyDescent="0.3">
      <c r="A1279" t="s">
        <v>2720</v>
      </c>
      <c r="B1279" t="s">
        <v>2721</v>
      </c>
      <c r="C1279" t="s">
        <v>3172</v>
      </c>
      <c r="D1279" t="s">
        <v>199</v>
      </c>
      <c r="E1279">
        <v>1592.8575973100001</v>
      </c>
      <c r="F1279">
        <v>979.3</v>
      </c>
      <c r="G1279">
        <v>-2.7303525178776402</v>
      </c>
      <c r="H1279">
        <v>-14.0092042028931</v>
      </c>
      <c r="I1279">
        <v>-3.0233210265489401E-2</v>
      </c>
      <c r="J1279">
        <v>4.345754515196</v>
      </c>
      <c r="K1279">
        <v>1051.2671927618401</v>
      </c>
      <c r="L1279">
        <v>942.69091845211096</v>
      </c>
      <c r="M1279">
        <v>49.248774744990897</v>
      </c>
      <c r="N1279">
        <v>0.34839854677250798</v>
      </c>
      <c r="O1279">
        <v>56.131930971101802</v>
      </c>
      <c r="P1279">
        <v>55.1980982567353</v>
      </c>
      <c r="Q1279">
        <v>0.101523146950973</v>
      </c>
    </row>
    <row r="1280" spans="1:17" hidden="1" x14ac:dyDescent="0.3">
      <c r="A1280" t="s">
        <v>2722</v>
      </c>
      <c r="B1280" t="s">
        <v>2723</v>
      </c>
      <c r="C1280" t="s">
        <v>3172</v>
      </c>
      <c r="D1280" t="s">
        <v>128</v>
      </c>
      <c r="E1280">
        <v>1585.1685803129999</v>
      </c>
      <c r="F1280">
        <v>14.71</v>
      </c>
      <c r="G1280">
        <v>-12.876992512375701</v>
      </c>
      <c r="H1280">
        <v>2.6689065640460399</v>
      </c>
      <c r="I1280">
        <v>-27.6451108927427</v>
      </c>
      <c r="J1280">
        <v>-0.177914702043658</v>
      </c>
      <c r="K1280">
        <v>14.762439742749001</v>
      </c>
      <c r="L1280">
        <v>15.872643146215999</v>
      </c>
      <c r="M1280">
        <v>59.644287918024197</v>
      </c>
      <c r="N1280">
        <v>0.80389913905579302</v>
      </c>
      <c r="O1280">
        <v>79.164829722265196</v>
      </c>
      <c r="P1280">
        <v>14.925014147247801</v>
      </c>
      <c r="Q1280">
        <v>4.3601390116052997E-2</v>
      </c>
    </row>
    <row r="1281" spans="1:17" hidden="1" x14ac:dyDescent="0.3">
      <c r="A1281" t="s">
        <v>2724</v>
      </c>
      <c r="B1281" t="s">
        <v>2725</v>
      </c>
      <c r="C1281" t="s">
        <v>3172</v>
      </c>
      <c r="D1281" t="s">
        <v>136</v>
      </c>
      <c r="E1281">
        <v>1583.0699609200001</v>
      </c>
      <c r="F1281">
        <v>48.86</v>
      </c>
      <c r="G1281">
        <v>-18.627299823495299</v>
      </c>
      <c r="H1281">
        <v>-4.9526820522861099</v>
      </c>
      <c r="I1281">
        <v>-22.846933981221898</v>
      </c>
      <c r="J1281">
        <v>2.9306868540143598</v>
      </c>
      <c r="K1281">
        <v>52.339361375412203</v>
      </c>
      <c r="L1281">
        <v>54.232362239684797</v>
      </c>
      <c r="M1281">
        <v>52.515768407919801</v>
      </c>
      <c r="N1281">
        <v>0.45409621537717598</v>
      </c>
      <c r="O1281">
        <v>60.110519852640103</v>
      </c>
      <c r="P1281">
        <v>21.2406947890818</v>
      </c>
      <c r="Q1281">
        <v>0.131793906689009</v>
      </c>
    </row>
    <row r="1282" spans="1:17" hidden="1" x14ac:dyDescent="0.3">
      <c r="A1282" t="s">
        <v>2726</v>
      </c>
      <c r="B1282" t="s">
        <v>2727</v>
      </c>
      <c r="C1282" t="s">
        <v>3172</v>
      </c>
      <c r="D1282" t="s">
        <v>294</v>
      </c>
      <c r="E1282">
        <v>1579.8993</v>
      </c>
      <c r="F1282">
        <v>290.85000000000002</v>
      </c>
      <c r="G1282">
        <v>55.821779741952597</v>
      </c>
      <c r="H1282">
        <v>-4.8749900584374597</v>
      </c>
      <c r="I1282">
        <v>33.233506206392001</v>
      </c>
      <c r="J1282">
        <v>-0.77948277792450205</v>
      </c>
      <c r="K1282">
        <v>298.52118667155099</v>
      </c>
      <c r="L1282">
        <v>254.59568397105099</v>
      </c>
      <c r="M1282">
        <v>46.004513411498003</v>
      </c>
      <c r="N1282">
        <v>0.183243735219872</v>
      </c>
      <c r="O1282">
        <v>23.757950833763001</v>
      </c>
      <c r="P1282">
        <v>95.201342281879207</v>
      </c>
    </row>
    <row r="1283" spans="1:17" hidden="1" x14ac:dyDescent="0.3">
      <c r="A1283" t="s">
        <v>2728</v>
      </c>
      <c r="B1283" t="s">
        <v>2729</v>
      </c>
      <c r="C1283" t="s">
        <v>3172</v>
      </c>
      <c r="D1283" t="s">
        <v>173</v>
      </c>
      <c r="E1283">
        <v>1578.9717478499999</v>
      </c>
      <c r="F1283">
        <v>801.85</v>
      </c>
      <c r="G1283">
        <v>7.8465580886117099</v>
      </c>
      <c r="H1283">
        <v>25.298380713405301</v>
      </c>
      <c r="I1283">
        <v>24.880777471578899</v>
      </c>
      <c r="J1283">
        <v>22.589107935968698</v>
      </c>
      <c r="O1283">
        <v>0</v>
      </c>
      <c r="P1283">
        <v>48.079409048938103</v>
      </c>
    </row>
    <row r="1284" spans="1:17" hidden="1" x14ac:dyDescent="0.3">
      <c r="A1284" t="s">
        <v>2730</v>
      </c>
      <c r="B1284" t="s">
        <v>2731</v>
      </c>
      <c r="C1284" t="s">
        <v>3172</v>
      </c>
      <c r="D1284" t="s">
        <v>21</v>
      </c>
      <c r="E1284">
        <v>1573.70198398</v>
      </c>
      <c r="F1284">
        <v>423.85</v>
      </c>
      <c r="G1284">
        <v>35.7992717734924</v>
      </c>
      <c r="H1284">
        <v>12.609393235173201</v>
      </c>
      <c r="I1284">
        <v>7.0751984745224998</v>
      </c>
      <c r="J1284">
        <v>11.6310097299551</v>
      </c>
      <c r="K1284">
        <v>396.85014428476001</v>
      </c>
      <c r="L1284">
        <v>361.03112027068403</v>
      </c>
      <c r="M1284">
        <v>66.197727385412804</v>
      </c>
      <c r="N1284">
        <v>0.74243660329324102</v>
      </c>
      <c r="O1284">
        <v>7.3492981007431801</v>
      </c>
      <c r="P1284">
        <v>62.893927747886202</v>
      </c>
      <c r="Q1284">
        <v>1.1095050041436001E-2</v>
      </c>
    </row>
    <row r="1285" spans="1:17" hidden="1" x14ac:dyDescent="0.3">
      <c r="A1285" t="s">
        <v>2732</v>
      </c>
      <c r="B1285" t="s">
        <v>2733</v>
      </c>
      <c r="C1285" t="s">
        <v>3172</v>
      </c>
      <c r="D1285" t="s">
        <v>2235</v>
      </c>
      <c r="E1285">
        <v>1572.85723504</v>
      </c>
      <c r="F1285">
        <v>304.85000000000002</v>
      </c>
      <c r="G1285">
        <v>12.785420395895001</v>
      </c>
      <c r="H1285">
        <v>1.60506853114106</v>
      </c>
      <c r="I1285">
        <v>29.8196397788622</v>
      </c>
      <c r="J1285">
        <v>5.1047578880607496</v>
      </c>
      <c r="K1285">
        <v>308.74890042609599</v>
      </c>
      <c r="M1285">
        <v>59.665238943439299</v>
      </c>
      <c r="N1285">
        <v>0.10329954605350899</v>
      </c>
      <c r="O1285">
        <v>36.706577005084398</v>
      </c>
      <c r="P1285">
        <v>45.861244019138702</v>
      </c>
    </row>
    <row r="1286" spans="1:17" hidden="1" x14ac:dyDescent="0.3">
      <c r="A1286" t="s">
        <v>2734</v>
      </c>
      <c r="B1286" t="s">
        <v>2735</v>
      </c>
      <c r="C1286" t="s">
        <v>3172</v>
      </c>
      <c r="D1286" t="s">
        <v>136</v>
      </c>
      <c r="E1286">
        <v>1569.4304568299999</v>
      </c>
      <c r="F1286">
        <v>381.3</v>
      </c>
      <c r="G1286">
        <v>88.626356547492307</v>
      </c>
      <c r="H1286">
        <v>-13.61407927182</v>
      </c>
      <c r="I1286">
        <v>2.9359013249908799</v>
      </c>
      <c r="J1286">
        <v>2.18988350529286</v>
      </c>
      <c r="K1286">
        <v>357.391404407305</v>
      </c>
      <c r="L1286">
        <v>331.84069880398499</v>
      </c>
      <c r="M1286">
        <v>67.012984144373803</v>
      </c>
      <c r="N1286">
        <v>0.70007976848792197</v>
      </c>
      <c r="O1286">
        <v>14.0702858641489</v>
      </c>
      <c r="P1286">
        <v>118.44743626467999</v>
      </c>
      <c r="Q1286">
        <v>8.4285368408309996E-2</v>
      </c>
    </row>
    <row r="1287" spans="1:17" hidden="1" x14ac:dyDescent="0.3">
      <c r="A1287" t="s">
        <v>2736</v>
      </c>
      <c r="B1287" t="s">
        <v>2737</v>
      </c>
      <c r="C1287" t="s">
        <v>3172</v>
      </c>
      <c r="D1287" t="s">
        <v>264</v>
      </c>
      <c r="E1287">
        <v>1567.6573737000001</v>
      </c>
      <c r="F1287">
        <v>448.25</v>
      </c>
      <c r="G1287">
        <v>-24.3129007515608</v>
      </c>
      <c r="H1287">
        <v>7.9603774169607497</v>
      </c>
      <c r="I1287">
        <v>1.03930441957952</v>
      </c>
      <c r="J1287">
        <v>3.97899627343776</v>
      </c>
      <c r="K1287">
        <v>429.91349367868901</v>
      </c>
      <c r="L1287">
        <v>413.61496226582602</v>
      </c>
      <c r="M1287">
        <v>60.070361624939302</v>
      </c>
      <c r="N1287">
        <v>0.55327074112677799</v>
      </c>
      <c r="O1287">
        <v>11.6341327384272</v>
      </c>
      <c r="P1287">
        <v>54.2232926199896</v>
      </c>
      <c r="Q1287">
        <v>6.2346173398753001E-2</v>
      </c>
    </row>
    <row r="1288" spans="1:17" hidden="1" x14ac:dyDescent="0.3">
      <c r="A1288" t="s">
        <v>2738</v>
      </c>
      <c r="B1288" t="s">
        <v>2739</v>
      </c>
      <c r="C1288" t="s">
        <v>3172</v>
      </c>
      <c r="D1288" t="s">
        <v>67</v>
      </c>
      <c r="E1288">
        <v>1560.38666448</v>
      </c>
      <c r="F1288">
        <v>282.45</v>
      </c>
      <c r="G1288">
        <v>70.562150458580206</v>
      </c>
      <c r="H1288">
        <v>-2.87988624272176</v>
      </c>
      <c r="I1288">
        <v>79.141423533028103</v>
      </c>
      <c r="J1288">
        <v>7.3885671938468302</v>
      </c>
      <c r="K1288">
        <v>276.494687533091</v>
      </c>
      <c r="L1288">
        <v>221.51127247632601</v>
      </c>
      <c r="M1288">
        <v>60.271454903758098</v>
      </c>
      <c r="N1288">
        <v>0.16326729693123301</v>
      </c>
      <c r="O1288">
        <v>31.563108514781302</v>
      </c>
      <c r="P1288">
        <v>98.908450704225302</v>
      </c>
      <c r="Q1288">
        <v>8.3092876095196E-2</v>
      </c>
    </row>
    <row r="1289" spans="1:17" hidden="1" x14ac:dyDescent="0.3">
      <c r="A1289" t="s">
        <v>2740</v>
      </c>
      <c r="B1289" t="s">
        <v>2741</v>
      </c>
      <c r="C1289" t="s">
        <v>3172</v>
      </c>
      <c r="D1289" t="s">
        <v>2742</v>
      </c>
      <c r="E1289">
        <v>1559.484375</v>
      </c>
      <c r="F1289">
        <v>19.57</v>
      </c>
      <c r="G1289">
        <v>100.637041442612</v>
      </c>
      <c r="H1289">
        <v>9.1003025087620095</v>
      </c>
      <c r="I1289">
        <v>53.445697523646999</v>
      </c>
      <c r="J1289">
        <v>14.763886052532801</v>
      </c>
      <c r="K1289">
        <v>16.6628775401567</v>
      </c>
      <c r="L1289">
        <v>14.996214347817601</v>
      </c>
      <c r="M1289">
        <v>74.988906616444197</v>
      </c>
      <c r="N1289">
        <v>0.71163100052751205</v>
      </c>
      <c r="O1289">
        <v>0.86867654573326003</v>
      </c>
      <c r="P1289">
        <v>156.824146981627</v>
      </c>
      <c r="Q1289">
        <v>0.24236136013873399</v>
      </c>
    </row>
    <row r="1290" spans="1:17" hidden="1" x14ac:dyDescent="0.3">
      <c r="A1290" t="s">
        <v>2743</v>
      </c>
      <c r="B1290" t="s">
        <v>2744</v>
      </c>
      <c r="C1290" t="s">
        <v>3172</v>
      </c>
      <c r="D1290" t="s">
        <v>21</v>
      </c>
      <c r="E1290">
        <v>1556.4266147339999</v>
      </c>
      <c r="F1290">
        <v>159.78</v>
      </c>
      <c r="G1290">
        <v>64.9943518153528</v>
      </c>
      <c r="H1290">
        <v>5.3618995248778898</v>
      </c>
      <c r="I1290">
        <v>54.194920434163301</v>
      </c>
      <c r="J1290">
        <v>6.0401845071375604</v>
      </c>
      <c r="K1290">
        <v>143.42556617214899</v>
      </c>
      <c r="L1290">
        <v>125.428353536052</v>
      </c>
      <c r="M1290">
        <v>73.514556445080899</v>
      </c>
      <c r="N1290">
        <v>1.0069173079723801</v>
      </c>
      <c r="O1290">
        <v>15.346100888721899</v>
      </c>
      <c r="P1290">
        <v>97.016029593094899</v>
      </c>
      <c r="Q1290">
        <v>0.11313972739198799</v>
      </c>
    </row>
    <row r="1291" spans="1:17" hidden="1" x14ac:dyDescent="0.3">
      <c r="A1291" t="s">
        <v>2745</v>
      </c>
      <c r="B1291" t="s">
        <v>2746</v>
      </c>
      <c r="C1291" t="s">
        <v>3172</v>
      </c>
      <c r="D1291" t="s">
        <v>475</v>
      </c>
      <c r="E1291">
        <v>1555.2742013699999</v>
      </c>
      <c r="F1291">
        <v>444.05</v>
      </c>
      <c r="G1291">
        <v>33.657643316374603</v>
      </c>
      <c r="H1291">
        <v>-5.9623719747667403</v>
      </c>
      <c r="I1291">
        <v>29.1298502182965</v>
      </c>
      <c r="J1291">
        <v>1.5767922050735601</v>
      </c>
      <c r="K1291">
        <v>450.27482177632902</v>
      </c>
      <c r="L1291">
        <v>399.00258884926302</v>
      </c>
      <c r="M1291">
        <v>48.8670994996329</v>
      </c>
      <c r="N1291">
        <v>0.22995069740850199</v>
      </c>
      <c r="O1291">
        <v>25.819164508501299</v>
      </c>
      <c r="P1291">
        <v>60.654848046309702</v>
      </c>
      <c r="Q1291">
        <v>5.5011350014497001E-2</v>
      </c>
    </row>
    <row r="1292" spans="1:17" hidden="1" x14ac:dyDescent="0.3">
      <c r="A1292" t="s">
        <v>2747</v>
      </c>
      <c r="B1292" t="s">
        <v>2748</v>
      </c>
      <c r="C1292" t="s">
        <v>3172</v>
      </c>
      <c r="D1292" t="s">
        <v>264</v>
      </c>
      <c r="E1292">
        <v>1548.43</v>
      </c>
      <c r="F1292">
        <v>1191.0999999999999</v>
      </c>
      <c r="G1292">
        <v>47.083067039556099</v>
      </c>
      <c r="H1292">
        <v>6.0592123891779499</v>
      </c>
      <c r="I1292">
        <v>-15.9938648735264</v>
      </c>
      <c r="J1292">
        <v>1.4832678911778701</v>
      </c>
      <c r="K1292">
        <v>1195.28125739603</v>
      </c>
      <c r="L1292">
        <v>1100.94478050671</v>
      </c>
      <c r="M1292">
        <v>57.223510415765297</v>
      </c>
      <c r="N1292">
        <v>0.449864848104231</v>
      </c>
      <c r="O1292">
        <v>31.802535471413002</v>
      </c>
      <c r="P1292">
        <v>89.198633944881195</v>
      </c>
      <c r="Q1292">
        <v>6.9928617408862997E-2</v>
      </c>
    </row>
    <row r="1293" spans="1:17" hidden="1" x14ac:dyDescent="0.3">
      <c r="A1293" t="s">
        <v>2749</v>
      </c>
      <c r="B1293" t="s">
        <v>2750</v>
      </c>
      <c r="C1293" t="s">
        <v>3172</v>
      </c>
      <c r="D1293" t="s">
        <v>51</v>
      </c>
      <c r="E1293">
        <v>1543.739712975</v>
      </c>
      <c r="F1293">
        <v>319.95</v>
      </c>
      <c r="G1293">
        <v>10.5131273518295</v>
      </c>
      <c r="H1293">
        <v>0.50139959292671898</v>
      </c>
      <c r="I1293">
        <v>21.656110436875899</v>
      </c>
      <c r="J1293">
        <v>6.1840477057208103</v>
      </c>
      <c r="K1293">
        <v>301.58524316444601</v>
      </c>
      <c r="L1293">
        <v>273.89942705001499</v>
      </c>
      <c r="M1293">
        <v>71.926748159339397</v>
      </c>
      <c r="N1293">
        <v>0.52832149248777105</v>
      </c>
      <c r="O1293">
        <v>15.549304578840401</v>
      </c>
      <c r="P1293">
        <v>61.550113607674803</v>
      </c>
      <c r="Q1293">
        <v>3.7505886414839998E-2</v>
      </c>
    </row>
    <row r="1294" spans="1:17" hidden="1" x14ac:dyDescent="0.3">
      <c r="A1294" t="s">
        <v>2751</v>
      </c>
      <c r="B1294" t="s">
        <v>2752</v>
      </c>
      <c r="C1294" t="s">
        <v>3172</v>
      </c>
      <c r="D1294" t="s">
        <v>515</v>
      </c>
      <c r="E1294">
        <v>1538.6063481599999</v>
      </c>
      <c r="F1294">
        <v>131.6</v>
      </c>
      <c r="G1294">
        <v>155.551821296296</v>
      </c>
      <c r="H1294">
        <v>42.736152821215697</v>
      </c>
      <c r="I1294">
        <v>76.147329029941204</v>
      </c>
      <c r="J1294">
        <v>8.8579426527913103</v>
      </c>
      <c r="K1294">
        <v>116.495668304357</v>
      </c>
      <c r="L1294">
        <v>90.586434293958007</v>
      </c>
      <c r="M1294">
        <v>52.896218940081198</v>
      </c>
      <c r="N1294">
        <v>0.48244687371217998</v>
      </c>
      <c r="O1294">
        <v>26.2841945288753</v>
      </c>
      <c r="P1294">
        <v>203.10100939184201</v>
      </c>
      <c r="Q1294">
        <v>0.129106263464494</v>
      </c>
    </row>
    <row r="1295" spans="1:17" hidden="1" x14ac:dyDescent="0.3">
      <c r="A1295" t="s">
        <v>2753</v>
      </c>
      <c r="B1295" t="s">
        <v>2754</v>
      </c>
      <c r="C1295" t="s">
        <v>3172</v>
      </c>
      <c r="D1295" t="s">
        <v>294</v>
      </c>
      <c r="E1295">
        <v>1538.11</v>
      </c>
      <c r="F1295">
        <v>526.75</v>
      </c>
      <c r="G1295">
        <v>6.7031361327216699</v>
      </c>
      <c r="H1295">
        <v>5.6380999576724102</v>
      </c>
      <c r="I1295">
        <v>32.408534630314101</v>
      </c>
      <c r="J1295">
        <v>0.54739038660474204</v>
      </c>
      <c r="K1295">
        <v>519.33085611688205</v>
      </c>
      <c r="L1295">
        <v>465.53576494109399</v>
      </c>
      <c r="M1295">
        <v>53.885105263477598</v>
      </c>
      <c r="N1295">
        <v>0.70050851047493001</v>
      </c>
      <c r="O1295">
        <v>8.9416231608922594</v>
      </c>
      <c r="P1295">
        <v>60.496648385131003</v>
      </c>
      <c r="Q1295">
        <v>2.2232158911785E-2</v>
      </c>
    </row>
    <row r="1296" spans="1:17" hidden="1" x14ac:dyDescent="0.3">
      <c r="A1296" t="s">
        <v>2755</v>
      </c>
      <c r="B1296" t="s">
        <v>2756</v>
      </c>
      <c r="C1296" t="s">
        <v>3172</v>
      </c>
      <c r="D1296" t="s">
        <v>199</v>
      </c>
      <c r="E1296">
        <v>1530.9215999999999</v>
      </c>
      <c r="F1296">
        <v>1226.7</v>
      </c>
      <c r="G1296">
        <v>22.732276216627898</v>
      </c>
      <c r="H1296">
        <v>-4.3033089593868397</v>
      </c>
      <c r="I1296">
        <v>14.0420933960685</v>
      </c>
      <c r="J1296">
        <v>-0.89477159947712703</v>
      </c>
      <c r="K1296">
        <v>1272.00301169002</v>
      </c>
      <c r="L1296">
        <v>1155.3333568165201</v>
      </c>
      <c r="M1296">
        <v>45.433520086288503</v>
      </c>
      <c r="N1296">
        <v>0.50843362066744102</v>
      </c>
      <c r="O1296">
        <v>22.279285888970399</v>
      </c>
      <c r="P1296">
        <v>53.702543540909602</v>
      </c>
      <c r="Q1296">
        <v>4.1829158429757998E-2</v>
      </c>
    </row>
    <row r="1297" spans="1:17" hidden="1" x14ac:dyDescent="0.3">
      <c r="A1297" t="s">
        <v>2757</v>
      </c>
      <c r="B1297" t="s">
        <v>2758</v>
      </c>
      <c r="C1297" t="s">
        <v>3172</v>
      </c>
      <c r="D1297" t="s">
        <v>291</v>
      </c>
      <c r="E1297">
        <v>1528.1652239699999</v>
      </c>
      <c r="F1297">
        <v>854.7</v>
      </c>
      <c r="G1297">
        <v>-47.738781640300203</v>
      </c>
      <c r="H1297">
        <v>-11.6637966228958</v>
      </c>
      <c r="I1297">
        <v>-6.6199599644015903</v>
      </c>
      <c r="J1297">
        <v>2.2493521153110199</v>
      </c>
      <c r="K1297">
        <v>908.79535264338597</v>
      </c>
      <c r="L1297">
        <v>927.86709845287999</v>
      </c>
      <c r="M1297">
        <v>49.771402377879497</v>
      </c>
      <c r="N1297">
        <v>0.733373299121311</v>
      </c>
      <c r="O1297">
        <v>46.250146250146202</v>
      </c>
      <c r="P1297">
        <v>26.640983849459101</v>
      </c>
      <c r="Q1297">
        <v>-1.7781361357614999E-2</v>
      </c>
    </row>
    <row r="1298" spans="1:17" hidden="1" x14ac:dyDescent="0.3">
      <c r="A1298" t="s">
        <v>2759</v>
      </c>
      <c r="B1298" t="s">
        <v>2760</v>
      </c>
      <c r="C1298" t="s">
        <v>3172</v>
      </c>
      <c r="D1298" t="s">
        <v>2742</v>
      </c>
      <c r="E1298">
        <v>1524.1757411999999</v>
      </c>
      <c r="F1298">
        <v>1453.2</v>
      </c>
      <c r="G1298">
        <v>452.02789698721398</v>
      </c>
      <c r="H1298">
        <v>0.83708118738257098</v>
      </c>
      <c r="I1298">
        <v>70.444569580960305</v>
      </c>
      <c r="J1298">
        <v>4.6588368701034497</v>
      </c>
      <c r="K1298">
        <v>1404.59106058726</v>
      </c>
      <c r="L1298">
        <v>1057.221969081</v>
      </c>
      <c r="M1298">
        <v>68.9502077769111</v>
      </c>
      <c r="N1298">
        <v>1.06115984405458</v>
      </c>
      <c r="O1298">
        <v>24.514863748967699</v>
      </c>
      <c r="P1298">
        <v>507.01754385964898</v>
      </c>
    </row>
    <row r="1299" spans="1:17" hidden="1" x14ac:dyDescent="0.3">
      <c r="A1299" t="s">
        <v>2761</v>
      </c>
      <c r="B1299" t="s">
        <v>2762</v>
      </c>
      <c r="C1299" t="s">
        <v>3172</v>
      </c>
      <c r="D1299" t="s">
        <v>749</v>
      </c>
      <c r="E1299">
        <v>1523.9123999999999</v>
      </c>
      <c r="F1299">
        <v>17.88</v>
      </c>
      <c r="G1299">
        <v>-26.575484396963699</v>
      </c>
      <c r="H1299">
        <v>-31.926475519780698</v>
      </c>
      <c r="I1299">
        <v>-65.118704724041095</v>
      </c>
      <c r="J1299">
        <v>12.758171158381799</v>
      </c>
      <c r="K1299">
        <v>24.532874332379699</v>
      </c>
      <c r="L1299">
        <v>29.581955102507401</v>
      </c>
      <c r="M1299">
        <v>48.425328951022003</v>
      </c>
      <c r="N1299">
        <v>0.68752249389828601</v>
      </c>
      <c r="O1299">
        <v>153.076062639821</v>
      </c>
      <c r="P1299">
        <v>24.773203070481401</v>
      </c>
      <c r="Q1299">
        <v>0.112896714302856</v>
      </c>
    </row>
    <row r="1300" spans="1:17" hidden="1" x14ac:dyDescent="0.3">
      <c r="A1300" t="s">
        <v>2763</v>
      </c>
      <c r="B1300" t="s">
        <v>2764</v>
      </c>
      <c r="C1300" t="s">
        <v>3172</v>
      </c>
      <c r="D1300" t="s">
        <v>2765</v>
      </c>
      <c r="E1300">
        <v>1523.508504782</v>
      </c>
      <c r="F1300">
        <v>130.19999999999999</v>
      </c>
      <c r="G1300">
        <v>217.13385709894601</v>
      </c>
      <c r="H1300">
        <v>5.2678426462929497</v>
      </c>
      <c r="I1300">
        <v>107.363022152274</v>
      </c>
      <c r="J1300">
        <v>3.2522330633857801</v>
      </c>
      <c r="K1300">
        <v>118.898298456649</v>
      </c>
      <c r="L1300">
        <v>84.872129792669398</v>
      </c>
      <c r="N1300">
        <v>0.63379001887081499</v>
      </c>
      <c r="O1300">
        <v>9.8310291858679104</v>
      </c>
      <c r="P1300">
        <v>256.71232876712298</v>
      </c>
    </row>
    <row r="1301" spans="1:17" hidden="1" x14ac:dyDescent="0.3">
      <c r="A1301" t="s">
        <v>2766</v>
      </c>
      <c r="B1301" t="s">
        <v>2767</v>
      </c>
      <c r="C1301" t="s">
        <v>3172</v>
      </c>
      <c r="D1301" t="s">
        <v>264</v>
      </c>
      <c r="E1301">
        <v>1522.940165775</v>
      </c>
      <c r="F1301">
        <v>2640.15</v>
      </c>
      <c r="G1301">
        <v>64.625341686455997</v>
      </c>
      <c r="H1301">
        <v>-10.336370758098299</v>
      </c>
      <c r="I1301">
        <v>14.5211656557425</v>
      </c>
      <c r="J1301">
        <v>-2.9516736503060299</v>
      </c>
      <c r="K1301">
        <v>2784.4463495895402</v>
      </c>
      <c r="L1301">
        <v>2351.0147862735198</v>
      </c>
      <c r="M1301">
        <v>44.620249409651898</v>
      </c>
      <c r="N1301">
        <v>0.84818504958161101</v>
      </c>
      <c r="O1301">
        <v>32.530348654432501</v>
      </c>
      <c r="P1301">
        <v>108.131651556957</v>
      </c>
      <c r="Q1301">
        <v>0.16828895094207499</v>
      </c>
    </row>
    <row r="1302" spans="1:17" hidden="1" x14ac:dyDescent="0.3">
      <c r="A1302" t="s">
        <v>2768</v>
      </c>
      <c r="B1302" t="s">
        <v>2769</v>
      </c>
      <c r="C1302" t="s">
        <v>3172</v>
      </c>
      <c r="D1302" t="s">
        <v>141</v>
      </c>
      <c r="E1302">
        <v>1521.1580197440001</v>
      </c>
      <c r="F1302">
        <v>164.28</v>
      </c>
      <c r="G1302">
        <v>27.402660181851001</v>
      </c>
      <c r="H1302">
        <v>1.7939173334093499</v>
      </c>
      <c r="I1302">
        <v>-11.1351867083999</v>
      </c>
      <c r="J1302">
        <v>13.311357978858901</v>
      </c>
      <c r="K1302">
        <v>159.96296708780599</v>
      </c>
      <c r="L1302">
        <v>164.21008303459399</v>
      </c>
      <c r="M1302">
        <v>71.019013006354896</v>
      </c>
      <c r="N1302">
        <v>0.71420715467461404</v>
      </c>
      <c r="O1302">
        <v>62.862186510835102</v>
      </c>
      <c r="P1302">
        <v>62.653465346534603</v>
      </c>
      <c r="Q1302">
        <v>8.9332013086941997E-2</v>
      </c>
    </row>
    <row r="1303" spans="1:17" hidden="1" x14ac:dyDescent="0.3">
      <c r="A1303" t="s">
        <v>2770</v>
      </c>
      <c r="B1303" t="s">
        <v>2771</v>
      </c>
      <c r="C1303" t="s">
        <v>3172</v>
      </c>
      <c r="D1303" t="s">
        <v>515</v>
      </c>
      <c r="E1303">
        <v>1517.4170999999999</v>
      </c>
      <c r="F1303">
        <v>144.93</v>
      </c>
      <c r="G1303">
        <v>32.871595540533697</v>
      </c>
      <c r="H1303">
        <v>-4.2618751606153404</v>
      </c>
      <c r="I1303">
        <v>-16.310939550382699</v>
      </c>
      <c r="J1303">
        <v>1.6600278759691001</v>
      </c>
      <c r="K1303">
        <v>151.31896194323201</v>
      </c>
      <c r="L1303">
        <v>142.1961280909</v>
      </c>
      <c r="M1303">
        <v>47.010312478061202</v>
      </c>
      <c r="N1303">
        <v>1.10926226854521</v>
      </c>
      <c r="O1303">
        <v>26.267853446491401</v>
      </c>
      <c r="P1303">
        <v>64.693181818181799</v>
      </c>
      <c r="Q1303">
        <v>6.156458354325E-2</v>
      </c>
    </row>
    <row r="1304" spans="1:17" hidden="1" x14ac:dyDescent="0.3">
      <c r="A1304" t="s">
        <v>2772</v>
      </c>
      <c r="B1304" t="s">
        <v>2773</v>
      </c>
      <c r="C1304" t="s">
        <v>3172</v>
      </c>
      <c r="D1304" t="s">
        <v>54</v>
      </c>
      <c r="E1304">
        <v>1515.4106667900001</v>
      </c>
      <c r="F1304">
        <v>1444.55</v>
      </c>
      <c r="G1304">
        <v>-59.694103723744099</v>
      </c>
      <c r="H1304">
        <v>-8.2633697574718301</v>
      </c>
      <c r="I1304">
        <v>-37.429122705732397</v>
      </c>
      <c r="J1304">
        <v>-0.65699273755124599</v>
      </c>
      <c r="K1304">
        <v>1603.90277148934</v>
      </c>
      <c r="L1304">
        <v>1865.2233721924099</v>
      </c>
      <c r="M1304">
        <v>32.718170788743002</v>
      </c>
      <c r="N1304">
        <v>0.795912006082242</v>
      </c>
      <c r="O1304">
        <v>85.524903949326699</v>
      </c>
      <c r="P1304">
        <v>2.0162429378530899</v>
      </c>
      <c r="Q1304">
        <v>3.8277741518123999E-2</v>
      </c>
    </row>
    <row r="1305" spans="1:17" hidden="1" x14ac:dyDescent="0.3">
      <c r="A1305" t="s">
        <v>2774</v>
      </c>
      <c r="B1305" t="s">
        <v>2775</v>
      </c>
      <c r="C1305" t="s">
        <v>3172</v>
      </c>
      <c r="D1305" t="s">
        <v>43</v>
      </c>
      <c r="E1305">
        <v>1514.2325000000001</v>
      </c>
      <c r="F1305">
        <v>45.1</v>
      </c>
      <c r="G1305">
        <v>-34.5378486362969</v>
      </c>
      <c r="H1305">
        <v>2.76731408248164</v>
      </c>
      <c r="I1305">
        <v>-18.387866113785599</v>
      </c>
      <c r="J1305">
        <v>8.4116885811300701</v>
      </c>
      <c r="K1305">
        <v>43.148954536311699</v>
      </c>
      <c r="L1305">
        <v>44.678369802799303</v>
      </c>
      <c r="M1305">
        <v>65.762160072057796</v>
      </c>
      <c r="N1305">
        <v>0.48133119962476101</v>
      </c>
      <c r="O1305">
        <v>76.031042128603104</v>
      </c>
      <c r="P1305">
        <v>24.585635359116001</v>
      </c>
      <c r="Q1305">
        <v>0.13576225325159999</v>
      </c>
    </row>
    <row r="1306" spans="1:17" hidden="1" x14ac:dyDescent="0.3">
      <c r="A1306" t="s">
        <v>2776</v>
      </c>
      <c r="B1306" t="s">
        <v>2777</v>
      </c>
      <c r="C1306" t="s">
        <v>3172</v>
      </c>
      <c r="D1306" t="s">
        <v>746</v>
      </c>
      <c r="E1306">
        <v>1502.0466694199999</v>
      </c>
      <c r="F1306">
        <v>267.18</v>
      </c>
      <c r="G1306">
        <v>1.6889232545844099</v>
      </c>
      <c r="H1306">
        <v>-1.9569559907871199</v>
      </c>
      <c r="I1306">
        <v>1.27264251643381</v>
      </c>
      <c r="J1306">
        <v>-1.0530235240535499</v>
      </c>
      <c r="K1306">
        <v>269.28129321902799</v>
      </c>
      <c r="L1306">
        <v>254.88177123461799</v>
      </c>
      <c r="M1306">
        <v>57.335343564974302</v>
      </c>
      <c r="N1306">
        <v>1.5747680090979601</v>
      </c>
      <c r="O1306">
        <v>7.6727299947600898</v>
      </c>
      <c r="P1306">
        <v>29.109886923746</v>
      </c>
      <c r="Q1306">
        <v>2.5420345253382999E-2</v>
      </c>
    </row>
    <row r="1307" spans="1:17" hidden="1" x14ac:dyDescent="0.3">
      <c r="A1307" t="s">
        <v>2778</v>
      </c>
      <c r="B1307" t="s">
        <v>2779</v>
      </c>
      <c r="C1307" t="s">
        <v>3172</v>
      </c>
      <c r="D1307" t="s">
        <v>46</v>
      </c>
      <c r="E1307">
        <v>1492.19625</v>
      </c>
      <c r="F1307">
        <v>378.25</v>
      </c>
      <c r="G1307">
        <v>-8.8068491059669594</v>
      </c>
      <c r="H1307">
        <v>-2.0624867380944401</v>
      </c>
      <c r="I1307">
        <v>-2.75621868294385</v>
      </c>
      <c r="J1307">
        <v>6.6688148173138897</v>
      </c>
      <c r="K1307">
        <v>381.78824539505899</v>
      </c>
      <c r="L1307">
        <v>364.80259185087698</v>
      </c>
      <c r="M1307">
        <v>62.937029498684801</v>
      </c>
      <c r="N1307">
        <v>0.434452262333967</v>
      </c>
      <c r="O1307">
        <v>31.5135492399206</v>
      </c>
      <c r="P1307">
        <v>64.349337388659507</v>
      </c>
      <c r="Q1307">
        <v>7.5124633307002003E-2</v>
      </c>
    </row>
    <row r="1308" spans="1:17" hidden="1" x14ac:dyDescent="0.3">
      <c r="A1308" t="s">
        <v>2780</v>
      </c>
      <c r="B1308" t="s">
        <v>2781</v>
      </c>
      <c r="C1308" t="s">
        <v>3172</v>
      </c>
      <c r="D1308" t="s">
        <v>51</v>
      </c>
      <c r="E1308">
        <v>1490.35194</v>
      </c>
      <c r="F1308">
        <v>2529.4499999999998</v>
      </c>
      <c r="G1308">
        <v>50.601624413918302</v>
      </c>
      <c r="H1308">
        <v>0.76173805759572</v>
      </c>
      <c r="I1308">
        <v>19.8097623536251</v>
      </c>
      <c r="J1308">
        <v>-1.3695614188699201</v>
      </c>
      <c r="K1308">
        <v>2516.7903226015401</v>
      </c>
      <c r="L1308">
        <v>2075.74532783719</v>
      </c>
      <c r="M1308">
        <v>44.357118339606103</v>
      </c>
      <c r="N1308">
        <v>0.43522849360261301</v>
      </c>
      <c r="O1308">
        <v>12.069817549269599</v>
      </c>
      <c r="P1308">
        <v>110.78749999999999</v>
      </c>
    </row>
    <row r="1309" spans="1:17" hidden="1" x14ac:dyDescent="0.3">
      <c r="A1309" t="s">
        <v>2782</v>
      </c>
      <c r="B1309" t="s">
        <v>2783</v>
      </c>
      <c r="C1309" t="s">
        <v>3172</v>
      </c>
      <c r="D1309" t="s">
        <v>294</v>
      </c>
      <c r="E1309">
        <v>1490.09373120499</v>
      </c>
      <c r="F1309">
        <v>158.44999999999999</v>
      </c>
      <c r="G1309">
        <v>47.990829022356301</v>
      </c>
      <c r="H1309">
        <v>1.0842355149563401</v>
      </c>
      <c r="I1309">
        <v>20.994481271308</v>
      </c>
      <c r="J1309">
        <v>-3.3512941086169099</v>
      </c>
      <c r="K1309">
        <v>146.684980040178</v>
      </c>
      <c r="L1309">
        <v>128.332880044001</v>
      </c>
      <c r="M1309">
        <v>70.201698276048404</v>
      </c>
      <c r="N1309">
        <v>0.44524154350870598</v>
      </c>
      <c r="O1309">
        <v>12.3382770590091</v>
      </c>
      <c r="P1309">
        <v>93.467643467643398</v>
      </c>
      <c r="Q1309">
        <v>1.9080099984401001E-2</v>
      </c>
    </row>
    <row r="1310" spans="1:17" hidden="1" x14ac:dyDescent="0.3">
      <c r="A1310" t="s">
        <v>2784</v>
      </c>
      <c r="B1310" t="s">
        <v>2785</v>
      </c>
      <c r="C1310" t="s">
        <v>3172</v>
      </c>
      <c r="D1310" t="s">
        <v>1346</v>
      </c>
      <c r="E1310">
        <v>1489.4057996700001</v>
      </c>
      <c r="F1310">
        <v>987.15</v>
      </c>
      <c r="G1310">
        <v>87.423221940417093</v>
      </c>
      <c r="H1310">
        <v>14.4426134236479</v>
      </c>
      <c r="I1310">
        <v>74.218932515642095</v>
      </c>
      <c r="J1310">
        <v>10.0918390405245</v>
      </c>
      <c r="K1310">
        <v>811.66828822086597</v>
      </c>
      <c r="L1310">
        <v>649.93100174875201</v>
      </c>
      <c r="M1310">
        <v>84.590636199486596</v>
      </c>
      <c r="N1310">
        <v>0.92498454103030403</v>
      </c>
      <c r="O1310">
        <v>4.03687382869877</v>
      </c>
      <c r="P1310">
        <v>194.62766751231101</v>
      </c>
      <c r="Q1310">
        <v>0.17622732939359301</v>
      </c>
    </row>
    <row r="1311" spans="1:17" hidden="1" x14ac:dyDescent="0.3">
      <c r="A1311" t="s">
        <v>2786</v>
      </c>
      <c r="B1311" t="s">
        <v>2787</v>
      </c>
      <c r="C1311" t="s">
        <v>3172</v>
      </c>
      <c r="D1311" t="s">
        <v>433</v>
      </c>
      <c r="E1311">
        <v>1484.5913689859999</v>
      </c>
      <c r="F1311">
        <v>100.98</v>
      </c>
      <c r="G1311">
        <v>-52.770079157730898</v>
      </c>
      <c r="H1311">
        <v>-6.5457669053158796</v>
      </c>
      <c r="I1311">
        <v>-21.591497959923</v>
      </c>
      <c r="J1311">
        <v>0.53700827422469599</v>
      </c>
      <c r="K1311">
        <v>102.799535667307</v>
      </c>
      <c r="L1311">
        <v>108.714295420315</v>
      </c>
      <c r="M1311">
        <v>53.544486841016003</v>
      </c>
      <c r="N1311">
        <v>0.34172204914978599</v>
      </c>
      <c r="O1311">
        <v>47.553971083382798</v>
      </c>
      <c r="P1311">
        <v>12.2</v>
      </c>
      <c r="Q1311">
        <v>-6.5275488224914996E-2</v>
      </c>
    </row>
    <row r="1312" spans="1:17" hidden="1" x14ac:dyDescent="0.3">
      <c r="A1312" t="s">
        <v>2788</v>
      </c>
      <c r="B1312" t="s">
        <v>2789</v>
      </c>
      <c r="C1312" t="s">
        <v>3172</v>
      </c>
      <c r="D1312" t="s">
        <v>264</v>
      </c>
      <c r="E1312">
        <v>1479.2022495000001</v>
      </c>
      <c r="F1312">
        <v>1386.15</v>
      </c>
      <c r="G1312">
        <v>84.307174738276899</v>
      </c>
      <c r="H1312">
        <v>46.120961358566497</v>
      </c>
      <c r="I1312">
        <v>76.218340407439001</v>
      </c>
      <c r="J1312">
        <v>11.6194807889222</v>
      </c>
      <c r="K1312">
        <v>1036.0980489782801</v>
      </c>
      <c r="L1312">
        <v>838.15916693137694</v>
      </c>
      <c r="M1312">
        <v>85.2944275811968</v>
      </c>
      <c r="N1312">
        <v>1.9550087873462201</v>
      </c>
      <c r="O1312">
        <v>6.7669444143851596</v>
      </c>
      <c r="P1312">
        <v>171.79411764705799</v>
      </c>
      <c r="Q1312">
        <v>0.183370419100328</v>
      </c>
    </row>
    <row r="1313" spans="1:17" hidden="1" x14ac:dyDescent="0.3">
      <c r="A1313" t="s">
        <v>2790</v>
      </c>
      <c r="B1313" t="s">
        <v>2791</v>
      </c>
      <c r="C1313" t="s">
        <v>3172</v>
      </c>
      <c r="D1313" t="s">
        <v>117</v>
      </c>
      <c r="E1313">
        <v>1478.3126984999999</v>
      </c>
      <c r="F1313">
        <v>532.95000000000005</v>
      </c>
      <c r="G1313">
        <v>61.693738447732699</v>
      </c>
      <c r="H1313">
        <v>-5.4952515452239998</v>
      </c>
      <c r="I1313">
        <v>-6.6054461001709797</v>
      </c>
      <c r="J1313">
        <v>17.958082649878602</v>
      </c>
      <c r="K1313">
        <v>527.84263132593196</v>
      </c>
      <c r="L1313">
        <v>507.97036940086599</v>
      </c>
      <c r="M1313">
        <v>67.510018731522706</v>
      </c>
      <c r="N1313">
        <v>0.59571758453029</v>
      </c>
      <c r="O1313">
        <v>26.278262501172701</v>
      </c>
      <c r="P1313">
        <v>103.105945121951</v>
      </c>
      <c r="Q1313">
        <v>0.135526698506999</v>
      </c>
    </row>
    <row r="1314" spans="1:17" hidden="1" x14ac:dyDescent="0.3">
      <c r="A1314" t="s">
        <v>2792</v>
      </c>
      <c r="B1314" t="s">
        <v>2793</v>
      </c>
      <c r="C1314" t="s">
        <v>3172</v>
      </c>
      <c r="D1314" t="s">
        <v>67</v>
      </c>
      <c r="E1314">
        <v>1475.3520000000001</v>
      </c>
      <c r="F1314">
        <v>48000</v>
      </c>
      <c r="G1314">
        <v>142.191264675919</v>
      </c>
      <c r="H1314">
        <v>7.3916567745474397</v>
      </c>
      <c r="I1314">
        <v>66.728989155579399</v>
      </c>
      <c r="J1314">
        <v>0.57017119440719999</v>
      </c>
      <c r="K1314">
        <v>49640.265745134398</v>
      </c>
      <c r="L1314">
        <v>41304.2033375959</v>
      </c>
      <c r="M1314">
        <v>44.756587756347102</v>
      </c>
      <c r="N1314">
        <v>0.40920398009950198</v>
      </c>
      <c r="O1314">
        <v>39.581249999999898</v>
      </c>
      <c r="P1314">
        <v>175.86206896551701</v>
      </c>
      <c r="Q1314">
        <v>9.2297715558709997E-2</v>
      </c>
    </row>
    <row r="1315" spans="1:17" hidden="1" x14ac:dyDescent="0.3">
      <c r="A1315" t="s">
        <v>2794</v>
      </c>
      <c r="B1315" t="s">
        <v>2795</v>
      </c>
      <c r="C1315" t="s">
        <v>3172</v>
      </c>
      <c r="D1315" t="s">
        <v>294</v>
      </c>
      <c r="E1315">
        <v>1471.2752191100001</v>
      </c>
      <c r="F1315">
        <v>1030.55</v>
      </c>
      <c r="G1315">
        <v>155.018497166516</v>
      </c>
      <c r="H1315">
        <v>0.39657288678166303</v>
      </c>
      <c r="I1315">
        <v>66.197586532275594</v>
      </c>
      <c r="J1315">
        <v>-5.3034760269570898</v>
      </c>
      <c r="K1315">
        <v>1022.11755153029</v>
      </c>
      <c r="L1315">
        <v>773.67780820634096</v>
      </c>
      <c r="M1315">
        <v>38.140851582051901</v>
      </c>
      <c r="N1315">
        <v>0.87148005159070296</v>
      </c>
      <c r="O1315">
        <v>19.353743146863302</v>
      </c>
      <c r="P1315">
        <v>195.879988515647</v>
      </c>
      <c r="Q1315">
        <v>0.17066974294130999</v>
      </c>
    </row>
    <row r="1316" spans="1:17" hidden="1" x14ac:dyDescent="0.3">
      <c r="A1316" t="s">
        <v>2796</v>
      </c>
      <c r="B1316" t="s">
        <v>2797</v>
      </c>
      <c r="C1316" t="s">
        <v>3172</v>
      </c>
      <c r="D1316" t="s">
        <v>693</v>
      </c>
      <c r="E1316">
        <v>1466.7637778639901</v>
      </c>
      <c r="F1316">
        <v>67.14</v>
      </c>
      <c r="G1316">
        <v>70.185739375161404</v>
      </c>
      <c r="H1316">
        <v>-5.7164842147280401</v>
      </c>
      <c r="I1316">
        <v>16.2823205449486</v>
      </c>
      <c r="J1316">
        <v>-4.99960293829049E-2</v>
      </c>
      <c r="K1316">
        <v>66.291727585012794</v>
      </c>
      <c r="L1316">
        <v>60.462726386333998</v>
      </c>
      <c r="M1316">
        <v>63.5501802469349</v>
      </c>
      <c r="N1316">
        <v>0.36121958674407101</v>
      </c>
      <c r="O1316">
        <v>15.4304438486744</v>
      </c>
      <c r="P1316">
        <v>103.454545454545</v>
      </c>
      <c r="Q1316">
        <v>0.18617579700303499</v>
      </c>
    </row>
    <row r="1317" spans="1:17" hidden="1" x14ac:dyDescent="0.3">
      <c r="A1317" t="s">
        <v>2798</v>
      </c>
      <c r="B1317" t="s">
        <v>2799</v>
      </c>
      <c r="C1317" t="s">
        <v>3172</v>
      </c>
      <c r="D1317" t="s">
        <v>220</v>
      </c>
      <c r="E1317">
        <v>1465.2454128750001</v>
      </c>
      <c r="F1317">
        <v>519.65</v>
      </c>
      <c r="G1317">
        <v>88.424037432443299</v>
      </c>
      <c r="H1317">
        <v>1.76491348990869</v>
      </c>
      <c r="I1317">
        <v>20.2346819773264</v>
      </c>
      <c r="J1317">
        <v>4.7987178698330002</v>
      </c>
      <c r="K1317">
        <v>488.19878642253002</v>
      </c>
      <c r="L1317">
        <v>423.452799516536</v>
      </c>
      <c r="M1317">
        <v>63.083254677717498</v>
      </c>
      <c r="N1317">
        <v>0.31348744599505401</v>
      </c>
      <c r="O1317">
        <v>19.6285961704993</v>
      </c>
      <c r="P1317">
        <v>118.892165122156</v>
      </c>
      <c r="Q1317">
        <v>0.134770265789942</v>
      </c>
    </row>
    <row r="1318" spans="1:17" hidden="1" x14ac:dyDescent="0.3">
      <c r="A1318" t="s">
        <v>2800</v>
      </c>
      <c r="B1318" t="s">
        <v>2801</v>
      </c>
      <c r="C1318" t="s">
        <v>3172</v>
      </c>
      <c r="D1318" t="s">
        <v>21</v>
      </c>
      <c r="E1318">
        <v>1462.26976296</v>
      </c>
      <c r="F1318">
        <v>959.6</v>
      </c>
      <c r="G1318">
        <v>14.0598695508563</v>
      </c>
      <c r="H1318">
        <v>1.3158953333346499</v>
      </c>
      <c r="I1318">
        <v>4.7627359669313396</v>
      </c>
      <c r="J1318">
        <v>6.5935694488964796</v>
      </c>
      <c r="K1318">
        <v>1033.46624222739</v>
      </c>
      <c r="L1318">
        <v>956.96990597102899</v>
      </c>
      <c r="M1318">
        <v>41.327580479794101</v>
      </c>
      <c r="N1318">
        <v>1.6584117374813501</v>
      </c>
      <c r="O1318">
        <v>30.460608586911199</v>
      </c>
      <c r="P1318">
        <v>55.413393797068501</v>
      </c>
      <c r="Q1318">
        <v>7.0924388050472006E-2</v>
      </c>
    </row>
    <row r="1319" spans="1:17" hidden="1" x14ac:dyDescent="0.3">
      <c r="A1319" t="s">
        <v>2802</v>
      </c>
      <c r="B1319" t="s">
        <v>2803</v>
      </c>
      <c r="C1319" t="s">
        <v>3172</v>
      </c>
      <c r="D1319" t="s">
        <v>122</v>
      </c>
      <c r="E1319">
        <v>1461.2816350139999</v>
      </c>
      <c r="F1319">
        <v>25.89</v>
      </c>
      <c r="G1319">
        <v>-25.781212889220399</v>
      </c>
      <c r="H1319">
        <v>4.4350109453434596</v>
      </c>
      <c r="I1319">
        <v>-23.082541679010699</v>
      </c>
      <c r="J1319">
        <v>9.2121320401101201</v>
      </c>
      <c r="K1319">
        <v>25.207506143367802</v>
      </c>
      <c r="L1319">
        <v>27.1358758360475</v>
      </c>
      <c r="M1319">
        <v>63.984475381990499</v>
      </c>
      <c r="N1319">
        <v>0.96926875614388097</v>
      </c>
      <c r="O1319">
        <v>52.182309772112703</v>
      </c>
      <c r="P1319">
        <v>26.292682926829201</v>
      </c>
      <c r="Q1319">
        <v>0.20161659589945499</v>
      </c>
    </row>
    <row r="1320" spans="1:17" hidden="1" x14ac:dyDescent="0.3">
      <c r="A1320" t="s">
        <v>2804</v>
      </c>
      <c r="B1320" t="s">
        <v>2805</v>
      </c>
      <c r="C1320" t="s">
        <v>3172</v>
      </c>
      <c r="D1320" t="s">
        <v>21</v>
      </c>
      <c r="E1320">
        <v>1459.9023053639901</v>
      </c>
      <c r="F1320">
        <v>228.94</v>
      </c>
      <c r="G1320">
        <v>51.894833260730699</v>
      </c>
      <c r="H1320">
        <v>19.127097593290401</v>
      </c>
      <c r="I1320">
        <v>37.051631780454599</v>
      </c>
      <c r="J1320">
        <v>12.866688581129999</v>
      </c>
      <c r="K1320">
        <v>203.97447958161999</v>
      </c>
      <c r="L1320">
        <v>176.69678804395099</v>
      </c>
      <c r="M1320">
        <v>78.780865120207807</v>
      </c>
      <c r="N1320">
        <v>0.31061917212884499</v>
      </c>
      <c r="O1320">
        <v>9.1552371800471803</v>
      </c>
      <c r="P1320">
        <v>83.005595523581107</v>
      </c>
      <c r="Q1320">
        <v>8.9137168889301996E-2</v>
      </c>
    </row>
    <row r="1321" spans="1:17" hidden="1" x14ac:dyDescent="0.3">
      <c r="A1321" t="s">
        <v>2806</v>
      </c>
      <c r="B1321" t="s">
        <v>2807</v>
      </c>
      <c r="C1321" t="s">
        <v>3172</v>
      </c>
      <c r="D1321" t="s">
        <v>2808</v>
      </c>
      <c r="E1321">
        <v>1448.2732923000001</v>
      </c>
      <c r="F1321">
        <v>637.04999999999995</v>
      </c>
      <c r="G1321">
        <v>466.75035939426402</v>
      </c>
      <c r="H1321">
        <v>30.0276938446499</v>
      </c>
      <c r="I1321">
        <v>12.8859787626636</v>
      </c>
      <c r="J1321">
        <v>13.214136950441301</v>
      </c>
      <c r="K1321">
        <v>552.29330170366904</v>
      </c>
      <c r="L1321">
        <v>483.658178421554</v>
      </c>
      <c r="M1321">
        <v>81.347673067107706</v>
      </c>
      <c r="N1321">
        <v>1.1282030636170199</v>
      </c>
      <c r="O1321">
        <v>25.264892865552099</v>
      </c>
      <c r="P1321">
        <v>492.88040949278701</v>
      </c>
    </row>
    <row r="1322" spans="1:17" hidden="1" x14ac:dyDescent="0.3">
      <c r="A1322" t="s">
        <v>2809</v>
      </c>
      <c r="B1322" t="s">
        <v>2810</v>
      </c>
      <c r="C1322" t="s">
        <v>3172</v>
      </c>
      <c r="D1322" t="s">
        <v>294</v>
      </c>
      <c r="E1322">
        <v>1440.0878152499999</v>
      </c>
      <c r="F1322">
        <v>367.5</v>
      </c>
      <c r="G1322">
        <v>72.733586265113502</v>
      </c>
      <c r="H1322">
        <v>-6.2800871342250204</v>
      </c>
      <c r="I1322">
        <v>38.880815147138101</v>
      </c>
      <c r="J1322">
        <v>0.84855360290075099</v>
      </c>
      <c r="K1322">
        <v>369.33763623463699</v>
      </c>
      <c r="M1322">
        <v>54.409285357913298</v>
      </c>
      <c r="N1322">
        <v>0.36270656265142598</v>
      </c>
      <c r="O1322">
        <v>26.2585034013605</v>
      </c>
      <c r="P1322">
        <v>114.47330026262</v>
      </c>
    </row>
    <row r="1323" spans="1:17" hidden="1" x14ac:dyDescent="0.3">
      <c r="A1323" t="s">
        <v>2811</v>
      </c>
      <c r="B1323" t="s">
        <v>2812</v>
      </c>
      <c r="C1323" t="s">
        <v>3172</v>
      </c>
      <c r="D1323" t="s">
        <v>21</v>
      </c>
      <c r="E1323">
        <v>1433.8098800799901</v>
      </c>
      <c r="F1323">
        <v>829.7</v>
      </c>
      <c r="G1323">
        <v>679.01308430225299</v>
      </c>
      <c r="H1323">
        <v>-4.2534462243717801</v>
      </c>
      <c r="I1323">
        <v>139.02019799257801</v>
      </c>
      <c r="J1323">
        <v>25.239714058836999</v>
      </c>
      <c r="K1323">
        <v>755.96417200215706</v>
      </c>
      <c r="L1323">
        <v>525.95560092472203</v>
      </c>
      <c r="M1323">
        <v>73.860031445108604</v>
      </c>
      <c r="N1323">
        <v>1.8426856957508899</v>
      </c>
      <c r="O1323">
        <v>20.284440159093599</v>
      </c>
      <c r="P1323">
        <v>789.75871313672906</v>
      </c>
    </row>
    <row r="1324" spans="1:17" hidden="1" x14ac:dyDescent="0.3">
      <c r="A1324" t="s">
        <v>2813</v>
      </c>
      <c r="B1324" t="s">
        <v>2814</v>
      </c>
      <c r="C1324" t="s">
        <v>3172</v>
      </c>
      <c r="D1324" t="s">
        <v>72</v>
      </c>
      <c r="E1324">
        <v>1432.98</v>
      </c>
      <c r="F1324">
        <v>942.75</v>
      </c>
      <c r="G1324">
        <v>93.958662402936199</v>
      </c>
      <c r="H1324">
        <v>5.4052195692121199</v>
      </c>
      <c r="I1324">
        <v>46.601939722099203</v>
      </c>
      <c r="J1324">
        <v>2.57327446428148</v>
      </c>
      <c r="K1324">
        <v>864.04283149250398</v>
      </c>
      <c r="L1324">
        <v>727.02216553810797</v>
      </c>
      <c r="M1324">
        <v>70.178064084859102</v>
      </c>
      <c r="N1324">
        <v>0.62328754610558901</v>
      </c>
      <c r="O1324">
        <v>14.372845399098299</v>
      </c>
      <c r="P1324">
        <v>133.61417420394</v>
      </c>
      <c r="Q1324">
        <v>0.17742917592732199</v>
      </c>
    </row>
    <row r="1325" spans="1:17" hidden="1" x14ac:dyDescent="0.3">
      <c r="A1325" t="s">
        <v>2815</v>
      </c>
      <c r="B1325" t="s">
        <v>2816</v>
      </c>
      <c r="C1325" t="s">
        <v>3172</v>
      </c>
      <c r="D1325" t="s">
        <v>294</v>
      </c>
      <c r="E1325">
        <v>1432.2024661299999</v>
      </c>
      <c r="F1325">
        <v>105.67</v>
      </c>
      <c r="G1325">
        <v>-29.935238992468999</v>
      </c>
      <c r="H1325">
        <v>-2.92424659803376</v>
      </c>
      <c r="I1325">
        <v>-8.2175490926439103</v>
      </c>
      <c r="J1325">
        <v>7.1466085647164403</v>
      </c>
      <c r="K1325">
        <v>106.234317441615</v>
      </c>
      <c r="L1325">
        <v>109.788601793735</v>
      </c>
      <c r="M1325">
        <v>60.496498687792098</v>
      </c>
      <c r="N1325">
        <v>0.55496828776519003</v>
      </c>
      <c r="O1325">
        <v>22.068704457272599</v>
      </c>
      <c r="P1325">
        <v>14.8586956521739</v>
      </c>
      <c r="Q1325">
        <v>-4.6746856298368999E-2</v>
      </c>
    </row>
    <row r="1326" spans="1:17" hidden="1" x14ac:dyDescent="0.3">
      <c r="A1326" t="s">
        <v>2817</v>
      </c>
      <c r="B1326" t="s">
        <v>2818</v>
      </c>
      <c r="C1326" t="s">
        <v>3172</v>
      </c>
      <c r="D1326" t="s">
        <v>2819</v>
      </c>
      <c r="E1326">
        <v>1432.1477917</v>
      </c>
      <c r="F1326">
        <v>634.45000000000005</v>
      </c>
      <c r="G1326">
        <v>161.016363117136</v>
      </c>
      <c r="H1326">
        <v>-7.2188736001730902</v>
      </c>
      <c r="I1326">
        <v>102.00049269153099</v>
      </c>
      <c r="J1326">
        <v>0.62609394126407503</v>
      </c>
      <c r="K1326">
        <v>605.87053000211199</v>
      </c>
      <c r="L1326">
        <v>460.83425438131098</v>
      </c>
      <c r="M1326">
        <v>62.261436693982702</v>
      </c>
      <c r="N1326">
        <v>0.63089295618413699</v>
      </c>
      <c r="O1326">
        <v>18.827330758925001</v>
      </c>
      <c r="P1326">
        <v>241.19386931970899</v>
      </c>
    </row>
    <row r="1327" spans="1:17" hidden="1" x14ac:dyDescent="0.3">
      <c r="A1327" t="s">
        <v>2820</v>
      </c>
      <c r="B1327" t="s">
        <v>2821</v>
      </c>
      <c r="C1327" t="s">
        <v>3172</v>
      </c>
      <c r="D1327" t="s">
        <v>243</v>
      </c>
      <c r="E1327">
        <v>1428.4924136069999</v>
      </c>
      <c r="F1327">
        <v>174.09</v>
      </c>
      <c r="G1327">
        <v>-39.388645016310498</v>
      </c>
      <c r="H1327">
        <v>-2.8101681180174198</v>
      </c>
      <c r="I1327">
        <v>-5.9619444596314404</v>
      </c>
      <c r="J1327">
        <v>4.62510321527642</v>
      </c>
      <c r="K1327">
        <v>174.628442392864</v>
      </c>
      <c r="M1327">
        <v>61.440367480229099</v>
      </c>
      <c r="N1327">
        <v>0.38471153208473902</v>
      </c>
      <c r="O1327">
        <v>26.3139755298983</v>
      </c>
      <c r="P1327">
        <v>35.2680652680652</v>
      </c>
    </row>
    <row r="1328" spans="1:17" hidden="1" x14ac:dyDescent="0.3">
      <c r="A1328" t="s">
        <v>2822</v>
      </c>
      <c r="B1328" t="s">
        <v>2823</v>
      </c>
      <c r="C1328" t="s">
        <v>3172</v>
      </c>
      <c r="D1328" t="s">
        <v>391</v>
      </c>
      <c r="E1328">
        <v>1421.3105680000001</v>
      </c>
      <c r="F1328">
        <v>686.65</v>
      </c>
      <c r="G1328">
        <v>267.25293471958003</v>
      </c>
      <c r="H1328">
        <v>45.9475998363678</v>
      </c>
      <c r="I1328">
        <v>325.08058408052398</v>
      </c>
      <c r="J1328">
        <v>7.0711283659061399</v>
      </c>
      <c r="K1328">
        <v>499.00198187630298</v>
      </c>
      <c r="L1328">
        <v>296.52066588304598</v>
      </c>
      <c r="M1328">
        <v>81.503513874039896</v>
      </c>
      <c r="N1328">
        <v>0.26695848363258001</v>
      </c>
      <c r="O1328">
        <v>2.91269205563216E-2</v>
      </c>
      <c r="P1328">
        <v>408.62962962962899</v>
      </c>
    </row>
    <row r="1329" spans="1:17" hidden="1" x14ac:dyDescent="0.3">
      <c r="A1329" t="s">
        <v>2824</v>
      </c>
      <c r="B1329" t="s">
        <v>2825</v>
      </c>
      <c r="C1329" t="s">
        <v>3172</v>
      </c>
      <c r="D1329" t="s">
        <v>264</v>
      </c>
      <c r="E1329">
        <v>1417.5196000000001</v>
      </c>
      <c r="F1329">
        <v>1118.8</v>
      </c>
      <c r="G1329">
        <v>21.634593631253299</v>
      </c>
      <c r="H1329">
        <v>42.043441978721603</v>
      </c>
      <c r="I1329">
        <v>38.668813014220497</v>
      </c>
      <c r="J1329">
        <v>11.837724084088601</v>
      </c>
      <c r="M1329">
        <v>69.048475508716095</v>
      </c>
      <c r="O1329">
        <v>9.4923131927064599</v>
      </c>
      <c r="P1329">
        <v>64.046920821114298</v>
      </c>
    </row>
    <row r="1330" spans="1:17" hidden="1" x14ac:dyDescent="0.3">
      <c r="A1330" t="s">
        <v>2826</v>
      </c>
      <c r="B1330" t="s">
        <v>2827</v>
      </c>
      <c r="C1330" t="s">
        <v>3172</v>
      </c>
      <c r="D1330" t="s">
        <v>405</v>
      </c>
      <c r="E1330">
        <v>1414.023955614</v>
      </c>
      <c r="F1330">
        <v>35.19</v>
      </c>
      <c r="G1330">
        <v>3.7223484254624202</v>
      </c>
      <c r="H1330">
        <v>-1.63160387157119</v>
      </c>
      <c r="I1330">
        <v>-21.775731459972398</v>
      </c>
      <c r="J1330">
        <v>2.4621464979277901E-2</v>
      </c>
      <c r="K1330">
        <v>34.908207919243999</v>
      </c>
      <c r="L1330">
        <v>35.119786347110399</v>
      </c>
      <c r="M1330">
        <v>60.781622769558297</v>
      </c>
      <c r="N1330">
        <v>0.825593248703133</v>
      </c>
      <c r="O1330">
        <v>32.139812446717798</v>
      </c>
      <c r="P1330">
        <v>38.271119842829002</v>
      </c>
      <c r="Q1330">
        <v>-1.1637936440112E-2</v>
      </c>
    </row>
    <row r="1331" spans="1:17" hidden="1" x14ac:dyDescent="0.3">
      <c r="A1331" t="s">
        <v>2828</v>
      </c>
      <c r="B1331" t="s">
        <v>2829</v>
      </c>
      <c r="C1331" t="s">
        <v>3172</v>
      </c>
      <c r="D1331" t="s">
        <v>117</v>
      </c>
      <c r="E1331">
        <v>1412.86770942</v>
      </c>
      <c r="F1331">
        <v>62.77</v>
      </c>
      <c r="G1331">
        <v>25.1229619496699</v>
      </c>
      <c r="H1331">
        <v>-3.9618015536922702</v>
      </c>
      <c r="I1331">
        <v>-2.9578530354744399</v>
      </c>
      <c r="J1331">
        <v>1.82050961590529</v>
      </c>
      <c r="K1331">
        <v>64.236307277462402</v>
      </c>
      <c r="L1331">
        <v>62.209941940820698</v>
      </c>
      <c r="M1331">
        <v>60.084778422417699</v>
      </c>
      <c r="N1331">
        <v>0.42969872410827098</v>
      </c>
      <c r="O1331">
        <v>37.008124900430097</v>
      </c>
      <c r="P1331">
        <v>63.847559383972801</v>
      </c>
      <c r="Q1331">
        <v>5.6216212786179998E-2</v>
      </c>
    </row>
    <row r="1332" spans="1:17" hidden="1" x14ac:dyDescent="0.3">
      <c r="A1332" t="s">
        <v>2830</v>
      </c>
      <c r="B1332" t="s">
        <v>2831</v>
      </c>
      <c r="C1332" t="s">
        <v>3172</v>
      </c>
      <c r="D1332" t="s">
        <v>515</v>
      </c>
      <c r="E1332">
        <v>1410.914847885</v>
      </c>
      <c r="F1332">
        <v>414.85</v>
      </c>
      <c r="G1332">
        <v>96.847644069711507</v>
      </c>
      <c r="H1332">
        <v>3.8041296753982801</v>
      </c>
      <c r="I1332">
        <v>53.846038883815901</v>
      </c>
      <c r="J1332">
        <v>6.9509555968368799</v>
      </c>
      <c r="K1332">
        <v>389.90284001488101</v>
      </c>
      <c r="L1332">
        <v>318.921132620322</v>
      </c>
      <c r="M1332">
        <v>65.200786963931805</v>
      </c>
      <c r="N1332">
        <v>0.426816795746223</v>
      </c>
      <c r="O1332">
        <v>9.6420392913101107</v>
      </c>
      <c r="P1332">
        <v>128.19031903190299</v>
      </c>
      <c r="Q1332">
        <v>8.0043185175900006E-2</v>
      </c>
    </row>
    <row r="1333" spans="1:17" hidden="1" x14ac:dyDescent="0.3">
      <c r="A1333" t="s">
        <v>2832</v>
      </c>
      <c r="B1333" t="s">
        <v>2833</v>
      </c>
      <c r="C1333" t="s">
        <v>3172</v>
      </c>
      <c r="D1333" t="s">
        <v>91</v>
      </c>
      <c r="E1333">
        <v>1409.6279999999999</v>
      </c>
      <c r="F1333">
        <v>119.46</v>
      </c>
      <c r="G1333">
        <v>111.36497972255</v>
      </c>
      <c r="H1333">
        <v>-16.048276861872001</v>
      </c>
      <c r="I1333">
        <v>81.582541191866497</v>
      </c>
      <c r="J1333">
        <v>-4.4260218018278898</v>
      </c>
      <c r="K1333">
        <v>119.445895934787</v>
      </c>
      <c r="L1333">
        <v>86.848564267641393</v>
      </c>
      <c r="M1333">
        <v>42.804364783971998</v>
      </c>
      <c r="N1333">
        <v>0.110514208116209</v>
      </c>
      <c r="O1333">
        <v>31.726100786874198</v>
      </c>
      <c r="P1333">
        <v>185.44802867383501</v>
      </c>
      <c r="Q1333">
        <v>0.13260956540587801</v>
      </c>
    </row>
    <row r="1334" spans="1:17" hidden="1" x14ac:dyDescent="0.3">
      <c r="A1334" t="s">
        <v>2834</v>
      </c>
      <c r="B1334" t="s">
        <v>2835</v>
      </c>
      <c r="C1334" t="s">
        <v>3172</v>
      </c>
      <c r="D1334" t="s">
        <v>433</v>
      </c>
      <c r="E1334">
        <v>1405.5545664179999</v>
      </c>
      <c r="F1334">
        <v>137.86000000000001</v>
      </c>
      <c r="G1334">
        <v>-39.664922150705401</v>
      </c>
      <c r="H1334">
        <v>-13.641482676197599</v>
      </c>
      <c r="I1334">
        <v>-22.6307027677382</v>
      </c>
      <c r="J1334">
        <v>0.94331305537814203</v>
      </c>
      <c r="M1334">
        <v>58.192553647474199</v>
      </c>
      <c r="O1334">
        <v>28.391121427535101</v>
      </c>
      <c r="P1334">
        <v>11.627530364372401</v>
      </c>
    </row>
    <row r="1335" spans="1:17" hidden="1" x14ac:dyDescent="0.3">
      <c r="A1335" t="s">
        <v>2836</v>
      </c>
      <c r="B1335" t="s">
        <v>2837</v>
      </c>
      <c r="C1335" t="s">
        <v>3172</v>
      </c>
      <c r="D1335" t="s">
        <v>264</v>
      </c>
      <c r="E1335">
        <v>1402.3970164</v>
      </c>
      <c r="F1335">
        <v>215.98</v>
      </c>
      <c r="G1335">
        <v>174.25937966503699</v>
      </c>
      <c r="H1335">
        <v>3.7465771221133899</v>
      </c>
      <c r="I1335">
        <v>143.51235641894701</v>
      </c>
      <c r="J1335">
        <v>8.5651277345692307</v>
      </c>
      <c r="K1335">
        <v>193.66309227020301</v>
      </c>
      <c r="L1335">
        <v>146.47272895285101</v>
      </c>
      <c r="M1335">
        <v>73.059295905427007</v>
      </c>
      <c r="N1335">
        <v>0.94161381136406597</v>
      </c>
      <c r="O1335">
        <v>1.11121400129641</v>
      </c>
      <c r="P1335">
        <v>238.52664576802499</v>
      </c>
      <c r="Q1335">
        <v>0.16438783540311999</v>
      </c>
    </row>
    <row r="1336" spans="1:17" hidden="1" x14ac:dyDescent="0.3">
      <c r="A1336" t="s">
        <v>2838</v>
      </c>
      <c r="B1336" t="s">
        <v>2839</v>
      </c>
      <c r="C1336" t="s">
        <v>3172</v>
      </c>
      <c r="D1336" t="s">
        <v>196</v>
      </c>
      <c r="E1336">
        <v>1402.11831727</v>
      </c>
      <c r="F1336">
        <v>2302.85</v>
      </c>
      <c r="G1336">
        <v>27.634180529460998</v>
      </c>
      <c r="H1336">
        <v>-8.2188710742890905</v>
      </c>
      <c r="I1336">
        <v>2.7635951357097501</v>
      </c>
      <c r="J1336">
        <v>-2.9481997132270799</v>
      </c>
      <c r="K1336">
        <v>2557.4648618092401</v>
      </c>
      <c r="L1336">
        <v>2285.9020717615799</v>
      </c>
      <c r="M1336">
        <v>35.679394753657498</v>
      </c>
      <c r="N1336">
        <v>1.30751673348772</v>
      </c>
      <c r="O1336">
        <v>49.770936014069498</v>
      </c>
      <c r="P1336">
        <v>66.270758122743601</v>
      </c>
      <c r="Q1336">
        <v>0.111067088497403</v>
      </c>
    </row>
    <row r="1337" spans="1:17" hidden="1" x14ac:dyDescent="0.3">
      <c r="A1337" t="s">
        <v>2840</v>
      </c>
      <c r="B1337" t="s">
        <v>2841</v>
      </c>
      <c r="C1337" t="s">
        <v>3172</v>
      </c>
      <c r="D1337" t="s">
        <v>396</v>
      </c>
      <c r="E1337">
        <v>1395.2016216</v>
      </c>
      <c r="F1337">
        <v>225.66</v>
      </c>
      <c r="G1337">
        <v>-31.987371750587801</v>
      </c>
      <c r="H1337">
        <v>-1.80195378800622</v>
      </c>
      <c r="I1337">
        <v>-6.8020863819200601</v>
      </c>
      <c r="J1337">
        <v>4.98139241059621</v>
      </c>
      <c r="K1337">
        <v>233.71212272574601</v>
      </c>
      <c r="L1337">
        <v>244.63496117850201</v>
      </c>
      <c r="M1337">
        <v>61.8842166424526</v>
      </c>
      <c r="N1337">
        <v>0.41920313912655599</v>
      </c>
      <c r="O1337">
        <v>38.238943543383797</v>
      </c>
      <c r="P1337">
        <v>10.0512070226773</v>
      </c>
      <c r="Q1337">
        <v>0.10523722426401499</v>
      </c>
    </row>
    <row r="1338" spans="1:17" hidden="1" x14ac:dyDescent="0.3">
      <c r="A1338" t="s">
        <v>2842</v>
      </c>
      <c r="B1338" t="s">
        <v>2843</v>
      </c>
      <c r="C1338" t="s">
        <v>3172</v>
      </c>
      <c r="D1338" t="s">
        <v>67</v>
      </c>
      <c r="E1338">
        <v>1393.5464549999999</v>
      </c>
      <c r="F1338">
        <v>124.97</v>
      </c>
      <c r="G1338">
        <v>5.4173183225298303</v>
      </c>
      <c r="H1338">
        <v>-1.4897136806798701</v>
      </c>
      <c r="I1338">
        <v>23.850977795082599</v>
      </c>
      <c r="J1338">
        <v>1.0420783849867199</v>
      </c>
      <c r="K1338">
        <v>124.371439177656</v>
      </c>
      <c r="L1338">
        <v>110.46557260117299</v>
      </c>
      <c r="M1338">
        <v>39.148430988347101</v>
      </c>
      <c r="N1338">
        <v>0.32195238085101802</v>
      </c>
      <c r="O1338">
        <v>21.2290949827958</v>
      </c>
      <c r="P1338">
        <v>49.844124700239803</v>
      </c>
    </row>
    <row r="1339" spans="1:17" hidden="1" x14ac:dyDescent="0.3">
      <c r="A1339" t="s">
        <v>2844</v>
      </c>
      <c r="B1339" t="s">
        <v>2845</v>
      </c>
      <c r="C1339" t="s">
        <v>3172</v>
      </c>
      <c r="D1339" t="s">
        <v>1431</v>
      </c>
      <c r="E1339">
        <v>1392.5511859999999</v>
      </c>
      <c r="F1339">
        <v>310.7</v>
      </c>
      <c r="G1339">
        <v>1.7300322060039399</v>
      </c>
      <c r="H1339">
        <v>0.46511720272243101</v>
      </c>
      <c r="I1339">
        <v>2.7472218402399098</v>
      </c>
      <c r="J1339">
        <v>7.3397128105973799</v>
      </c>
      <c r="K1339">
        <v>303.30889092922899</v>
      </c>
      <c r="L1339">
        <v>282.66434942486001</v>
      </c>
      <c r="M1339">
        <v>71.395763328315198</v>
      </c>
      <c r="N1339">
        <v>0.28335636573742201</v>
      </c>
      <c r="O1339">
        <v>28.4196974573543</v>
      </c>
      <c r="P1339">
        <v>47.1814306016106</v>
      </c>
    </row>
    <row r="1340" spans="1:17" hidden="1" x14ac:dyDescent="0.3">
      <c r="A1340" t="s">
        <v>2846</v>
      </c>
      <c r="B1340" t="s">
        <v>2847</v>
      </c>
      <c r="C1340" t="s">
        <v>3172</v>
      </c>
      <c r="D1340" t="s">
        <v>136</v>
      </c>
      <c r="E1340">
        <v>1388.4218260990201</v>
      </c>
      <c r="F1340">
        <v>1398.8</v>
      </c>
      <c r="G1340">
        <v>110.353466384993</v>
      </c>
      <c r="H1340">
        <v>36.785482030531099</v>
      </c>
      <c r="I1340">
        <v>44.957032720567703</v>
      </c>
      <c r="J1340">
        <v>27.351670422769999</v>
      </c>
      <c r="K1340">
        <v>1023.78940238046</v>
      </c>
      <c r="L1340">
        <v>910.80620421251501</v>
      </c>
      <c r="M1340">
        <v>74.853032980142899</v>
      </c>
      <c r="N1340">
        <v>3.4306217685392499</v>
      </c>
      <c r="O1340">
        <v>1.5155847869602499</v>
      </c>
      <c r="P1340">
        <v>139.111111111111</v>
      </c>
    </row>
    <row r="1341" spans="1:17" hidden="1" x14ac:dyDescent="0.3">
      <c r="A1341" t="s">
        <v>2848</v>
      </c>
      <c r="B1341" t="s">
        <v>2849</v>
      </c>
      <c r="C1341" t="s">
        <v>3172</v>
      </c>
      <c r="D1341" t="s">
        <v>257</v>
      </c>
      <c r="E1341">
        <v>1388.33584443</v>
      </c>
      <c r="F1341">
        <v>25.05</v>
      </c>
      <c r="G1341">
        <v>-48.4556314938716</v>
      </c>
      <c r="H1341">
        <v>-9.9480041586747898</v>
      </c>
      <c r="I1341">
        <v>-24.180576478267401</v>
      </c>
      <c r="J1341">
        <v>3.4030117915422098</v>
      </c>
      <c r="K1341">
        <v>26.3645166155775</v>
      </c>
      <c r="L1341">
        <v>29.788327006772601</v>
      </c>
      <c r="M1341">
        <v>60.752600339893398</v>
      </c>
      <c r="N1341">
        <v>0.768180192503086</v>
      </c>
      <c r="O1341">
        <v>82.834331337325295</v>
      </c>
      <c r="P1341">
        <v>13.9154160982264</v>
      </c>
      <c r="Q1341">
        <v>-4.9734753566334E-2</v>
      </c>
    </row>
    <row r="1342" spans="1:17" hidden="1" x14ac:dyDescent="0.3">
      <c r="A1342" t="s">
        <v>2850</v>
      </c>
      <c r="B1342" t="s">
        <v>2851</v>
      </c>
      <c r="C1342" t="s">
        <v>3172</v>
      </c>
      <c r="D1342" t="s">
        <v>515</v>
      </c>
      <c r="E1342">
        <v>1387.65924</v>
      </c>
      <c r="F1342">
        <v>611.6</v>
      </c>
      <c r="G1342">
        <v>1269.89825394165</v>
      </c>
      <c r="H1342">
        <v>46.667182884419297</v>
      </c>
      <c r="I1342">
        <v>775.10252117109997</v>
      </c>
      <c r="J1342">
        <v>5.52565071172641</v>
      </c>
      <c r="K1342">
        <v>417.16778108337002</v>
      </c>
      <c r="L1342">
        <v>218.23584373076699</v>
      </c>
      <c r="M1342">
        <v>99.515262773105405</v>
      </c>
      <c r="N1342">
        <v>0.967270664127032</v>
      </c>
      <c r="O1342">
        <v>0</v>
      </c>
      <c r="P1342">
        <v>1384.4660194174701</v>
      </c>
    </row>
    <row r="1343" spans="1:17" hidden="1" x14ac:dyDescent="0.3">
      <c r="A1343" t="s">
        <v>2852</v>
      </c>
      <c r="B1343" t="s">
        <v>2853</v>
      </c>
      <c r="C1343" t="s">
        <v>3172</v>
      </c>
      <c r="D1343" t="s">
        <v>1431</v>
      </c>
      <c r="E1343">
        <v>1379.6234999999999</v>
      </c>
      <c r="F1343">
        <v>145.30000000000001</v>
      </c>
      <c r="G1343">
        <v>181.38317741470399</v>
      </c>
      <c r="H1343">
        <v>23.8040410362747</v>
      </c>
      <c r="I1343">
        <v>58.493557981099499</v>
      </c>
      <c r="J1343">
        <v>15.2361453344321</v>
      </c>
      <c r="K1343">
        <v>117.67990637050799</v>
      </c>
      <c r="L1343">
        <v>99.157533219732002</v>
      </c>
      <c r="M1343">
        <v>87.314400117180298</v>
      </c>
      <c r="N1343">
        <v>2.3763841435535502</v>
      </c>
      <c r="O1343">
        <v>1.0323468685478201</v>
      </c>
      <c r="P1343">
        <v>214.50216450216399</v>
      </c>
      <c r="Q1343">
        <v>0.141874202312265</v>
      </c>
    </row>
    <row r="1344" spans="1:17" hidden="1" x14ac:dyDescent="0.3">
      <c r="A1344" t="s">
        <v>2854</v>
      </c>
      <c r="B1344" t="s">
        <v>2855</v>
      </c>
      <c r="C1344" t="s">
        <v>3172</v>
      </c>
      <c r="D1344" t="s">
        <v>590</v>
      </c>
      <c r="E1344">
        <v>1377.89814234</v>
      </c>
      <c r="F1344">
        <v>630.6</v>
      </c>
      <c r="G1344">
        <v>26.594580562654201</v>
      </c>
      <c r="H1344">
        <v>-5.6723368629432001</v>
      </c>
      <c r="I1344">
        <v>12.1500835317045</v>
      </c>
      <c r="J1344">
        <v>4.9415217251852797</v>
      </c>
      <c r="K1344">
        <v>637.45326065058396</v>
      </c>
      <c r="L1344">
        <v>587.31660918282103</v>
      </c>
      <c r="M1344">
        <v>68.187558241791393</v>
      </c>
      <c r="N1344">
        <v>0.28214024324419101</v>
      </c>
      <c r="O1344">
        <v>37.155090390104597</v>
      </c>
      <c r="P1344">
        <v>66.935804103242802</v>
      </c>
      <c r="Q1344">
        <v>3.7628708349735002E-2</v>
      </c>
    </row>
    <row r="1345" spans="1:17" hidden="1" x14ac:dyDescent="0.3">
      <c r="A1345" t="s">
        <v>2856</v>
      </c>
      <c r="B1345" t="s">
        <v>2857</v>
      </c>
      <c r="C1345" t="s">
        <v>3172</v>
      </c>
      <c r="D1345" t="s">
        <v>240</v>
      </c>
      <c r="E1345">
        <v>1369.9573307799999</v>
      </c>
      <c r="F1345">
        <v>358.45</v>
      </c>
      <c r="G1345">
        <v>-53.377868243438499</v>
      </c>
      <c r="H1345">
        <v>-3.2390386414334098</v>
      </c>
      <c r="I1345">
        <v>-31.112582591983301</v>
      </c>
      <c r="J1345">
        <v>2.47543186557902</v>
      </c>
      <c r="K1345">
        <v>367.716594948916</v>
      </c>
      <c r="L1345">
        <v>427.60989087839801</v>
      </c>
      <c r="M1345">
        <v>59.310606750282702</v>
      </c>
      <c r="N1345">
        <v>0.35417839040696902</v>
      </c>
      <c r="O1345">
        <v>77.263216627144601</v>
      </c>
      <c r="P1345">
        <v>10.615645733682999</v>
      </c>
    </row>
    <row r="1346" spans="1:17" hidden="1" x14ac:dyDescent="0.3">
      <c r="A1346" t="s">
        <v>2858</v>
      </c>
      <c r="B1346" t="s">
        <v>2859</v>
      </c>
      <c r="C1346" t="s">
        <v>3172</v>
      </c>
      <c r="D1346" t="s">
        <v>51</v>
      </c>
      <c r="E1346">
        <v>1368.73146288</v>
      </c>
      <c r="F1346">
        <v>683.35</v>
      </c>
      <c r="G1346">
        <v>-1.60157629442256</v>
      </c>
      <c r="H1346">
        <v>2.2101210286758</v>
      </c>
      <c r="I1346">
        <v>6.5497946017569699</v>
      </c>
      <c r="J1346">
        <v>-0.57346250655276798</v>
      </c>
      <c r="K1346">
        <v>679.95328461632698</v>
      </c>
      <c r="L1346">
        <v>640.39490950165396</v>
      </c>
      <c r="M1346">
        <v>60.151498725754301</v>
      </c>
      <c r="N1346">
        <v>0.27469614661609398</v>
      </c>
      <c r="O1346">
        <v>18.804419404404701</v>
      </c>
      <c r="P1346">
        <v>27.776738967838401</v>
      </c>
      <c r="Q1346">
        <v>7.5789053695819994E-2</v>
      </c>
    </row>
    <row r="1347" spans="1:17" hidden="1" x14ac:dyDescent="0.3">
      <c r="A1347" t="s">
        <v>2860</v>
      </c>
      <c r="B1347" t="s">
        <v>2861</v>
      </c>
      <c r="C1347" t="s">
        <v>3172</v>
      </c>
      <c r="D1347" t="s">
        <v>2862</v>
      </c>
      <c r="E1347">
        <v>1368.2561009999999</v>
      </c>
      <c r="F1347">
        <v>552.9</v>
      </c>
      <c r="G1347">
        <v>68.758917120370398</v>
      </c>
      <c r="H1347">
        <v>4.2343682837482</v>
      </c>
      <c r="I1347">
        <v>49.328238052352603</v>
      </c>
      <c r="J1347">
        <v>3.98173689030881</v>
      </c>
      <c r="K1347">
        <v>515.87126355989199</v>
      </c>
      <c r="L1347">
        <v>424.77346200868999</v>
      </c>
      <c r="M1347">
        <v>76.615624974386606</v>
      </c>
      <c r="N1347">
        <v>0.708114199849737</v>
      </c>
      <c r="O1347">
        <v>1.10327364803761</v>
      </c>
      <c r="P1347">
        <v>110.22813688212899</v>
      </c>
    </row>
    <row r="1348" spans="1:17" hidden="1" x14ac:dyDescent="0.3">
      <c r="A1348" t="s">
        <v>2863</v>
      </c>
      <c r="B1348" t="s">
        <v>2864</v>
      </c>
      <c r="C1348" t="s">
        <v>3172</v>
      </c>
      <c r="D1348" t="s">
        <v>472</v>
      </c>
      <c r="E1348">
        <v>1365.9645335799901</v>
      </c>
      <c r="F1348">
        <v>563.29999999999995</v>
      </c>
      <c r="G1348">
        <v>-50.341284541846001</v>
      </c>
      <c r="H1348">
        <v>7.4620040869084301</v>
      </c>
      <c r="I1348">
        <v>-24.605055254328601</v>
      </c>
      <c r="J1348">
        <v>10.3633813969847</v>
      </c>
      <c r="K1348">
        <v>534.48475402759505</v>
      </c>
      <c r="L1348">
        <v>626.096835352742</v>
      </c>
      <c r="M1348">
        <v>73.407141006954404</v>
      </c>
      <c r="N1348">
        <v>1.2841079506138</v>
      </c>
      <c r="O1348">
        <v>48.189241966980298</v>
      </c>
      <c r="P1348">
        <v>26.612721959990999</v>
      </c>
      <c r="Q1348">
        <v>-1.5003485888693E-2</v>
      </c>
    </row>
    <row r="1349" spans="1:17" hidden="1" x14ac:dyDescent="0.3">
      <c r="A1349" t="s">
        <v>2865</v>
      </c>
      <c r="B1349" t="s">
        <v>2866</v>
      </c>
      <c r="C1349" t="s">
        <v>3172</v>
      </c>
      <c r="D1349" t="s">
        <v>199</v>
      </c>
      <c r="E1349">
        <v>1364.5032941439999</v>
      </c>
      <c r="F1349">
        <v>211.52</v>
      </c>
      <c r="G1349">
        <v>-44.716709580451798</v>
      </c>
      <c r="H1349">
        <v>-2.0549180384183301</v>
      </c>
      <c r="I1349">
        <v>-27.6824901974847</v>
      </c>
      <c r="J1349">
        <v>15.0795279599969</v>
      </c>
      <c r="M1349">
        <v>74.212862028326498</v>
      </c>
      <c r="O1349">
        <v>28.0682677760968</v>
      </c>
      <c r="P1349">
        <v>33.873417721518997</v>
      </c>
    </row>
    <row r="1350" spans="1:17" hidden="1" x14ac:dyDescent="0.3">
      <c r="A1350" t="s">
        <v>2867</v>
      </c>
      <c r="B1350" t="s">
        <v>2868</v>
      </c>
      <c r="C1350" t="s">
        <v>3172</v>
      </c>
      <c r="E1350">
        <v>1363.253661</v>
      </c>
      <c r="F1350">
        <v>315</v>
      </c>
      <c r="G1350">
        <v>1015.17429772756</v>
      </c>
      <c r="H1350">
        <v>-13.2016192865946</v>
      </c>
      <c r="I1350">
        <v>71.678918208404198</v>
      </c>
      <c r="J1350">
        <v>-2.12004008407779</v>
      </c>
      <c r="K1350">
        <v>349.683383287835</v>
      </c>
      <c r="L1350">
        <v>274.32277052950298</v>
      </c>
      <c r="M1350">
        <v>38.568236721207697</v>
      </c>
      <c r="N1350">
        <v>0.70919164654070099</v>
      </c>
      <c r="O1350">
        <v>57.079365079364997</v>
      </c>
      <c r="P1350">
        <v>1220.7547169811301</v>
      </c>
      <c r="Q1350">
        <v>0.20254438113856199</v>
      </c>
    </row>
    <row r="1351" spans="1:17" hidden="1" x14ac:dyDescent="0.3">
      <c r="A1351" t="s">
        <v>2869</v>
      </c>
      <c r="B1351" t="s">
        <v>2870</v>
      </c>
      <c r="C1351" t="s">
        <v>3172</v>
      </c>
      <c r="D1351" t="s">
        <v>51</v>
      </c>
      <c r="E1351">
        <v>1363.13467479</v>
      </c>
      <c r="F1351">
        <v>129.44999999999999</v>
      </c>
      <c r="G1351">
        <v>4.0358624203308802</v>
      </c>
      <c r="H1351">
        <v>-4.39682819480206</v>
      </c>
      <c r="I1351">
        <v>5.5124030161840798</v>
      </c>
      <c r="J1351">
        <v>0.79920910658163002</v>
      </c>
      <c r="K1351">
        <v>125.629496928878</v>
      </c>
      <c r="L1351">
        <v>117.895860126331</v>
      </c>
      <c r="M1351">
        <v>57.466619035975</v>
      </c>
      <c r="N1351">
        <v>0.69691778236966195</v>
      </c>
      <c r="O1351">
        <v>15.565855542680501</v>
      </c>
      <c r="P1351">
        <v>40.477482365707999</v>
      </c>
      <c r="Q1351">
        <v>2.3339060354114E-2</v>
      </c>
    </row>
    <row r="1352" spans="1:17" hidden="1" x14ac:dyDescent="0.3">
      <c r="A1352" t="s">
        <v>2871</v>
      </c>
      <c r="B1352" t="s">
        <v>2872</v>
      </c>
      <c r="C1352" t="s">
        <v>3172</v>
      </c>
      <c r="D1352" t="s">
        <v>75</v>
      </c>
      <c r="E1352">
        <v>1361.5964083859999</v>
      </c>
      <c r="F1352">
        <v>92.37</v>
      </c>
      <c r="G1352">
        <v>-18.5354082813998</v>
      </c>
      <c r="H1352">
        <v>-1.36566965747619</v>
      </c>
      <c r="I1352">
        <v>-26.2899140862413</v>
      </c>
      <c r="J1352">
        <v>2.7438768325900398</v>
      </c>
      <c r="K1352">
        <v>94.275273010348897</v>
      </c>
      <c r="L1352">
        <v>99.216510392088097</v>
      </c>
      <c r="M1352">
        <v>59.401484009148497</v>
      </c>
      <c r="N1352">
        <v>0.65798616220239403</v>
      </c>
      <c r="O1352">
        <v>34.134459240012902</v>
      </c>
      <c r="P1352">
        <v>8.4154929577464799</v>
      </c>
      <c r="Q1352">
        <v>-3.9896557348390004E-3</v>
      </c>
    </row>
    <row r="1353" spans="1:17" hidden="1" x14ac:dyDescent="0.3">
      <c r="A1353" t="s">
        <v>2873</v>
      </c>
      <c r="B1353" t="s">
        <v>2874</v>
      </c>
      <c r="C1353" t="s">
        <v>3172</v>
      </c>
      <c r="D1353" t="s">
        <v>304</v>
      </c>
      <c r="E1353">
        <v>1358.3012249999999</v>
      </c>
      <c r="F1353">
        <v>365.7</v>
      </c>
      <c r="G1353">
        <v>256.91151729441401</v>
      </c>
      <c r="H1353">
        <v>13.0848167802533</v>
      </c>
      <c r="I1353">
        <v>84.977389895985297</v>
      </c>
      <c r="J1353">
        <v>3.7742948134246799</v>
      </c>
      <c r="K1353">
        <v>328.17506039616097</v>
      </c>
      <c r="L1353">
        <v>258.15322351240002</v>
      </c>
      <c r="M1353">
        <v>72.212230079419101</v>
      </c>
      <c r="N1353">
        <v>0.765790968444655</v>
      </c>
      <c r="O1353">
        <v>13.125512715340401</v>
      </c>
      <c r="P1353">
        <v>367.667029956492</v>
      </c>
    </row>
    <row r="1354" spans="1:17" hidden="1" x14ac:dyDescent="0.3">
      <c r="A1354" t="s">
        <v>2875</v>
      </c>
      <c r="B1354" t="s">
        <v>2876</v>
      </c>
      <c r="C1354" t="s">
        <v>3172</v>
      </c>
      <c r="D1354" t="s">
        <v>475</v>
      </c>
      <c r="E1354">
        <v>1357.6664901659999</v>
      </c>
      <c r="F1354">
        <v>218.26</v>
      </c>
      <c r="G1354">
        <v>-23.516039755316399</v>
      </c>
      <c r="H1354">
        <v>-5.0923023252853197</v>
      </c>
      <c r="I1354">
        <v>-6.2884826232334303</v>
      </c>
      <c r="J1354">
        <v>-1.9023845625000499</v>
      </c>
      <c r="K1354">
        <v>214.53076256949601</v>
      </c>
      <c r="L1354">
        <v>208.73825645810399</v>
      </c>
      <c r="M1354">
        <v>61.595411872905203</v>
      </c>
      <c r="N1354">
        <v>0.88824925209712502</v>
      </c>
      <c r="O1354">
        <v>20.736736002932201</v>
      </c>
      <c r="P1354">
        <v>36.497811131957398</v>
      </c>
      <c r="Q1354">
        <v>-8.1042497872110004E-3</v>
      </c>
    </row>
    <row r="1355" spans="1:17" hidden="1" x14ac:dyDescent="0.3">
      <c r="A1355" t="s">
        <v>2877</v>
      </c>
      <c r="B1355" t="s">
        <v>2878</v>
      </c>
      <c r="C1355" t="s">
        <v>3172</v>
      </c>
      <c r="D1355" t="s">
        <v>294</v>
      </c>
      <c r="E1355">
        <v>1356.9649241549901</v>
      </c>
      <c r="F1355">
        <v>790.55</v>
      </c>
      <c r="G1355">
        <v>15.6344975568165</v>
      </c>
      <c r="H1355">
        <v>-0.31650673740073798</v>
      </c>
      <c r="I1355">
        <v>36.212504915360597</v>
      </c>
      <c r="J1355">
        <v>6.23765099292355</v>
      </c>
      <c r="K1355">
        <v>714.00606197479703</v>
      </c>
      <c r="L1355">
        <v>622.04862386094396</v>
      </c>
      <c r="M1355">
        <v>59.559025458283102</v>
      </c>
      <c r="N1355">
        <v>0.44731183428138999</v>
      </c>
      <c r="O1355">
        <v>19.157548542154199</v>
      </c>
      <c r="P1355">
        <v>79.263038548752803</v>
      </c>
      <c r="Q1355">
        <v>8.8300284904653997E-2</v>
      </c>
    </row>
    <row r="1356" spans="1:17" hidden="1" x14ac:dyDescent="0.3">
      <c r="A1356" t="s">
        <v>2879</v>
      </c>
      <c r="B1356" t="s">
        <v>2880</v>
      </c>
      <c r="C1356" t="s">
        <v>3172</v>
      </c>
      <c r="D1356" t="s">
        <v>240</v>
      </c>
      <c r="E1356">
        <v>1355.0847431249999</v>
      </c>
      <c r="F1356">
        <v>858.75</v>
      </c>
      <c r="G1356">
        <v>3.8850899468973301</v>
      </c>
      <c r="H1356">
        <v>21.979068056765101</v>
      </c>
      <c r="I1356">
        <v>68.057341022453599</v>
      </c>
      <c r="J1356">
        <v>6.4626918736690504</v>
      </c>
      <c r="K1356">
        <v>780.60398052793801</v>
      </c>
      <c r="L1356">
        <v>687.36035770188698</v>
      </c>
      <c r="M1356">
        <v>61.271901552897098</v>
      </c>
      <c r="N1356">
        <v>0.71836144881386599</v>
      </c>
      <c r="O1356">
        <v>11.7845705967976</v>
      </c>
      <c r="P1356">
        <v>97.845870291441003</v>
      </c>
      <c r="Q1356">
        <v>0.21583278898095301</v>
      </c>
    </row>
    <row r="1357" spans="1:17" hidden="1" x14ac:dyDescent="0.3">
      <c r="A1357" t="s">
        <v>2881</v>
      </c>
      <c r="B1357" t="s">
        <v>2882</v>
      </c>
      <c r="C1357" t="s">
        <v>3172</v>
      </c>
      <c r="D1357" t="s">
        <v>220</v>
      </c>
      <c r="E1357">
        <v>1348.7262594900001</v>
      </c>
      <c r="F1357">
        <v>2212.0500000000002</v>
      </c>
      <c r="G1357">
        <v>127.705511322097</v>
      </c>
      <c r="H1357">
        <v>-2.5130802812702702</v>
      </c>
      <c r="I1357">
        <v>73.650255450746101</v>
      </c>
      <c r="J1357">
        <v>7.9228984673216498</v>
      </c>
      <c r="K1357">
        <v>2105.7377949489601</v>
      </c>
      <c r="L1357">
        <v>1603.5842945802899</v>
      </c>
      <c r="M1357">
        <v>52.9627677603238</v>
      </c>
      <c r="N1357">
        <v>0.31123979472877</v>
      </c>
      <c r="O1357">
        <v>20.634705363802802</v>
      </c>
      <c r="P1357">
        <v>155.71354256979299</v>
      </c>
      <c r="Q1357">
        <v>0.12724462033544401</v>
      </c>
    </row>
    <row r="1358" spans="1:17" hidden="1" x14ac:dyDescent="0.3">
      <c r="A1358" t="s">
        <v>2883</v>
      </c>
      <c r="B1358" t="s">
        <v>2884</v>
      </c>
      <c r="C1358" t="s">
        <v>3172</v>
      </c>
      <c r="D1358" t="s">
        <v>199</v>
      </c>
      <c r="E1358">
        <v>1345.8</v>
      </c>
      <c r="F1358">
        <v>134.58000000000001</v>
      </c>
      <c r="G1358">
        <v>115.485748824277</v>
      </c>
      <c r="H1358">
        <v>8.2834263445609899</v>
      </c>
      <c r="I1358">
        <v>54.826215569462597</v>
      </c>
      <c r="J1358">
        <v>4.6978224012745304</v>
      </c>
      <c r="K1358">
        <v>124.23664759060399</v>
      </c>
      <c r="L1358">
        <v>101.539714566982</v>
      </c>
      <c r="M1358">
        <v>60.770817193423703</v>
      </c>
      <c r="N1358">
        <v>0.277460568158372</v>
      </c>
      <c r="O1358">
        <v>8.2627433496804592</v>
      </c>
      <c r="P1358">
        <v>152.25866916588501</v>
      </c>
      <c r="Q1358">
        <v>9.2014920242226003E-2</v>
      </c>
    </row>
    <row r="1359" spans="1:17" hidden="1" x14ac:dyDescent="0.3">
      <c r="A1359" t="s">
        <v>2885</v>
      </c>
      <c r="B1359" t="s">
        <v>2886</v>
      </c>
      <c r="C1359" t="s">
        <v>3172</v>
      </c>
      <c r="D1359" t="s">
        <v>475</v>
      </c>
      <c r="E1359">
        <v>1345.58001268</v>
      </c>
      <c r="F1359">
        <v>1033.4000000000001</v>
      </c>
      <c r="G1359">
        <v>-36.7123811532947</v>
      </c>
      <c r="H1359">
        <v>-14.9238345344531</v>
      </c>
      <c r="I1359">
        <v>-35.825836387705301</v>
      </c>
      <c r="J1359">
        <v>1.2981932084055801</v>
      </c>
      <c r="K1359">
        <v>1161.11550110282</v>
      </c>
      <c r="L1359">
        <v>1260.4787586913101</v>
      </c>
      <c r="M1359">
        <v>45.208460634225901</v>
      </c>
      <c r="N1359">
        <v>1.1742253016366</v>
      </c>
      <c r="O1359">
        <v>50.280627056318899</v>
      </c>
      <c r="P1359">
        <v>7.6458333333333499</v>
      </c>
      <c r="Q1359">
        <v>-6.2878054970706004E-2</v>
      </c>
    </row>
    <row r="1360" spans="1:17" hidden="1" x14ac:dyDescent="0.3">
      <c r="A1360" t="s">
        <v>2887</v>
      </c>
      <c r="B1360" t="s">
        <v>2888</v>
      </c>
      <c r="C1360" t="s">
        <v>3172</v>
      </c>
      <c r="D1360" t="s">
        <v>405</v>
      </c>
      <c r="E1360">
        <v>1343.7483597600001</v>
      </c>
      <c r="F1360">
        <v>4210.3500000000004</v>
      </c>
      <c r="G1360">
        <v>24.602966996259202</v>
      </c>
      <c r="H1360">
        <v>2.7078473245491699</v>
      </c>
      <c r="I1360">
        <v>25.538432614846499</v>
      </c>
      <c r="J1360">
        <v>1.4531951683488E-2</v>
      </c>
      <c r="K1360">
        <v>4144.1486714186003</v>
      </c>
      <c r="L1360">
        <v>3704.39903543946</v>
      </c>
      <c r="M1360">
        <v>50.579811628845299</v>
      </c>
      <c r="N1360">
        <v>0.80668500538724996</v>
      </c>
      <c r="O1360">
        <v>30.1316992649067</v>
      </c>
      <c r="P1360">
        <v>73.622680412371096</v>
      </c>
      <c r="Q1360">
        <v>2.1483541010262001E-2</v>
      </c>
    </row>
    <row r="1361" spans="1:17" hidden="1" x14ac:dyDescent="0.3">
      <c r="A1361" t="s">
        <v>2889</v>
      </c>
      <c r="B1361" t="s">
        <v>2890</v>
      </c>
      <c r="C1361" t="s">
        <v>3172</v>
      </c>
      <c r="D1361" t="s">
        <v>158</v>
      </c>
      <c r="E1361">
        <v>1343.1997449</v>
      </c>
      <c r="F1361">
        <v>1095.4000000000001</v>
      </c>
      <c r="G1361">
        <v>-34.713400818322498</v>
      </c>
      <c r="H1361">
        <v>-8.3616498393286598</v>
      </c>
      <c r="I1361">
        <v>-8.2720468322659908</v>
      </c>
      <c r="J1361">
        <v>3.3048183521224299</v>
      </c>
      <c r="K1361">
        <v>1172.9170021800601</v>
      </c>
      <c r="L1361">
        <v>1177.0808914184599</v>
      </c>
      <c r="M1361">
        <v>44.0634583367967</v>
      </c>
      <c r="N1361">
        <v>0.86935132147898098</v>
      </c>
      <c r="O1361">
        <v>43.783092934087897</v>
      </c>
      <c r="P1361">
        <v>21.731399677723999</v>
      </c>
      <c r="Q1361">
        <v>-4.7821632944882002E-2</v>
      </c>
    </row>
    <row r="1362" spans="1:17" hidden="1" x14ac:dyDescent="0.3">
      <c r="A1362" t="s">
        <v>2891</v>
      </c>
      <c r="B1362" t="s">
        <v>2892</v>
      </c>
      <c r="C1362" t="s">
        <v>3172</v>
      </c>
      <c r="D1362" t="s">
        <v>75</v>
      </c>
      <c r="E1362">
        <v>1343.046464814</v>
      </c>
      <c r="F1362">
        <v>120.86</v>
      </c>
      <c r="G1362">
        <v>17.289909554971899</v>
      </c>
      <c r="H1362">
        <v>3.6712168951935</v>
      </c>
      <c r="I1362">
        <v>-3.3565481258793102</v>
      </c>
      <c r="J1362">
        <v>0.197891979557659</v>
      </c>
      <c r="K1362">
        <v>120.510551671287</v>
      </c>
      <c r="L1362">
        <v>115.793001010385</v>
      </c>
      <c r="M1362">
        <v>55.808988628484997</v>
      </c>
      <c r="N1362">
        <v>1.5122848643631499</v>
      </c>
      <c r="O1362">
        <v>23.1673010094324</v>
      </c>
      <c r="P1362">
        <v>57.267404033832101</v>
      </c>
    </row>
    <row r="1363" spans="1:17" hidden="1" x14ac:dyDescent="0.3">
      <c r="A1363" t="s">
        <v>2893</v>
      </c>
      <c r="B1363" t="s">
        <v>2894</v>
      </c>
      <c r="C1363" t="s">
        <v>3172</v>
      </c>
      <c r="D1363" t="s">
        <v>117</v>
      </c>
      <c r="E1363">
        <v>1340.1516291299999</v>
      </c>
      <c r="F1363">
        <v>11.19</v>
      </c>
      <c r="G1363">
        <v>1.75566418719148</v>
      </c>
      <c r="H1363">
        <v>-8.9283232201297498</v>
      </c>
      <c r="I1363">
        <v>-31.656384348773599</v>
      </c>
      <c r="J1363">
        <v>1.8842160536575401</v>
      </c>
      <c r="K1363">
        <v>12.2332223186579</v>
      </c>
      <c r="L1363">
        <v>12.994097950223299</v>
      </c>
      <c r="M1363">
        <v>42.709989117749799</v>
      </c>
      <c r="N1363">
        <v>0.48197292985111601</v>
      </c>
      <c r="O1363">
        <v>64.432529043789003</v>
      </c>
      <c r="P1363">
        <v>36.463414634146297</v>
      </c>
      <c r="Q1363">
        <v>3.8677968519487002E-2</v>
      </c>
    </row>
    <row r="1364" spans="1:17" hidden="1" x14ac:dyDescent="0.3">
      <c r="A1364" t="s">
        <v>2895</v>
      </c>
      <c r="B1364" t="s">
        <v>2896</v>
      </c>
      <c r="C1364" t="s">
        <v>3172</v>
      </c>
      <c r="D1364" t="s">
        <v>199</v>
      </c>
      <c r="E1364">
        <v>1339.8626400000001</v>
      </c>
      <c r="F1364">
        <v>99.04</v>
      </c>
      <c r="G1364">
        <v>-12.7471079119171</v>
      </c>
      <c r="H1364">
        <v>-11.2588106696584</v>
      </c>
      <c r="I1364">
        <v>-34.263945562552202</v>
      </c>
      <c r="J1364">
        <v>4.2857302021596402</v>
      </c>
      <c r="K1364">
        <v>106.953811540516</v>
      </c>
      <c r="L1364">
        <v>113.893343262871</v>
      </c>
      <c r="M1364">
        <v>55.967313853882303</v>
      </c>
      <c r="N1364">
        <v>0.71828654950124904</v>
      </c>
      <c r="O1364">
        <v>58.521809369951498</v>
      </c>
      <c r="P1364">
        <v>20.633373934226501</v>
      </c>
      <c r="Q1364">
        <v>8.5106755777297996E-2</v>
      </c>
    </row>
    <row r="1365" spans="1:17" hidden="1" x14ac:dyDescent="0.3">
      <c r="A1365" t="s">
        <v>2897</v>
      </c>
      <c r="B1365" t="s">
        <v>2898</v>
      </c>
      <c r="C1365" t="s">
        <v>3172</v>
      </c>
      <c r="D1365" t="s">
        <v>24</v>
      </c>
      <c r="E1365">
        <v>1339.6815835750001</v>
      </c>
      <c r="F1365">
        <v>297.25</v>
      </c>
      <c r="G1365">
        <v>-57.796716765189402</v>
      </c>
      <c r="H1365">
        <v>2.8862674810155702</v>
      </c>
      <c r="I1365">
        <v>-30.707117635386801</v>
      </c>
      <c r="J1365">
        <v>2.5089567210291399</v>
      </c>
      <c r="K1365">
        <v>298.68953486246301</v>
      </c>
      <c r="M1365">
        <v>65.669013061547403</v>
      </c>
      <c r="N1365">
        <v>0.52097704417468005</v>
      </c>
      <c r="O1365">
        <v>57.7796467619848</v>
      </c>
      <c r="P1365">
        <v>6.5412186379928396</v>
      </c>
    </row>
    <row r="1366" spans="1:17" hidden="1" x14ac:dyDescent="0.3">
      <c r="A1366" t="s">
        <v>2899</v>
      </c>
      <c r="B1366" t="s">
        <v>2900</v>
      </c>
      <c r="C1366" t="s">
        <v>3172</v>
      </c>
      <c r="D1366" t="s">
        <v>590</v>
      </c>
      <c r="E1366">
        <v>1337.378400475</v>
      </c>
      <c r="F1366">
        <v>24.05</v>
      </c>
      <c r="G1366">
        <v>-45.560535860666803</v>
      </c>
      <c r="H1366">
        <v>-0.481269124704791</v>
      </c>
      <c r="I1366">
        <v>-2.2069418266667098</v>
      </c>
      <c r="J1366">
        <v>5.9638801762498099</v>
      </c>
      <c r="K1366">
        <v>23.462258088956499</v>
      </c>
      <c r="L1366">
        <v>24.5746610477551</v>
      </c>
      <c r="M1366">
        <v>73.393769229583398</v>
      </c>
      <c r="N1366">
        <v>0.39535536262446103</v>
      </c>
      <c r="O1366">
        <v>38.877338877338801</v>
      </c>
      <c r="P1366">
        <v>60.3333333333333</v>
      </c>
      <c r="Q1366">
        <v>0.253436184319135</v>
      </c>
    </row>
    <row r="1367" spans="1:17" hidden="1" x14ac:dyDescent="0.3">
      <c r="A1367" t="s">
        <v>2901</v>
      </c>
      <c r="B1367" t="s">
        <v>2902</v>
      </c>
      <c r="C1367" t="s">
        <v>3172</v>
      </c>
      <c r="D1367" t="s">
        <v>2903</v>
      </c>
      <c r="E1367">
        <v>1331.3316780719999</v>
      </c>
      <c r="F1367">
        <v>38.159999999999997</v>
      </c>
      <c r="G1367">
        <v>-22.883832767023399</v>
      </c>
      <c r="H1367">
        <v>-1.7714842240198201</v>
      </c>
      <c r="I1367">
        <v>21.5891007912936</v>
      </c>
      <c r="J1367">
        <v>8.6375325857866496</v>
      </c>
      <c r="K1367">
        <v>36.759993107076198</v>
      </c>
      <c r="L1367">
        <v>34.789747071300198</v>
      </c>
      <c r="M1367">
        <v>52.656023002925799</v>
      </c>
      <c r="N1367">
        <v>0.767716629778874</v>
      </c>
      <c r="O1367">
        <v>36.268343815513603</v>
      </c>
      <c r="P1367">
        <v>46.769230769230703</v>
      </c>
      <c r="Q1367">
        <v>0.156803333133372</v>
      </c>
    </row>
    <row r="1368" spans="1:17" hidden="1" x14ac:dyDescent="0.3">
      <c r="A1368" t="s">
        <v>2904</v>
      </c>
      <c r="B1368" t="s">
        <v>2905</v>
      </c>
      <c r="C1368" t="s">
        <v>3172</v>
      </c>
      <c r="D1368" t="s">
        <v>632</v>
      </c>
      <c r="E1368">
        <v>1330.9122310400001</v>
      </c>
      <c r="F1368">
        <v>21.28</v>
      </c>
      <c r="G1368">
        <v>8.1286249803415593</v>
      </c>
      <c r="H1368">
        <v>-7.9446841556566001</v>
      </c>
      <c r="I1368">
        <v>86.133527082609504</v>
      </c>
      <c r="J1368">
        <v>5.66815186965127</v>
      </c>
      <c r="K1368">
        <v>18.643827051843399</v>
      </c>
      <c r="L1368">
        <v>15.3781146361338</v>
      </c>
      <c r="M1368">
        <v>59.8196709937232</v>
      </c>
      <c r="N1368">
        <v>0.23717654859155299</v>
      </c>
      <c r="O1368">
        <v>23.825187969924801</v>
      </c>
      <c r="P1368">
        <v>112.8</v>
      </c>
      <c r="Q1368">
        <v>5.7716895171749001E-2</v>
      </c>
    </row>
    <row r="1369" spans="1:17" hidden="1" x14ac:dyDescent="0.3">
      <c r="A1369" t="s">
        <v>2906</v>
      </c>
      <c r="B1369" t="s">
        <v>2907</v>
      </c>
      <c r="C1369" t="s">
        <v>3172</v>
      </c>
      <c r="D1369" t="s">
        <v>1003</v>
      </c>
      <c r="E1369">
        <v>1330.5</v>
      </c>
      <c r="F1369">
        <v>219.19</v>
      </c>
      <c r="G1369">
        <v>-17.512607085638699</v>
      </c>
      <c r="H1369">
        <v>-9.0277989720119098</v>
      </c>
      <c r="I1369">
        <v>44.5599701957658</v>
      </c>
      <c r="J1369">
        <v>-0.29913231439231303</v>
      </c>
      <c r="K1369">
        <v>231.62540750886899</v>
      </c>
      <c r="L1369">
        <v>210.48235258922301</v>
      </c>
      <c r="M1369">
        <v>46.970545602635198</v>
      </c>
      <c r="N1369">
        <v>0.33384486175002598</v>
      </c>
      <c r="O1369">
        <v>31.849080706236599</v>
      </c>
      <c r="P1369">
        <v>93.973451327433594</v>
      </c>
      <c r="Q1369">
        <v>-8.1025529706830995E-2</v>
      </c>
    </row>
    <row r="1370" spans="1:17" hidden="1" x14ac:dyDescent="0.3">
      <c r="A1370" t="s">
        <v>2908</v>
      </c>
      <c r="B1370" t="s">
        <v>2909</v>
      </c>
      <c r="C1370" t="s">
        <v>3172</v>
      </c>
      <c r="D1370" t="s">
        <v>2910</v>
      </c>
      <c r="E1370">
        <v>1329.1415398199999</v>
      </c>
      <c r="F1370">
        <v>534.70000000000005</v>
      </c>
      <c r="G1370">
        <v>122.048181509739</v>
      </c>
      <c r="H1370">
        <v>3.9272010958408101</v>
      </c>
      <c r="I1370">
        <v>139.082400892706</v>
      </c>
      <c r="J1370">
        <v>2.7957003516057899</v>
      </c>
      <c r="K1370">
        <v>459.79464209164098</v>
      </c>
      <c r="M1370">
        <v>57.464908840778499</v>
      </c>
      <c r="O1370">
        <v>10.370301103422401</v>
      </c>
      <c r="P1370">
        <v>160.575048732943</v>
      </c>
    </row>
    <row r="1371" spans="1:17" hidden="1" x14ac:dyDescent="0.3">
      <c r="A1371" t="s">
        <v>2911</v>
      </c>
      <c r="B1371" t="s">
        <v>2912</v>
      </c>
      <c r="C1371" t="s">
        <v>3172</v>
      </c>
      <c r="D1371" t="s">
        <v>257</v>
      </c>
      <c r="E1371">
        <v>1328.1841935</v>
      </c>
      <c r="F1371">
        <v>792.5</v>
      </c>
      <c r="G1371">
        <v>-4.9341485845298196</v>
      </c>
      <c r="H1371">
        <v>3.7843730361206198</v>
      </c>
      <c r="I1371">
        <v>49.024680058586398</v>
      </c>
      <c r="J1371">
        <v>2.1055661321504702</v>
      </c>
      <c r="K1371">
        <v>751.59458420999204</v>
      </c>
      <c r="L1371">
        <v>641.20830813583098</v>
      </c>
      <c r="M1371">
        <v>65.865797664575993</v>
      </c>
      <c r="N1371">
        <v>0.39695693440441898</v>
      </c>
      <c r="O1371">
        <v>27.4700315457413</v>
      </c>
      <c r="P1371">
        <v>136.567164179104</v>
      </c>
      <c r="Q1371">
        <v>0.178272492411338</v>
      </c>
    </row>
    <row r="1372" spans="1:17" hidden="1" x14ac:dyDescent="0.3">
      <c r="A1372" t="s">
        <v>2913</v>
      </c>
      <c r="B1372" t="s">
        <v>2914</v>
      </c>
      <c r="C1372" t="s">
        <v>3172</v>
      </c>
      <c r="D1372" t="s">
        <v>405</v>
      </c>
      <c r="E1372">
        <v>1327.9716531839999</v>
      </c>
      <c r="F1372">
        <v>104.64</v>
      </c>
      <c r="G1372">
        <v>28.4342039635156</v>
      </c>
      <c r="H1372">
        <v>0.78446002206524901</v>
      </c>
      <c r="I1372">
        <v>48.281218464772202</v>
      </c>
      <c r="J1372">
        <v>22.448725618167099</v>
      </c>
      <c r="K1372">
        <v>93.973916446346294</v>
      </c>
      <c r="L1372">
        <v>80.505491350286206</v>
      </c>
      <c r="M1372">
        <v>72.376615055989106</v>
      </c>
      <c r="N1372">
        <v>0.73828812875109195</v>
      </c>
      <c r="O1372">
        <v>29.6827217125382</v>
      </c>
      <c r="P1372">
        <v>124.549356223175</v>
      </c>
      <c r="Q1372">
        <v>7.9585283587079003E-2</v>
      </c>
    </row>
    <row r="1373" spans="1:17" hidden="1" x14ac:dyDescent="0.3">
      <c r="A1373" t="s">
        <v>2915</v>
      </c>
      <c r="B1373" t="s">
        <v>2916</v>
      </c>
      <c r="C1373" t="s">
        <v>3172</v>
      </c>
      <c r="D1373" t="s">
        <v>243</v>
      </c>
      <c r="E1373">
        <v>1322.94552</v>
      </c>
      <c r="F1373">
        <v>81.12</v>
      </c>
      <c r="G1373">
        <v>-29.7536689651023</v>
      </c>
      <c r="H1373">
        <v>0.66447392077074197</v>
      </c>
      <c r="I1373">
        <v>-18.103121798000899</v>
      </c>
      <c r="J1373">
        <v>0.91187610457050605</v>
      </c>
      <c r="K1373">
        <v>82.3094961455554</v>
      </c>
      <c r="L1373">
        <v>84.130085081817896</v>
      </c>
      <c r="M1373">
        <v>54.7707307406735</v>
      </c>
      <c r="N1373">
        <v>0.55829184783400898</v>
      </c>
      <c r="O1373">
        <v>29.376232741617301</v>
      </c>
      <c r="P1373">
        <v>17.565217391304301</v>
      </c>
      <c r="Q1373">
        <v>8.6339048690250008E-3</v>
      </c>
    </row>
    <row r="1374" spans="1:17" hidden="1" x14ac:dyDescent="0.3">
      <c r="A1374" t="s">
        <v>2917</v>
      </c>
      <c r="B1374" t="s">
        <v>2918</v>
      </c>
      <c r="C1374" t="s">
        <v>3172</v>
      </c>
      <c r="D1374" t="s">
        <v>173</v>
      </c>
      <c r="E1374">
        <v>1320.9408000000001</v>
      </c>
      <c r="F1374">
        <v>539.6</v>
      </c>
      <c r="G1374">
        <v>112.895420554854</v>
      </c>
      <c r="H1374">
        <v>33.903012640617803</v>
      </c>
      <c r="I1374">
        <v>129.929639937822</v>
      </c>
      <c r="J1374">
        <v>21.6352319818435</v>
      </c>
      <c r="K1374">
        <v>435.30849334681398</v>
      </c>
      <c r="M1374">
        <v>84.599326161521105</v>
      </c>
      <c r="N1374">
        <v>1.3341488539788799</v>
      </c>
      <c r="O1374">
        <v>2.8539659006671498</v>
      </c>
      <c r="P1374">
        <v>164.76938174681001</v>
      </c>
    </row>
    <row r="1375" spans="1:17" hidden="1" x14ac:dyDescent="0.3">
      <c r="A1375" t="s">
        <v>2919</v>
      </c>
      <c r="B1375" t="s">
        <v>2920</v>
      </c>
      <c r="C1375" t="s">
        <v>3172</v>
      </c>
      <c r="D1375" t="s">
        <v>2921</v>
      </c>
      <c r="E1375">
        <v>1311.2885235000001</v>
      </c>
      <c r="F1375">
        <v>673.35</v>
      </c>
      <c r="G1375">
        <v>22.168595425097902</v>
      </c>
      <c r="H1375">
        <v>11.187093623095601</v>
      </c>
      <c r="I1375">
        <v>46.071815326615102</v>
      </c>
      <c r="J1375">
        <v>14.017483729378</v>
      </c>
      <c r="K1375">
        <v>638.76330391083297</v>
      </c>
      <c r="L1375">
        <v>592.49135937615904</v>
      </c>
      <c r="M1375">
        <v>71.800784002586397</v>
      </c>
      <c r="N1375">
        <v>1.4087109200974799</v>
      </c>
      <c r="O1375">
        <v>40.937105517190098</v>
      </c>
      <c r="P1375">
        <v>89.676056338028104</v>
      </c>
    </row>
    <row r="1376" spans="1:17" hidden="1" x14ac:dyDescent="0.3">
      <c r="A1376" t="s">
        <v>2922</v>
      </c>
      <c r="B1376" t="s">
        <v>2923</v>
      </c>
      <c r="C1376" t="s">
        <v>3172</v>
      </c>
      <c r="D1376" t="s">
        <v>986</v>
      </c>
      <c r="E1376">
        <v>1302.06307967</v>
      </c>
      <c r="F1376">
        <v>199.13</v>
      </c>
      <c r="G1376">
        <v>-51.311338845469997</v>
      </c>
      <c r="H1376">
        <v>-11.5715091051964</v>
      </c>
      <c r="I1376">
        <v>-20.593608493333299</v>
      </c>
      <c r="J1376">
        <v>2.4537938442879601</v>
      </c>
      <c r="K1376">
        <v>207.36208220368201</v>
      </c>
      <c r="L1376">
        <v>223.68908179741899</v>
      </c>
      <c r="M1376">
        <v>52.1428029664702</v>
      </c>
      <c r="N1376">
        <v>0.39735048939630302</v>
      </c>
      <c r="O1376">
        <v>43.223020137598503</v>
      </c>
      <c r="P1376">
        <v>8.9332603938730699</v>
      </c>
      <c r="Q1376">
        <v>-4.1624726435389003E-2</v>
      </c>
    </row>
    <row r="1377" spans="1:17" hidden="1" x14ac:dyDescent="0.3">
      <c r="A1377" t="s">
        <v>2924</v>
      </c>
      <c r="B1377" t="s">
        <v>2925</v>
      </c>
      <c r="C1377" t="s">
        <v>3172</v>
      </c>
      <c r="D1377" t="s">
        <v>163</v>
      </c>
      <c r="E1377">
        <v>1298.921489525</v>
      </c>
      <c r="F1377">
        <v>584.75</v>
      </c>
      <c r="G1377">
        <v>8.1717413576095002</v>
      </c>
      <c r="H1377">
        <v>8.9468040551958108</v>
      </c>
      <c r="I1377">
        <v>6.0691126620908697</v>
      </c>
      <c r="J1377">
        <v>0.60015864764892701</v>
      </c>
      <c r="K1377">
        <v>558.38181070938697</v>
      </c>
      <c r="L1377">
        <v>521.19388544265303</v>
      </c>
      <c r="M1377">
        <v>67.717347216011305</v>
      </c>
      <c r="N1377">
        <v>0.27234757379406899</v>
      </c>
      <c r="O1377">
        <v>19.675074818298398</v>
      </c>
      <c r="P1377">
        <v>49.820650781450098</v>
      </c>
      <c r="Q1377">
        <v>5.2648335604962002E-2</v>
      </c>
    </row>
    <row r="1378" spans="1:17" hidden="1" x14ac:dyDescent="0.3">
      <c r="A1378" t="s">
        <v>2926</v>
      </c>
      <c r="B1378" t="s">
        <v>2927</v>
      </c>
      <c r="C1378" t="s">
        <v>3172</v>
      </c>
      <c r="D1378" t="s">
        <v>366</v>
      </c>
      <c r="E1378">
        <v>1297.5</v>
      </c>
      <c r="F1378">
        <v>43.25</v>
      </c>
      <c r="G1378">
        <v>-23.763186193197299</v>
      </c>
      <c r="H1378">
        <v>6.8770589195422103</v>
      </c>
      <c r="I1378">
        <v>12.222542355973101</v>
      </c>
      <c r="J1378">
        <v>1.4064641688764501</v>
      </c>
      <c r="K1378">
        <v>43.2779775817597</v>
      </c>
      <c r="M1378">
        <v>51.365833056977998</v>
      </c>
      <c r="N1378">
        <v>0.90452220628038904</v>
      </c>
      <c r="O1378">
        <v>30.774566473988401</v>
      </c>
      <c r="P1378">
        <v>44.1666666666666</v>
      </c>
    </row>
    <row r="1379" spans="1:17" hidden="1" x14ac:dyDescent="0.3">
      <c r="A1379" t="s">
        <v>2928</v>
      </c>
      <c r="B1379" t="s">
        <v>2929</v>
      </c>
      <c r="C1379" t="s">
        <v>3172</v>
      </c>
      <c r="D1379" t="s">
        <v>1003</v>
      </c>
      <c r="E1379">
        <v>1295.17542</v>
      </c>
      <c r="F1379">
        <v>85.05</v>
      </c>
      <c r="G1379">
        <v>-35.330270727314797</v>
      </c>
      <c r="H1379">
        <v>-4.3130502362952798</v>
      </c>
      <c r="I1379">
        <v>-20.270765441404102</v>
      </c>
      <c r="J1379">
        <v>-0.61260390034690504</v>
      </c>
      <c r="K1379">
        <v>85.522484003265404</v>
      </c>
      <c r="L1379">
        <v>88.0319956072411</v>
      </c>
      <c r="M1379">
        <v>61.2943709097474</v>
      </c>
      <c r="N1379">
        <v>0.21058925270864001</v>
      </c>
      <c r="O1379">
        <v>35.978835978836003</v>
      </c>
      <c r="P1379">
        <v>14.9324324324324</v>
      </c>
      <c r="Q1379">
        <v>-2.6004441952700002E-3</v>
      </c>
    </row>
    <row r="1380" spans="1:17" hidden="1" x14ac:dyDescent="0.3">
      <c r="A1380" t="s">
        <v>2930</v>
      </c>
      <c r="B1380" t="s">
        <v>2931</v>
      </c>
      <c r="C1380" t="s">
        <v>3172</v>
      </c>
      <c r="D1380" t="s">
        <v>967</v>
      </c>
      <c r="E1380">
        <v>1294.435702625</v>
      </c>
      <c r="F1380">
        <v>917.15</v>
      </c>
      <c r="G1380">
        <v>29.516958811108001</v>
      </c>
      <c r="H1380">
        <v>10.525579412044999</v>
      </c>
      <c r="I1380">
        <v>7.2568492717580497</v>
      </c>
      <c r="J1380">
        <v>7.9266586410103104</v>
      </c>
      <c r="K1380">
        <v>839.26386548605296</v>
      </c>
      <c r="L1380">
        <v>769.899078319654</v>
      </c>
      <c r="M1380">
        <v>79.201348923851</v>
      </c>
      <c r="N1380">
        <v>0.37705913589325502</v>
      </c>
      <c r="O1380">
        <v>8.4555416235076102</v>
      </c>
      <c r="P1380">
        <v>64.629330461317494</v>
      </c>
      <c r="Q1380">
        <v>9.0251023913244993E-2</v>
      </c>
    </row>
    <row r="1381" spans="1:17" hidden="1" x14ac:dyDescent="0.3">
      <c r="A1381" t="s">
        <v>2932</v>
      </c>
      <c r="B1381" t="s">
        <v>2933</v>
      </c>
      <c r="C1381" t="s">
        <v>3172</v>
      </c>
      <c r="D1381" t="s">
        <v>472</v>
      </c>
      <c r="E1381">
        <v>1289.9168312199999</v>
      </c>
      <c r="F1381">
        <v>539.29999999999995</v>
      </c>
      <c r="G1381">
        <v>32.768005293345198</v>
      </c>
      <c r="H1381">
        <v>-6.9783652407599899</v>
      </c>
      <c r="I1381">
        <v>35.295066205461701</v>
      </c>
      <c r="J1381">
        <v>2.1125920523616499</v>
      </c>
      <c r="K1381">
        <v>555.55860837029604</v>
      </c>
      <c r="L1381">
        <v>481.11271080489303</v>
      </c>
      <c r="M1381">
        <v>46.515427415268</v>
      </c>
      <c r="N1381">
        <v>0.43818575554490102</v>
      </c>
      <c r="O1381">
        <v>23.854997218616699</v>
      </c>
      <c r="P1381">
        <v>68.636647904940503</v>
      </c>
      <c r="Q1381">
        <v>0.127953583203607</v>
      </c>
    </row>
    <row r="1382" spans="1:17" hidden="1" x14ac:dyDescent="0.3">
      <c r="A1382" t="s">
        <v>2934</v>
      </c>
      <c r="B1382" t="s">
        <v>2935</v>
      </c>
      <c r="C1382" t="s">
        <v>3172</v>
      </c>
      <c r="D1382" t="s">
        <v>173</v>
      </c>
      <c r="E1382">
        <v>1282.5885391520001</v>
      </c>
      <c r="F1382">
        <v>193.12</v>
      </c>
      <c r="G1382">
        <v>44.320082293357103</v>
      </c>
      <c r="H1382">
        <v>2.0116148342239701</v>
      </c>
      <c r="I1382">
        <v>28.014570420404599</v>
      </c>
      <c r="J1382">
        <v>1.4542417726194301</v>
      </c>
      <c r="K1382">
        <v>193.486411548809</v>
      </c>
      <c r="L1382">
        <v>175.72013220137299</v>
      </c>
      <c r="M1382">
        <v>54.7936392218894</v>
      </c>
      <c r="N1382">
        <v>0.898174614219997</v>
      </c>
      <c r="O1382">
        <v>31.9335128417564</v>
      </c>
      <c r="P1382">
        <v>100.43591074208599</v>
      </c>
      <c r="Q1382">
        <v>0.17714581286450201</v>
      </c>
    </row>
    <row r="1383" spans="1:17" hidden="1" x14ac:dyDescent="0.3">
      <c r="A1383" t="s">
        <v>2936</v>
      </c>
      <c r="B1383" t="s">
        <v>2937</v>
      </c>
      <c r="C1383" t="s">
        <v>3172</v>
      </c>
      <c r="D1383" t="s">
        <v>136</v>
      </c>
      <c r="E1383">
        <v>1282.504940046</v>
      </c>
      <c r="F1383">
        <v>49.94</v>
      </c>
      <c r="G1383">
        <v>65.210946070059506</v>
      </c>
      <c r="H1383">
        <v>-11.5892859912567</v>
      </c>
      <c r="I1383">
        <v>36.289904364502597</v>
      </c>
      <c r="J1383">
        <v>8.5757475887295307</v>
      </c>
      <c r="K1383">
        <v>49.829719388342099</v>
      </c>
      <c r="L1383">
        <v>41.681688143978697</v>
      </c>
      <c r="M1383">
        <v>59.1234744332247</v>
      </c>
      <c r="N1383">
        <v>0.32436510216064202</v>
      </c>
      <c r="O1383">
        <v>37.965558670404498</v>
      </c>
      <c r="P1383">
        <v>103.0081300813</v>
      </c>
      <c r="Q1383">
        <v>7.7408416830605994E-2</v>
      </c>
    </row>
    <row r="1384" spans="1:17" hidden="1" x14ac:dyDescent="0.3">
      <c r="A1384" t="s">
        <v>2938</v>
      </c>
      <c r="B1384" t="s">
        <v>2939</v>
      </c>
      <c r="C1384" t="s">
        <v>3172</v>
      </c>
      <c r="D1384" t="s">
        <v>590</v>
      </c>
      <c r="E1384">
        <v>1278.6307778559999</v>
      </c>
      <c r="F1384">
        <v>252.04</v>
      </c>
      <c r="G1384">
        <v>233.670092656652</v>
      </c>
      <c r="H1384">
        <v>19.953835555077099</v>
      </c>
      <c r="I1384">
        <v>174.732998113273</v>
      </c>
      <c r="J1384">
        <v>15.0257078621463</v>
      </c>
      <c r="K1384">
        <v>206.96563294817801</v>
      </c>
      <c r="L1384">
        <v>141.99440373812999</v>
      </c>
      <c r="M1384">
        <v>69.857784470851996</v>
      </c>
      <c r="N1384">
        <v>0.52031647228431099</v>
      </c>
      <c r="O1384">
        <v>3.98746230757021</v>
      </c>
      <c r="P1384">
        <v>287.45580322828499</v>
      </c>
      <c r="Q1384">
        <v>9.2856983806508003E-2</v>
      </c>
    </row>
    <row r="1385" spans="1:17" hidden="1" x14ac:dyDescent="0.3">
      <c r="A1385" t="s">
        <v>2940</v>
      </c>
      <c r="B1385" t="s">
        <v>2941</v>
      </c>
      <c r="C1385" t="s">
        <v>3172</v>
      </c>
      <c r="D1385" t="s">
        <v>749</v>
      </c>
      <c r="E1385">
        <v>1278.0963999999999</v>
      </c>
      <c r="F1385">
        <v>239.12</v>
      </c>
      <c r="G1385">
        <v>-52.903897901309499</v>
      </c>
      <c r="H1385">
        <v>-3.7606835762378101</v>
      </c>
      <c r="I1385">
        <v>-25.3263439402884</v>
      </c>
      <c r="J1385">
        <v>3.1896138189093199</v>
      </c>
      <c r="K1385">
        <v>238.31037809181899</v>
      </c>
      <c r="M1385">
        <v>61.342156721086397</v>
      </c>
      <c r="N1385">
        <v>0.25914109044095701</v>
      </c>
      <c r="O1385">
        <v>94.881231180996906</v>
      </c>
      <c r="P1385">
        <v>12.7977734798811</v>
      </c>
    </row>
    <row r="1386" spans="1:17" hidden="1" x14ac:dyDescent="0.3">
      <c r="A1386" t="s">
        <v>2942</v>
      </c>
      <c r="B1386" t="s">
        <v>2943</v>
      </c>
      <c r="C1386" t="s">
        <v>3172</v>
      </c>
      <c r="D1386" t="s">
        <v>294</v>
      </c>
      <c r="E1386">
        <v>1276.9670277</v>
      </c>
      <c r="F1386">
        <v>214.11</v>
      </c>
      <c r="G1386">
        <v>29.4166262545465</v>
      </c>
      <c r="H1386">
        <v>-0.51951374422006602</v>
      </c>
      <c r="I1386">
        <v>54.035597855872901</v>
      </c>
      <c r="J1386">
        <v>3.7799549866149</v>
      </c>
      <c r="K1386">
        <v>215.558437428904</v>
      </c>
      <c r="L1386">
        <v>175.63364263611399</v>
      </c>
      <c r="M1386">
        <v>44.100632703081999</v>
      </c>
      <c r="N1386">
        <v>0.43918547826326598</v>
      </c>
      <c r="O1386">
        <v>24.8984167016953</v>
      </c>
      <c r="P1386">
        <v>97.975034674063807</v>
      </c>
      <c r="Q1386">
        <v>0.12871915012426099</v>
      </c>
    </row>
    <row r="1387" spans="1:17" hidden="1" x14ac:dyDescent="0.3">
      <c r="A1387" t="s">
        <v>2944</v>
      </c>
      <c r="B1387" t="s">
        <v>2945</v>
      </c>
      <c r="C1387" t="s">
        <v>3172</v>
      </c>
      <c r="D1387" t="s">
        <v>46</v>
      </c>
      <c r="E1387">
        <v>1276.3192069219999</v>
      </c>
      <c r="F1387">
        <v>57.02</v>
      </c>
      <c r="G1387">
        <v>-55.994748745509199</v>
      </c>
      <c r="H1387">
        <v>-8.9073787224050598</v>
      </c>
      <c r="I1387">
        <v>-29.570028762975401</v>
      </c>
      <c r="J1387">
        <v>4.3992674078069296</v>
      </c>
      <c r="K1387">
        <v>61.299013132958997</v>
      </c>
      <c r="L1387">
        <v>66.253649634260498</v>
      </c>
      <c r="M1387">
        <v>55.540093602545397</v>
      </c>
      <c r="N1387">
        <v>0.598476540445955</v>
      </c>
      <c r="O1387">
        <v>63.363732023851199</v>
      </c>
      <c r="P1387">
        <v>14.7283702213279</v>
      </c>
      <c r="Q1387">
        <v>8.2510243723571006E-2</v>
      </c>
    </row>
    <row r="1388" spans="1:17" hidden="1" x14ac:dyDescent="0.3">
      <c r="A1388" t="s">
        <v>2946</v>
      </c>
      <c r="B1388" t="s">
        <v>2947</v>
      </c>
      <c r="C1388" t="s">
        <v>3172</v>
      </c>
      <c r="D1388" t="s">
        <v>158</v>
      </c>
      <c r="E1388">
        <v>1272.9815216483</v>
      </c>
      <c r="F1388">
        <v>583.54999999999995</v>
      </c>
      <c r="G1388">
        <v>-72.212467173270994</v>
      </c>
      <c r="H1388">
        <v>5.4128811917034296</v>
      </c>
      <c r="I1388">
        <v>-13.4240543404429</v>
      </c>
      <c r="J1388">
        <v>4.3016416154794497</v>
      </c>
      <c r="K1388">
        <v>577.15220357197302</v>
      </c>
      <c r="L1388">
        <v>655.73399515934602</v>
      </c>
      <c r="M1388">
        <v>44.138221873526803</v>
      </c>
      <c r="N1388">
        <v>0.50111619536815599</v>
      </c>
      <c r="O1388">
        <v>89.349670122525893</v>
      </c>
      <c r="P1388">
        <v>28.606060606060499</v>
      </c>
      <c r="Q1388">
        <v>-3.6275376913058002E-2</v>
      </c>
    </row>
    <row r="1389" spans="1:17" hidden="1" x14ac:dyDescent="0.3">
      <c r="A1389" t="s">
        <v>2948</v>
      </c>
      <c r="B1389" t="s">
        <v>2949</v>
      </c>
      <c r="C1389" t="s">
        <v>3172</v>
      </c>
      <c r="D1389" t="s">
        <v>986</v>
      </c>
      <c r="E1389">
        <v>1271.5700383999999</v>
      </c>
      <c r="F1389">
        <v>635.20000000000005</v>
      </c>
      <c r="G1389">
        <v>-42.330577803008197</v>
      </c>
      <c r="H1389">
        <v>-16.808441279137</v>
      </c>
      <c r="I1389">
        <v>0.25173340907859298</v>
      </c>
      <c r="J1389">
        <v>2.4350208190531699</v>
      </c>
      <c r="K1389">
        <v>680.52244030914903</v>
      </c>
      <c r="L1389">
        <v>652.442155230705</v>
      </c>
      <c r="M1389">
        <v>48.009175879491302</v>
      </c>
      <c r="N1389">
        <v>0.42024510851771602</v>
      </c>
      <c r="O1389">
        <v>34.603274559193899</v>
      </c>
      <c r="P1389">
        <v>32.4575122510687</v>
      </c>
      <c r="Q1389">
        <v>3.7826115909775998E-2</v>
      </c>
    </row>
    <row r="1390" spans="1:17" hidden="1" x14ac:dyDescent="0.3">
      <c r="A1390" t="s">
        <v>2950</v>
      </c>
      <c r="B1390" t="s">
        <v>2951</v>
      </c>
      <c r="C1390" t="s">
        <v>3172</v>
      </c>
      <c r="D1390" t="s">
        <v>475</v>
      </c>
      <c r="E1390">
        <v>1270.3067529299999</v>
      </c>
      <c r="F1390">
        <v>550.35</v>
      </c>
      <c r="G1390">
        <v>-5.3598065172193001</v>
      </c>
      <c r="H1390">
        <v>-13.3144974283696</v>
      </c>
      <c r="I1390">
        <v>30.039550399347601</v>
      </c>
      <c r="J1390">
        <v>-0.33941761356018801</v>
      </c>
      <c r="K1390">
        <v>548.72037419682897</v>
      </c>
      <c r="L1390">
        <v>504.16716274124201</v>
      </c>
      <c r="M1390">
        <v>51.567525632072297</v>
      </c>
      <c r="N1390">
        <v>0.27194853889272502</v>
      </c>
      <c r="O1390">
        <v>33.351503588625398</v>
      </c>
      <c r="P1390">
        <v>55.466101694915203</v>
      </c>
      <c r="Q1390">
        <v>8.0298970773599995E-4</v>
      </c>
    </row>
    <row r="1391" spans="1:17" hidden="1" x14ac:dyDescent="0.3">
      <c r="A1391" t="s">
        <v>2952</v>
      </c>
      <c r="B1391" t="s">
        <v>2953</v>
      </c>
      <c r="C1391" t="s">
        <v>3172</v>
      </c>
      <c r="D1391" t="s">
        <v>1648</v>
      </c>
      <c r="E1391">
        <v>1270.0353024850001</v>
      </c>
      <c r="F1391">
        <v>1677.85</v>
      </c>
      <c r="G1391">
        <v>33.164547831791403</v>
      </c>
      <c r="H1391">
        <v>-6.787724610253</v>
      </c>
      <c r="I1391">
        <v>26.54829394591</v>
      </c>
      <c r="J1391">
        <v>0.87849169459799703</v>
      </c>
      <c r="K1391">
        <v>1674.9390656861401</v>
      </c>
      <c r="L1391">
        <v>1484.9373142069401</v>
      </c>
      <c r="M1391">
        <v>63.331504550984697</v>
      </c>
      <c r="N1391">
        <v>0.169637041527194</v>
      </c>
      <c r="O1391">
        <v>22.674851744792399</v>
      </c>
      <c r="P1391">
        <v>70.270955956971704</v>
      </c>
      <c r="Q1391">
        <v>7.3103112708810994E-2</v>
      </c>
    </row>
    <row r="1392" spans="1:17" hidden="1" x14ac:dyDescent="0.3">
      <c r="A1392" t="s">
        <v>2954</v>
      </c>
      <c r="B1392" t="s">
        <v>2955</v>
      </c>
      <c r="C1392" t="s">
        <v>3172</v>
      </c>
      <c r="D1392" t="s">
        <v>294</v>
      </c>
      <c r="E1392">
        <v>1269.01413</v>
      </c>
      <c r="F1392">
        <v>118.5</v>
      </c>
      <c r="G1392">
        <v>-21.0302718280128</v>
      </c>
      <c r="H1392">
        <v>29.441336986432901</v>
      </c>
      <c r="I1392">
        <v>20.200404963658698</v>
      </c>
      <c r="J1392">
        <v>4.4567336261751098</v>
      </c>
      <c r="K1392">
        <v>101.672344725491</v>
      </c>
      <c r="L1392">
        <v>98.213210721498797</v>
      </c>
      <c r="M1392">
        <v>81.293474937920607</v>
      </c>
      <c r="N1392">
        <v>1.4692334460026599</v>
      </c>
      <c r="O1392">
        <v>1.6033755274261501</v>
      </c>
      <c r="P1392">
        <v>59.725030327537397</v>
      </c>
      <c r="Q1392">
        <v>8.4251259138137996E-2</v>
      </c>
    </row>
    <row r="1393" spans="1:17" hidden="1" x14ac:dyDescent="0.3">
      <c r="A1393" t="s">
        <v>2956</v>
      </c>
      <c r="B1393" t="s">
        <v>2957</v>
      </c>
      <c r="C1393" t="s">
        <v>3172</v>
      </c>
      <c r="D1393" t="s">
        <v>291</v>
      </c>
      <c r="E1393">
        <v>1268.55069</v>
      </c>
      <c r="F1393">
        <v>60.5</v>
      </c>
      <c r="G1393">
        <v>156.118608637189</v>
      </c>
      <c r="H1393">
        <v>12.9268221644273</v>
      </c>
      <c r="I1393">
        <v>115.560686180099</v>
      </c>
      <c r="J1393">
        <v>2.1281571719619898</v>
      </c>
      <c r="K1393">
        <v>54.783870377637598</v>
      </c>
      <c r="L1393">
        <v>38.329674231627003</v>
      </c>
      <c r="M1393">
        <v>50.388954673484399</v>
      </c>
      <c r="N1393">
        <v>0.47729342705614197</v>
      </c>
      <c r="O1393">
        <v>18.677685950413199</v>
      </c>
      <c r="P1393">
        <v>302.39441303624801</v>
      </c>
    </row>
    <row r="1394" spans="1:17" hidden="1" x14ac:dyDescent="0.3">
      <c r="A1394" t="s">
        <v>2958</v>
      </c>
      <c r="B1394" t="s">
        <v>2959</v>
      </c>
      <c r="C1394" t="s">
        <v>3172</v>
      </c>
      <c r="D1394" t="s">
        <v>475</v>
      </c>
      <c r="E1394">
        <v>1267.1830654400001</v>
      </c>
      <c r="F1394">
        <v>179.24</v>
      </c>
      <c r="G1394">
        <v>33.620395534275701</v>
      </c>
      <c r="H1394">
        <v>-19.476590705737301</v>
      </c>
      <c r="I1394">
        <v>26.281812788976101</v>
      </c>
      <c r="J1394">
        <v>4.0885178494227397</v>
      </c>
      <c r="K1394">
        <v>186.59096470933599</v>
      </c>
      <c r="L1394">
        <v>160.55087926864201</v>
      </c>
      <c r="M1394">
        <v>52.894357883260597</v>
      </c>
      <c r="N1394">
        <v>0.23824110005535801</v>
      </c>
      <c r="O1394">
        <v>38.585137246150403</v>
      </c>
      <c r="P1394">
        <v>68.142589118198799</v>
      </c>
      <c r="Q1394">
        <v>4.8930810582037E-2</v>
      </c>
    </row>
    <row r="1395" spans="1:17" hidden="1" x14ac:dyDescent="0.3">
      <c r="A1395" t="s">
        <v>2960</v>
      </c>
      <c r="B1395" t="s">
        <v>2961</v>
      </c>
      <c r="C1395" t="s">
        <v>3172</v>
      </c>
      <c r="D1395" t="s">
        <v>117</v>
      </c>
      <c r="E1395">
        <v>1267.1454241599999</v>
      </c>
      <c r="F1395">
        <v>994.4</v>
      </c>
      <c r="G1395">
        <v>657.78796330313196</v>
      </c>
      <c r="H1395">
        <v>3.5733321402838101</v>
      </c>
      <c r="I1395">
        <v>12.796790024821901</v>
      </c>
      <c r="J1395">
        <v>4.47693963178257</v>
      </c>
      <c r="K1395">
        <v>940.33054371772596</v>
      </c>
      <c r="L1395">
        <v>746.33673779943297</v>
      </c>
      <c r="M1395">
        <v>67.071938560012896</v>
      </c>
      <c r="N1395">
        <v>1.0399059493889899</v>
      </c>
      <c r="O1395">
        <v>9.3825422365245501</v>
      </c>
      <c r="P1395">
        <v>683.918013401655</v>
      </c>
      <c r="Q1395">
        <v>0.18250363628160901</v>
      </c>
    </row>
    <row r="1396" spans="1:17" hidden="1" x14ac:dyDescent="0.3">
      <c r="A1396" t="s">
        <v>2962</v>
      </c>
      <c r="B1396" t="s">
        <v>2963</v>
      </c>
      <c r="C1396" t="s">
        <v>3172</v>
      </c>
      <c r="D1396" t="s">
        <v>264</v>
      </c>
      <c r="E1396">
        <v>1266.13034197</v>
      </c>
      <c r="F1396">
        <v>338.3</v>
      </c>
      <c r="G1396">
        <v>40.380753661874898</v>
      </c>
      <c r="H1396">
        <v>58.1307119679796</v>
      </c>
      <c r="I1396">
        <v>57.4149730448421</v>
      </c>
      <c r="J1396">
        <v>5.0691906447531503</v>
      </c>
      <c r="M1396">
        <v>48.749835377774801</v>
      </c>
      <c r="O1396">
        <v>44.830032515518702</v>
      </c>
      <c r="P1396">
        <v>75.239575239575203</v>
      </c>
    </row>
    <row r="1397" spans="1:17" hidden="1" x14ac:dyDescent="0.3">
      <c r="A1397" t="s">
        <v>2964</v>
      </c>
      <c r="B1397" t="s">
        <v>2965</v>
      </c>
      <c r="C1397" t="s">
        <v>3172</v>
      </c>
      <c r="D1397" t="s">
        <v>2290</v>
      </c>
      <c r="E1397">
        <v>1264.84787435</v>
      </c>
      <c r="F1397">
        <v>462.1</v>
      </c>
      <c r="G1397">
        <v>73.696976928504199</v>
      </c>
      <c r="H1397">
        <v>-6.1756049180495403</v>
      </c>
      <c r="I1397">
        <v>-59.085008204733001</v>
      </c>
      <c r="J1397">
        <v>3.33560162460833</v>
      </c>
      <c r="K1397">
        <v>540.16042212741502</v>
      </c>
      <c r="L1397">
        <v>605.66412663037499</v>
      </c>
      <c r="M1397">
        <v>46.592283167117102</v>
      </c>
      <c r="N1397">
        <v>1.68146720290241</v>
      </c>
      <c r="O1397">
        <v>112.07530837481001</v>
      </c>
      <c r="P1397">
        <v>115.934579439252</v>
      </c>
      <c r="Q1397">
        <v>0.257680804324735</v>
      </c>
    </row>
    <row r="1398" spans="1:17" hidden="1" x14ac:dyDescent="0.3">
      <c r="A1398" t="s">
        <v>2966</v>
      </c>
      <c r="B1398" t="s">
        <v>2967</v>
      </c>
      <c r="C1398" t="s">
        <v>3172</v>
      </c>
      <c r="D1398" t="s">
        <v>75</v>
      </c>
      <c r="E1398">
        <v>1259.6500000000001</v>
      </c>
      <c r="F1398">
        <v>42.7</v>
      </c>
      <c r="G1398">
        <v>-37.128804840839102</v>
      </c>
      <c r="H1398">
        <v>-8.3591072226592793</v>
      </c>
      <c r="I1398">
        <v>-10.0928165722678</v>
      </c>
      <c r="J1398">
        <v>2.1922003921536999</v>
      </c>
      <c r="K1398">
        <v>45.409094797863801</v>
      </c>
      <c r="L1398">
        <v>47.298156582188902</v>
      </c>
      <c r="M1398">
        <v>51.526833528999902</v>
      </c>
      <c r="N1398">
        <v>0.465685197917103</v>
      </c>
      <c r="O1398">
        <v>34.637002341920301</v>
      </c>
      <c r="P1398">
        <v>10.478654592496699</v>
      </c>
      <c r="Q1398">
        <v>1.9696560810855999E-2</v>
      </c>
    </row>
    <row r="1399" spans="1:17" hidden="1" x14ac:dyDescent="0.3">
      <c r="A1399" t="s">
        <v>2968</v>
      </c>
      <c r="B1399" t="s">
        <v>2969</v>
      </c>
      <c r="C1399" t="s">
        <v>3172</v>
      </c>
      <c r="D1399" t="s">
        <v>117</v>
      </c>
      <c r="E1399">
        <v>1259.13687304</v>
      </c>
      <c r="F1399">
        <v>660.2</v>
      </c>
      <c r="G1399">
        <v>-31.0209238289845</v>
      </c>
      <c r="H1399">
        <v>-6.5648659135187097</v>
      </c>
      <c r="I1399">
        <v>-4.4433776760057899</v>
      </c>
      <c r="J1399">
        <v>1.3268840414074901</v>
      </c>
      <c r="K1399">
        <v>669.87573246246302</v>
      </c>
      <c r="L1399">
        <v>659.40424842367599</v>
      </c>
      <c r="M1399">
        <v>58.937277135948897</v>
      </c>
      <c r="N1399">
        <v>0.47480555684303799</v>
      </c>
      <c r="O1399">
        <v>27.991517721902401</v>
      </c>
      <c r="P1399">
        <v>20.255009107468101</v>
      </c>
      <c r="Q1399">
        <v>5.2751619344924998E-2</v>
      </c>
    </row>
    <row r="1400" spans="1:17" hidden="1" x14ac:dyDescent="0.3">
      <c r="A1400" t="s">
        <v>2970</v>
      </c>
      <c r="B1400" t="s">
        <v>2971</v>
      </c>
      <c r="C1400" t="s">
        <v>3172</v>
      </c>
      <c r="D1400" t="s">
        <v>1431</v>
      </c>
      <c r="E1400">
        <v>1258.3179186</v>
      </c>
      <c r="F1400">
        <v>181.81</v>
      </c>
      <c r="G1400">
        <v>-61.8521642933257</v>
      </c>
      <c r="H1400">
        <v>-12.4848078722026</v>
      </c>
      <c r="I1400">
        <v>-45.369928156845397</v>
      </c>
      <c r="J1400">
        <v>-1.40912776819149</v>
      </c>
      <c r="K1400">
        <v>203.46576503239299</v>
      </c>
      <c r="L1400">
        <v>238.26549986132201</v>
      </c>
      <c r="M1400">
        <v>45.145486694097599</v>
      </c>
      <c r="N1400">
        <v>1.00347543100807</v>
      </c>
      <c r="O1400">
        <v>82.058192618667803</v>
      </c>
      <c r="P1400">
        <v>6.2594973699590897</v>
      </c>
      <c r="Q1400">
        <v>2.6897287415739001E-2</v>
      </c>
    </row>
    <row r="1401" spans="1:17" hidden="1" x14ac:dyDescent="0.3">
      <c r="A1401" t="s">
        <v>2972</v>
      </c>
      <c r="B1401" t="s">
        <v>2973</v>
      </c>
      <c r="C1401" t="s">
        <v>3172</v>
      </c>
      <c r="D1401" t="s">
        <v>2974</v>
      </c>
      <c r="E1401">
        <v>1254.0067237830001</v>
      </c>
      <c r="F1401">
        <v>192.61</v>
      </c>
      <c r="G1401">
        <v>-64.435623448939197</v>
      </c>
      <c r="H1401">
        <v>1.4424644900906101</v>
      </c>
      <c r="I1401">
        <v>-3.0038450366792602</v>
      </c>
      <c r="J1401">
        <v>-0.69854185296786397</v>
      </c>
      <c r="K1401">
        <v>189.47756228274801</v>
      </c>
      <c r="L1401">
        <v>198.19548294416401</v>
      </c>
      <c r="M1401">
        <v>57.740802217967897</v>
      </c>
      <c r="N1401">
        <v>0.635376938307044</v>
      </c>
      <c r="O1401">
        <v>68.630912206012098</v>
      </c>
      <c r="P1401">
        <v>32.651515151515099</v>
      </c>
    </row>
    <row r="1402" spans="1:17" hidden="1" x14ac:dyDescent="0.3">
      <c r="A1402" t="s">
        <v>2975</v>
      </c>
      <c r="B1402" t="s">
        <v>2976</v>
      </c>
      <c r="C1402" t="s">
        <v>3172</v>
      </c>
      <c r="D1402" t="s">
        <v>515</v>
      </c>
      <c r="E1402">
        <v>1250.4363952000001</v>
      </c>
      <c r="F1402">
        <v>7461.55</v>
      </c>
      <c r="G1402">
        <v>80.455217838960706</v>
      </c>
      <c r="H1402">
        <v>16.803888187834801</v>
      </c>
      <c r="I1402">
        <v>32.246835104999199</v>
      </c>
      <c r="J1402">
        <v>3.7313110631697901</v>
      </c>
      <c r="K1402">
        <v>6986.9965191564497</v>
      </c>
      <c r="L1402">
        <v>5884.6268725233303</v>
      </c>
      <c r="M1402">
        <v>52.591529493729503</v>
      </c>
      <c r="N1402">
        <v>0.89184209494688105</v>
      </c>
      <c r="O1402">
        <v>11.2369413861731</v>
      </c>
      <c r="P1402">
        <v>107.265277777777</v>
      </c>
      <c r="Q1402">
        <v>0.206779385109366</v>
      </c>
    </row>
    <row r="1403" spans="1:17" hidden="1" x14ac:dyDescent="0.3">
      <c r="A1403" t="s">
        <v>2977</v>
      </c>
      <c r="B1403" t="s">
        <v>2978</v>
      </c>
      <c r="C1403" t="s">
        <v>3172</v>
      </c>
      <c r="D1403" t="s">
        <v>51</v>
      </c>
      <c r="E1403">
        <v>1249.69069472</v>
      </c>
      <c r="F1403">
        <v>2022.8</v>
      </c>
      <c r="G1403">
        <v>-14.9688696841687</v>
      </c>
      <c r="H1403">
        <v>2.5336760471079902</v>
      </c>
      <c r="I1403">
        <v>-24.484628975479399</v>
      </c>
      <c r="J1403">
        <v>3.5926508407646298</v>
      </c>
      <c r="K1403">
        <v>2081.4405478024401</v>
      </c>
      <c r="L1403">
        <v>2167.9930346372198</v>
      </c>
      <c r="M1403">
        <v>57.2430163988967</v>
      </c>
      <c r="N1403">
        <v>0.454468900672717</v>
      </c>
      <c r="O1403">
        <v>39.6035198734427</v>
      </c>
      <c r="P1403">
        <v>14.085897182820499</v>
      </c>
      <c r="Q1403">
        <v>-1.8421596461543E-2</v>
      </c>
    </row>
    <row r="1404" spans="1:17" hidden="1" x14ac:dyDescent="0.3">
      <c r="A1404" t="s">
        <v>2979</v>
      </c>
      <c r="B1404" t="s">
        <v>2980</v>
      </c>
      <c r="C1404" t="s">
        <v>3172</v>
      </c>
      <c r="D1404" t="s">
        <v>199</v>
      </c>
      <c r="E1404">
        <v>1248.5362067000001</v>
      </c>
      <c r="F1404">
        <v>694.6</v>
      </c>
      <c r="G1404">
        <v>-4.1634126972936398</v>
      </c>
      <c r="H1404">
        <v>4.1439973892812896</v>
      </c>
      <c r="I1404">
        <v>-5.3545119193491901</v>
      </c>
      <c r="J1404">
        <v>-0.31254944499474901</v>
      </c>
      <c r="K1404">
        <v>689.64162451150503</v>
      </c>
      <c r="L1404">
        <v>647.78061238066095</v>
      </c>
      <c r="M1404">
        <v>46.641703479958203</v>
      </c>
      <c r="N1404">
        <v>0.26877718872419398</v>
      </c>
      <c r="O1404">
        <v>9.4154909300316607</v>
      </c>
      <c r="P1404">
        <v>41.726178330952798</v>
      </c>
      <c r="Q1404">
        <v>7.2695926630689994E-2</v>
      </c>
    </row>
    <row r="1405" spans="1:17" hidden="1" x14ac:dyDescent="0.3">
      <c r="A1405" t="s">
        <v>2981</v>
      </c>
      <c r="B1405" t="s">
        <v>2982</v>
      </c>
      <c r="C1405" t="s">
        <v>3172</v>
      </c>
      <c r="D1405" t="s">
        <v>276</v>
      </c>
      <c r="E1405">
        <v>1246.6604690090001</v>
      </c>
      <c r="F1405">
        <v>18.91</v>
      </c>
      <c r="G1405">
        <v>-48.788536806089198</v>
      </c>
      <c r="H1405">
        <v>11.190454880356899</v>
      </c>
      <c r="I1405">
        <v>-39.317232929577699</v>
      </c>
      <c r="J1405">
        <v>2.0155666974735502</v>
      </c>
      <c r="K1405">
        <v>19.0410141488885</v>
      </c>
      <c r="L1405">
        <v>22.0631420344974</v>
      </c>
      <c r="M1405">
        <v>56.820462725595</v>
      </c>
      <c r="N1405">
        <v>0.44329631467548403</v>
      </c>
      <c r="O1405">
        <v>122.104706504494</v>
      </c>
      <c r="P1405">
        <v>28.116531165311599</v>
      </c>
      <c r="Q1405">
        <v>5.5429008324960997E-2</v>
      </c>
    </row>
    <row r="1406" spans="1:17" hidden="1" x14ac:dyDescent="0.3">
      <c r="A1406" t="s">
        <v>2983</v>
      </c>
      <c r="B1406" t="s">
        <v>2984</v>
      </c>
      <c r="C1406" t="s">
        <v>3172</v>
      </c>
      <c r="D1406" t="s">
        <v>91</v>
      </c>
      <c r="E1406">
        <v>1244.2885980000001</v>
      </c>
      <c r="F1406">
        <v>777.35</v>
      </c>
      <c r="G1406">
        <v>-39.738629782897</v>
      </c>
      <c r="H1406">
        <v>0.106320424450787</v>
      </c>
      <c r="I1406">
        <v>-14.871588291313101</v>
      </c>
      <c r="J1406">
        <v>1.65916332860481</v>
      </c>
      <c r="K1406">
        <v>822.35069214729901</v>
      </c>
      <c r="L1406">
        <v>818.07525063040498</v>
      </c>
      <c r="M1406">
        <v>36.025615162310899</v>
      </c>
      <c r="N1406">
        <v>0.208802189907766</v>
      </c>
      <c r="O1406">
        <v>34.611179005595901</v>
      </c>
      <c r="P1406">
        <v>11.3921329798667</v>
      </c>
      <c r="Q1406">
        <v>-6.7147665077724003E-2</v>
      </c>
    </row>
    <row r="1407" spans="1:17" hidden="1" x14ac:dyDescent="0.3">
      <c r="A1407" t="s">
        <v>2985</v>
      </c>
      <c r="B1407" t="s">
        <v>2986</v>
      </c>
      <c r="C1407" t="s">
        <v>3172</v>
      </c>
      <c r="D1407" t="s">
        <v>21</v>
      </c>
      <c r="E1407">
        <v>1244.0452965719901</v>
      </c>
      <c r="F1407">
        <v>111.67</v>
      </c>
      <c r="G1407">
        <v>-13.445892681771999</v>
      </c>
      <c r="H1407">
        <v>-4.3884726036975401</v>
      </c>
      <c r="I1407">
        <v>-13.8142607496853</v>
      </c>
      <c r="J1407">
        <v>-2.3811042116627101</v>
      </c>
      <c r="K1407">
        <v>115.97262811045999</v>
      </c>
      <c r="L1407">
        <v>116.969443810877</v>
      </c>
      <c r="M1407">
        <v>53.100258375386403</v>
      </c>
      <c r="N1407">
        <v>0.77247326984240094</v>
      </c>
      <c r="O1407">
        <v>58.0549834333303</v>
      </c>
      <c r="P1407">
        <v>19.753351206434299</v>
      </c>
      <c r="Q1407">
        <v>3.9993095473910001E-3</v>
      </c>
    </row>
    <row r="1408" spans="1:17" hidden="1" x14ac:dyDescent="0.3">
      <c r="A1408" t="s">
        <v>2987</v>
      </c>
      <c r="B1408" t="s">
        <v>2988</v>
      </c>
      <c r="C1408" t="s">
        <v>3172</v>
      </c>
      <c r="D1408" t="s">
        <v>21</v>
      </c>
      <c r="E1408">
        <v>1241.71967292</v>
      </c>
      <c r="F1408">
        <v>1413.4</v>
      </c>
      <c r="G1408">
        <v>183.00967753565399</v>
      </c>
      <c r="H1408">
        <v>5.2582162605273703</v>
      </c>
      <c r="I1408">
        <v>43.573817923493799</v>
      </c>
      <c r="J1408">
        <v>2.2665966765543901</v>
      </c>
      <c r="K1408">
        <v>1302.98471244499</v>
      </c>
      <c r="L1408">
        <v>1128.4433649641201</v>
      </c>
      <c r="M1408">
        <v>72.9199852417469</v>
      </c>
      <c r="N1408">
        <v>1.14112061671927</v>
      </c>
      <c r="O1408">
        <v>28.658663763107398</v>
      </c>
      <c r="P1408">
        <v>217.83258465025301</v>
      </c>
    </row>
    <row r="1409" spans="1:17" hidden="1" x14ac:dyDescent="0.3">
      <c r="A1409" t="s">
        <v>2989</v>
      </c>
      <c r="B1409" t="s">
        <v>2990</v>
      </c>
      <c r="C1409" t="s">
        <v>3172</v>
      </c>
      <c r="D1409" t="s">
        <v>94</v>
      </c>
      <c r="E1409">
        <v>1240.1208822999999</v>
      </c>
      <c r="F1409">
        <v>47.57</v>
      </c>
      <c r="G1409">
        <v>-38.102662977871397</v>
      </c>
      <c r="H1409">
        <v>4.7309382055461802</v>
      </c>
      <c r="I1409">
        <v>-25.035042590445101</v>
      </c>
      <c r="J1409">
        <v>14.1445669054416</v>
      </c>
      <c r="K1409">
        <v>48.572036392352302</v>
      </c>
      <c r="L1409">
        <v>54.3267073208319</v>
      </c>
      <c r="M1409">
        <v>62.3066438037418</v>
      </c>
      <c r="N1409">
        <v>0.63754983460446102</v>
      </c>
      <c r="O1409">
        <v>81.837292411183498</v>
      </c>
      <c r="P1409">
        <v>19.223057644110199</v>
      </c>
      <c r="Q1409">
        <v>-3.6636125651468003E-2</v>
      </c>
    </row>
    <row r="1410" spans="1:17" hidden="1" x14ac:dyDescent="0.3">
      <c r="A1410" t="s">
        <v>2991</v>
      </c>
      <c r="B1410" t="s">
        <v>2992</v>
      </c>
      <c r="C1410" t="s">
        <v>3172</v>
      </c>
      <c r="D1410" t="s">
        <v>1648</v>
      </c>
      <c r="E1410">
        <v>1238.6322500000001</v>
      </c>
      <c r="F1410">
        <v>119.3</v>
      </c>
      <c r="G1410">
        <v>968.36536274551304</v>
      </c>
      <c r="H1410">
        <v>9.9284965378675398</v>
      </c>
      <c r="I1410">
        <v>332.51068418357403</v>
      </c>
      <c r="J1410">
        <v>2.5828440980718601</v>
      </c>
      <c r="K1410">
        <v>98.019615428559703</v>
      </c>
      <c r="L1410">
        <v>59.102123581847202</v>
      </c>
      <c r="M1410">
        <v>72.401637645303794</v>
      </c>
      <c r="N1410">
        <v>1.57688827784659</v>
      </c>
      <c r="O1410">
        <v>3.85582564962281</v>
      </c>
      <c r="P1410">
        <v>1155.78947368421</v>
      </c>
    </row>
    <row r="1411" spans="1:17" hidden="1" x14ac:dyDescent="0.3">
      <c r="A1411" t="s">
        <v>2993</v>
      </c>
      <c r="B1411" t="s">
        <v>2994</v>
      </c>
      <c r="C1411" t="s">
        <v>3172</v>
      </c>
      <c r="D1411" t="s">
        <v>2995</v>
      </c>
      <c r="E1411">
        <v>1237.1489671500001</v>
      </c>
      <c r="F1411">
        <v>1441.45</v>
      </c>
      <c r="G1411">
        <v>66.577169152814093</v>
      </c>
      <c r="H1411">
        <v>9.9936581759870098</v>
      </c>
      <c r="I1411">
        <v>90.495695177548797</v>
      </c>
      <c r="J1411">
        <v>-0.67293765300251096</v>
      </c>
      <c r="K1411">
        <v>1355.87127932415</v>
      </c>
      <c r="L1411">
        <v>1108.4158147396699</v>
      </c>
      <c r="M1411">
        <v>62.477421052932797</v>
      </c>
      <c r="N1411">
        <v>0.93057381639166803</v>
      </c>
      <c r="O1411">
        <v>7.5306115369939901</v>
      </c>
      <c r="P1411">
        <v>118.401515151515</v>
      </c>
      <c r="Q1411">
        <v>0.111977159098804</v>
      </c>
    </row>
    <row r="1412" spans="1:17" hidden="1" x14ac:dyDescent="0.3">
      <c r="A1412" t="s">
        <v>2996</v>
      </c>
      <c r="B1412" t="s">
        <v>2997</v>
      </c>
      <c r="C1412" t="s">
        <v>3172</v>
      </c>
      <c r="D1412" t="s">
        <v>264</v>
      </c>
      <c r="E1412">
        <v>1233.4629072</v>
      </c>
      <c r="F1412">
        <v>1232.95</v>
      </c>
      <c r="G1412">
        <v>104.06972585368</v>
      </c>
      <c r="H1412">
        <v>-1.31338207577684</v>
      </c>
      <c r="I1412">
        <v>-24.135108554585301</v>
      </c>
      <c r="J1412">
        <v>2.92228700698272</v>
      </c>
      <c r="K1412">
        <v>1284.3752344794</v>
      </c>
      <c r="L1412">
        <v>1191.84755245766</v>
      </c>
      <c r="M1412">
        <v>52.1852189284389</v>
      </c>
      <c r="N1412">
        <v>0.74702635657241701</v>
      </c>
      <c r="O1412">
        <v>40.877570055557797</v>
      </c>
      <c r="P1412">
        <v>131.43125293289501</v>
      </c>
      <c r="Q1412">
        <v>0.15408217536256699</v>
      </c>
    </row>
    <row r="1413" spans="1:17" hidden="1" x14ac:dyDescent="0.3">
      <c r="A1413" t="s">
        <v>2998</v>
      </c>
      <c r="B1413" t="s">
        <v>2999</v>
      </c>
      <c r="C1413" t="s">
        <v>3172</v>
      </c>
      <c r="D1413" t="s">
        <v>986</v>
      </c>
      <c r="E1413">
        <v>1232.6253784399901</v>
      </c>
      <c r="F1413">
        <v>66.52</v>
      </c>
      <c r="G1413">
        <v>-54.332964291723002</v>
      </c>
      <c r="H1413">
        <v>-12.7850487023283</v>
      </c>
      <c r="I1413">
        <v>-15.6688644234207</v>
      </c>
      <c r="J1413">
        <v>7.9011400579233202</v>
      </c>
      <c r="K1413">
        <v>69.218002503289298</v>
      </c>
      <c r="L1413">
        <v>75.1400129382519</v>
      </c>
      <c r="M1413">
        <v>58.005407395400098</v>
      </c>
      <c r="N1413">
        <v>0.67757154574366696</v>
      </c>
      <c r="O1413">
        <v>41.686710763680097</v>
      </c>
      <c r="P1413">
        <v>13.7094017094016</v>
      </c>
      <c r="Q1413">
        <v>-1.8466236005433002E-2</v>
      </c>
    </row>
    <row r="1414" spans="1:17" hidden="1" x14ac:dyDescent="0.3">
      <c r="A1414" t="s">
        <v>3000</v>
      </c>
      <c r="B1414" t="s">
        <v>3001</v>
      </c>
      <c r="C1414" t="s">
        <v>3172</v>
      </c>
      <c r="D1414" t="s">
        <v>986</v>
      </c>
      <c r="E1414">
        <v>1226.5219391999999</v>
      </c>
      <c r="F1414">
        <v>321.60000000000002</v>
      </c>
      <c r="G1414">
        <v>-56.072322182173799</v>
      </c>
      <c r="H1414">
        <v>-14.5500264557969</v>
      </c>
      <c r="I1414">
        <v>-17.680253683150799</v>
      </c>
      <c r="J1414">
        <v>4.1022423270584003</v>
      </c>
      <c r="K1414">
        <v>335.97917953267603</v>
      </c>
      <c r="L1414">
        <v>344.37878103243298</v>
      </c>
      <c r="M1414">
        <v>48.035880589244698</v>
      </c>
      <c r="N1414">
        <v>0.35531893699490502</v>
      </c>
      <c r="O1414">
        <v>66.604477611940197</v>
      </c>
      <c r="P1414">
        <v>16.945454545454499</v>
      </c>
      <c r="Q1414">
        <v>6.2561675041080997E-2</v>
      </c>
    </row>
    <row r="1415" spans="1:17" hidden="1" x14ac:dyDescent="0.3">
      <c r="A1415" t="s">
        <v>3002</v>
      </c>
      <c r="B1415" t="s">
        <v>3003</v>
      </c>
      <c r="C1415" t="s">
        <v>3172</v>
      </c>
      <c r="D1415" t="s">
        <v>91</v>
      </c>
      <c r="E1415">
        <v>1220.20907618</v>
      </c>
      <c r="F1415">
        <v>249.8</v>
      </c>
      <c r="G1415">
        <v>-34.460325327880597</v>
      </c>
      <c r="H1415">
        <v>-1.7362087770072101</v>
      </c>
      <c r="I1415">
        <v>-5.5946912914826701</v>
      </c>
      <c r="J1415">
        <v>5.1667820488889404</v>
      </c>
      <c r="K1415">
        <v>254.983856755624</v>
      </c>
      <c r="L1415">
        <v>263.36236760724597</v>
      </c>
      <c r="M1415">
        <v>47.430539630142903</v>
      </c>
      <c r="N1415">
        <v>0.42092440767186701</v>
      </c>
      <c r="O1415">
        <v>52.922337870296197</v>
      </c>
      <c r="P1415">
        <v>51.393939393939299</v>
      </c>
    </row>
    <row r="1416" spans="1:17" hidden="1" x14ac:dyDescent="0.3">
      <c r="A1416" t="s">
        <v>3004</v>
      </c>
      <c r="B1416" t="s">
        <v>3005</v>
      </c>
      <c r="C1416" t="s">
        <v>3172</v>
      </c>
      <c r="D1416" t="s">
        <v>632</v>
      </c>
      <c r="E1416">
        <v>1219.6861592149901</v>
      </c>
      <c r="F1416">
        <v>204.41</v>
      </c>
      <c r="G1416">
        <v>-27.832382389938999</v>
      </c>
      <c r="H1416">
        <v>-10.9703429892594</v>
      </c>
      <c r="I1416">
        <v>-20.683200957770101</v>
      </c>
      <c r="J1416">
        <v>3.8201503204875999</v>
      </c>
      <c r="K1416">
        <v>225.16398441518101</v>
      </c>
      <c r="L1416">
        <v>233.57058172566499</v>
      </c>
      <c r="M1416">
        <v>48.100997820130601</v>
      </c>
      <c r="N1416">
        <v>0.552327564142989</v>
      </c>
      <c r="O1416">
        <v>50.677559806271702</v>
      </c>
      <c r="P1416">
        <v>10.1050363587395</v>
      </c>
      <c r="Q1416">
        <v>-5.2101694228052997E-2</v>
      </c>
    </row>
    <row r="1417" spans="1:17" hidden="1" x14ac:dyDescent="0.3">
      <c r="A1417" t="s">
        <v>3006</v>
      </c>
      <c r="B1417" t="s">
        <v>3007</v>
      </c>
      <c r="C1417" t="s">
        <v>3172</v>
      </c>
      <c r="D1417" t="s">
        <v>237</v>
      </c>
      <c r="E1417">
        <v>1218.21702912</v>
      </c>
      <c r="F1417">
        <v>260.39999999999998</v>
      </c>
      <c r="G1417">
        <v>-20.533943042561699</v>
      </c>
      <c r="H1417">
        <v>-5.2739067811340403</v>
      </c>
      <c r="I1417">
        <v>29.562316249300601</v>
      </c>
      <c r="J1417">
        <v>9.9861566662364591</v>
      </c>
      <c r="K1417">
        <v>253.67255424543299</v>
      </c>
      <c r="L1417">
        <v>218.706825033293</v>
      </c>
      <c r="M1417">
        <v>60.121054509666003</v>
      </c>
      <c r="N1417">
        <v>0.30626541791851403</v>
      </c>
      <c r="O1417">
        <v>18.855606758832501</v>
      </c>
      <c r="P1417">
        <v>80.8333333333333</v>
      </c>
      <c r="Q1417">
        <v>0.12609644368651099</v>
      </c>
    </row>
    <row r="1418" spans="1:17" hidden="1" x14ac:dyDescent="0.3">
      <c r="A1418" t="s">
        <v>3008</v>
      </c>
      <c r="B1418" t="s">
        <v>3009</v>
      </c>
      <c r="C1418" t="s">
        <v>3172</v>
      </c>
      <c r="D1418" t="s">
        <v>51</v>
      </c>
      <c r="E1418">
        <v>1213.2706255799999</v>
      </c>
      <c r="F1418">
        <v>384.15</v>
      </c>
      <c r="G1418">
        <v>-33.675176452313401</v>
      </c>
      <c r="H1418">
        <v>2.51174427192058</v>
      </c>
      <c r="I1418">
        <v>12.1827801763149</v>
      </c>
      <c r="J1418">
        <v>4.4744441868274301</v>
      </c>
      <c r="K1418">
        <v>373.10456725251902</v>
      </c>
      <c r="L1418">
        <v>360.603339831131</v>
      </c>
      <c r="M1418">
        <v>67.534374787454098</v>
      </c>
      <c r="N1418">
        <v>0.342478351999985</v>
      </c>
      <c r="O1418">
        <v>11.544969412989699</v>
      </c>
      <c r="P1418">
        <v>45.898214963919401</v>
      </c>
      <c r="Q1418">
        <v>-7.9416973241790006E-3</v>
      </c>
    </row>
    <row r="1419" spans="1:17" hidden="1" x14ac:dyDescent="0.3">
      <c r="A1419" t="s">
        <v>3010</v>
      </c>
      <c r="B1419" t="s">
        <v>3011</v>
      </c>
      <c r="C1419" t="s">
        <v>3172</v>
      </c>
      <c r="D1419" t="s">
        <v>405</v>
      </c>
      <c r="E1419">
        <v>1212.393556</v>
      </c>
      <c r="F1419">
        <v>116.45</v>
      </c>
      <c r="G1419">
        <v>46.133263510944602</v>
      </c>
      <c r="H1419">
        <v>2.2455719504668998</v>
      </c>
      <c r="I1419">
        <v>78.878342004379803</v>
      </c>
      <c r="J1419">
        <v>2.7272653629081698</v>
      </c>
      <c r="K1419">
        <v>104.82210757602201</v>
      </c>
      <c r="L1419">
        <v>83.668182693821706</v>
      </c>
      <c r="M1419">
        <v>63.891328748031199</v>
      </c>
      <c r="N1419">
        <v>0.33847752148156302</v>
      </c>
      <c r="O1419">
        <v>7.1704594246457498</v>
      </c>
      <c r="P1419">
        <v>136.68699186991799</v>
      </c>
      <c r="Q1419">
        <v>0.12782034385087601</v>
      </c>
    </row>
    <row r="1420" spans="1:17" hidden="1" x14ac:dyDescent="0.3">
      <c r="A1420" t="s">
        <v>3012</v>
      </c>
      <c r="B1420" t="s">
        <v>3013</v>
      </c>
      <c r="C1420" t="s">
        <v>3172</v>
      </c>
      <c r="D1420" t="s">
        <v>62</v>
      </c>
      <c r="E1420">
        <v>1210.155771406</v>
      </c>
      <c r="F1420">
        <v>169.97</v>
      </c>
      <c r="G1420">
        <v>-64.580167788184198</v>
      </c>
      <c r="H1420">
        <v>-20.693271543466601</v>
      </c>
      <c r="I1420">
        <v>-34.678142449355903</v>
      </c>
      <c r="J1420">
        <v>-3.09239733995327</v>
      </c>
      <c r="K1420">
        <v>201.761239211375</v>
      </c>
      <c r="M1420">
        <v>31.749645483635899</v>
      </c>
      <c r="N1420">
        <v>1.1643495312202199</v>
      </c>
      <c r="O1420">
        <v>74.471965640995407</v>
      </c>
      <c r="P1420">
        <v>2.3607347184582701</v>
      </c>
    </row>
    <row r="1421" spans="1:17" hidden="1" x14ac:dyDescent="0.3">
      <c r="A1421" t="s">
        <v>3014</v>
      </c>
      <c r="B1421" t="s">
        <v>3015</v>
      </c>
      <c r="C1421" t="s">
        <v>3172</v>
      </c>
      <c r="D1421" t="s">
        <v>2742</v>
      </c>
      <c r="E1421">
        <v>1203.8762999999999</v>
      </c>
      <c r="F1421">
        <v>1468.5</v>
      </c>
      <c r="G1421">
        <v>413.66042959270999</v>
      </c>
      <c r="H1421">
        <v>-3.9340475409195701</v>
      </c>
      <c r="I1421">
        <v>48.5362001989999</v>
      </c>
      <c r="J1421">
        <v>-7.2981093245592401</v>
      </c>
      <c r="K1421">
        <v>1561.11204847203</v>
      </c>
      <c r="L1421">
        <v>1310.76830299579</v>
      </c>
      <c r="M1421">
        <v>54.5008014298894</v>
      </c>
      <c r="N1421">
        <v>2.4388111888111799</v>
      </c>
      <c r="O1421">
        <v>50.493701055498803</v>
      </c>
      <c r="P1421">
        <v>456.25</v>
      </c>
    </row>
    <row r="1422" spans="1:17" hidden="1" x14ac:dyDescent="0.3">
      <c r="A1422" t="s">
        <v>3016</v>
      </c>
      <c r="B1422" t="s">
        <v>3017</v>
      </c>
      <c r="C1422" t="s">
        <v>3172</v>
      </c>
      <c r="D1422" t="s">
        <v>433</v>
      </c>
      <c r="E1422">
        <v>1200.193068085</v>
      </c>
      <c r="F1422">
        <v>71.83</v>
      </c>
      <c r="G1422">
        <v>8.2572277312246207</v>
      </c>
      <c r="H1422">
        <v>-8.3083315707263399</v>
      </c>
      <c r="I1422">
        <v>6.8303023046217604E-2</v>
      </c>
      <c r="J1422">
        <v>6.4101802855041301</v>
      </c>
      <c r="K1422">
        <v>75.479101267866895</v>
      </c>
      <c r="L1422">
        <v>72.106044030483005</v>
      </c>
      <c r="M1422">
        <v>54.222735466640003</v>
      </c>
      <c r="N1422">
        <v>0.41046555831802001</v>
      </c>
      <c r="O1422">
        <v>27.592927746067101</v>
      </c>
      <c r="P1422">
        <v>45.699797160243399</v>
      </c>
      <c r="Q1422">
        <v>6.1488000958098997E-2</v>
      </c>
    </row>
    <row r="1423" spans="1:17" hidden="1" x14ac:dyDescent="0.3">
      <c r="A1423" t="s">
        <v>3018</v>
      </c>
      <c r="B1423" t="s">
        <v>3019</v>
      </c>
      <c r="C1423" t="s">
        <v>3172</v>
      </c>
      <c r="D1423" t="s">
        <v>199</v>
      </c>
      <c r="E1423">
        <v>1198.4954835000001</v>
      </c>
      <c r="F1423">
        <v>131.55000000000001</v>
      </c>
      <c r="G1423">
        <v>-14.4103048755928</v>
      </c>
      <c r="H1423">
        <v>-1.7161568873222099</v>
      </c>
      <c r="I1423">
        <v>-10.8875440414234</v>
      </c>
      <c r="J1423">
        <v>4.3689535383950204</v>
      </c>
      <c r="K1423">
        <v>128.45599573336901</v>
      </c>
      <c r="L1423">
        <v>129.871958194917</v>
      </c>
      <c r="M1423">
        <v>70.887764000397397</v>
      </c>
      <c r="N1423">
        <v>0.74909710870326396</v>
      </c>
      <c r="O1423">
        <v>18.5860889395667</v>
      </c>
      <c r="P1423">
        <v>20.688073394495401</v>
      </c>
      <c r="Q1423">
        <v>7.9537082369542003E-2</v>
      </c>
    </row>
    <row r="1424" spans="1:17" hidden="1" x14ac:dyDescent="0.3">
      <c r="A1424" t="s">
        <v>3020</v>
      </c>
      <c r="B1424" t="s">
        <v>3021</v>
      </c>
      <c r="C1424" t="s">
        <v>3172</v>
      </c>
      <c r="D1424" t="s">
        <v>632</v>
      </c>
      <c r="E1424">
        <v>1197.4296999999999</v>
      </c>
      <c r="F1424">
        <v>185.72</v>
      </c>
      <c r="G1424">
        <v>-30.4720537039824</v>
      </c>
      <c r="H1424">
        <v>-7.4349596940649798</v>
      </c>
      <c r="I1424">
        <v>-23.883626081465199</v>
      </c>
      <c r="J1424">
        <v>1.71232110004363</v>
      </c>
      <c r="K1424">
        <v>182.38743178054301</v>
      </c>
      <c r="L1424">
        <v>209.64088556272901</v>
      </c>
      <c r="M1424">
        <v>71.286716140723797</v>
      </c>
      <c r="N1424">
        <v>1.4773552945227599</v>
      </c>
      <c r="O1424">
        <v>65.760284298944597</v>
      </c>
      <c r="P1424">
        <v>20.106059626204399</v>
      </c>
      <c r="Q1424">
        <v>7.7775671456162002E-2</v>
      </c>
    </row>
    <row r="1425" spans="1:17" hidden="1" x14ac:dyDescent="0.3">
      <c r="A1425" t="s">
        <v>3022</v>
      </c>
      <c r="B1425" t="s">
        <v>3023</v>
      </c>
      <c r="C1425" t="s">
        <v>3172</v>
      </c>
      <c r="D1425" t="s">
        <v>294</v>
      </c>
      <c r="E1425">
        <v>1191.7980890599999</v>
      </c>
      <c r="F1425">
        <v>97.82</v>
      </c>
      <c r="G1425">
        <v>-25.986724955197602</v>
      </c>
      <c r="H1425">
        <v>2.6336650158526802</v>
      </c>
      <c r="I1425">
        <v>4.9267826426446302</v>
      </c>
      <c r="J1425">
        <v>0.33835601048598402</v>
      </c>
      <c r="K1425">
        <v>89.585395898809494</v>
      </c>
      <c r="L1425">
        <v>88.120112401105601</v>
      </c>
      <c r="M1425">
        <v>78.7859407265166</v>
      </c>
      <c r="N1425">
        <v>0.64661266440750598</v>
      </c>
      <c r="O1425">
        <v>19.607442240850499</v>
      </c>
      <c r="P1425">
        <v>43.852941176470502</v>
      </c>
      <c r="Q1425">
        <v>0.143527060433527</v>
      </c>
    </row>
    <row r="1426" spans="1:17" hidden="1" x14ac:dyDescent="0.3">
      <c r="A1426" t="s">
        <v>3024</v>
      </c>
      <c r="B1426" t="s">
        <v>3025</v>
      </c>
      <c r="C1426" t="s">
        <v>3172</v>
      </c>
      <c r="D1426" t="s">
        <v>573</v>
      </c>
      <c r="E1426">
        <v>1184.5618988020001</v>
      </c>
      <c r="F1426">
        <v>219.97</v>
      </c>
      <c r="G1426">
        <v>-8.1836694014718603</v>
      </c>
      <c r="H1426">
        <v>-3.8530646154593802</v>
      </c>
      <c r="I1426">
        <v>-6.9741965465676801</v>
      </c>
      <c r="J1426">
        <v>3.1366169478922399</v>
      </c>
      <c r="K1426">
        <v>225.19072931495199</v>
      </c>
      <c r="L1426">
        <v>226.63750489276001</v>
      </c>
      <c r="M1426">
        <v>59.8634518811321</v>
      </c>
      <c r="N1426">
        <v>0.29052232077322598</v>
      </c>
      <c r="O1426">
        <v>32.927217347820097</v>
      </c>
      <c r="P1426">
        <v>21.530386740331402</v>
      </c>
      <c r="Q1426">
        <v>3.1573967440904002E-2</v>
      </c>
    </row>
    <row r="1427" spans="1:17" hidden="1" x14ac:dyDescent="0.3">
      <c r="A1427" t="s">
        <v>3026</v>
      </c>
      <c r="B1427" t="s">
        <v>3027</v>
      </c>
      <c r="C1427" t="s">
        <v>3172</v>
      </c>
      <c r="D1427" t="s">
        <v>749</v>
      </c>
      <c r="E1427">
        <v>1183.8427331729999</v>
      </c>
      <c r="F1427">
        <v>234.53</v>
      </c>
      <c r="G1427">
        <v>-36.819311332338401</v>
      </c>
      <c r="H1427">
        <v>-1.0245060812565301</v>
      </c>
      <c r="I1427">
        <v>-23.4071204488402</v>
      </c>
      <c r="J1427">
        <v>-0.60123131551075404</v>
      </c>
      <c r="K1427">
        <v>243.452128912956</v>
      </c>
      <c r="M1427">
        <v>52.677937400099403</v>
      </c>
      <c r="N1427">
        <v>0.34402627706292399</v>
      </c>
      <c r="O1427">
        <v>36.741568242868702</v>
      </c>
      <c r="P1427">
        <v>7.5332416322787701</v>
      </c>
    </row>
    <row r="1428" spans="1:17" hidden="1" x14ac:dyDescent="0.3">
      <c r="A1428" t="s">
        <v>3028</v>
      </c>
      <c r="B1428" t="s">
        <v>3029</v>
      </c>
      <c r="C1428" t="s">
        <v>3172</v>
      </c>
      <c r="D1428" t="s">
        <v>21</v>
      </c>
      <c r="E1428">
        <v>1175.1667199999999</v>
      </c>
      <c r="F1428">
        <v>991.2</v>
      </c>
      <c r="G1428">
        <v>-32.779136555482602</v>
      </c>
      <c r="H1428">
        <v>-2.7221758963353602</v>
      </c>
      <c r="I1428">
        <v>-24.1054770178064</v>
      </c>
      <c r="J1428">
        <v>1.73628928747133</v>
      </c>
      <c r="K1428">
        <v>1010.77741503215</v>
      </c>
      <c r="L1428">
        <v>1060.7510196927101</v>
      </c>
      <c r="M1428">
        <v>57.720499417209098</v>
      </c>
      <c r="N1428">
        <v>0.86953116871449598</v>
      </c>
      <c r="O1428">
        <v>48.0427764326069</v>
      </c>
      <c r="P1428">
        <v>5.4468085106383004</v>
      </c>
      <c r="Q1428">
        <v>0.117595462267668</v>
      </c>
    </row>
    <row r="1429" spans="1:17" hidden="1" x14ac:dyDescent="0.3">
      <c r="A1429" t="s">
        <v>3030</v>
      </c>
      <c r="B1429" t="s">
        <v>3031</v>
      </c>
      <c r="C1429" t="s">
        <v>3172</v>
      </c>
      <c r="D1429" t="s">
        <v>1431</v>
      </c>
      <c r="E1429">
        <v>1168.2854784399999</v>
      </c>
      <c r="F1429">
        <v>133.88</v>
      </c>
      <c r="G1429">
        <v>-50.169766410579498</v>
      </c>
      <c r="H1429">
        <v>0.73410004469797696</v>
      </c>
      <c r="I1429">
        <v>-27.3869506423178</v>
      </c>
      <c r="J1429">
        <v>3.3427602020239702</v>
      </c>
      <c r="K1429">
        <v>138.51122416324699</v>
      </c>
      <c r="L1429">
        <v>152.23468685365199</v>
      </c>
      <c r="M1429">
        <v>52.2228059871833</v>
      </c>
      <c r="N1429">
        <v>0.47216966149114198</v>
      </c>
      <c r="O1429">
        <v>42.665073199880403</v>
      </c>
      <c r="P1429">
        <v>10.361882779655399</v>
      </c>
      <c r="Q1429">
        <v>4.9081062241501001E-2</v>
      </c>
    </row>
    <row r="1430" spans="1:17" hidden="1" x14ac:dyDescent="0.3">
      <c r="A1430" t="s">
        <v>3032</v>
      </c>
      <c r="B1430" t="s">
        <v>3033</v>
      </c>
      <c r="C1430" t="s">
        <v>3172</v>
      </c>
      <c r="D1430" t="s">
        <v>243</v>
      </c>
      <c r="E1430">
        <v>1164.09975912</v>
      </c>
      <c r="F1430">
        <v>269.64999999999998</v>
      </c>
      <c r="G1430">
        <v>62.8990420851434</v>
      </c>
      <c r="H1430">
        <v>13.3106200133837</v>
      </c>
      <c r="I1430">
        <v>-6.2348732484566103</v>
      </c>
      <c r="J1430">
        <v>1.3561330255745101</v>
      </c>
      <c r="K1430">
        <v>265.867870627412</v>
      </c>
      <c r="L1430">
        <v>248.536497103192</v>
      </c>
      <c r="M1430">
        <v>52.502631879200003</v>
      </c>
      <c r="N1430">
        <v>1.11563065077861</v>
      </c>
      <c r="O1430">
        <v>25.347672909326899</v>
      </c>
      <c r="P1430">
        <v>96.180429246998898</v>
      </c>
      <c r="Q1430">
        <v>0.10932009082401301</v>
      </c>
    </row>
    <row r="1431" spans="1:17" hidden="1" x14ac:dyDescent="0.3">
      <c r="A1431" t="s">
        <v>3034</v>
      </c>
      <c r="B1431" t="s">
        <v>3035</v>
      </c>
      <c r="C1431" t="s">
        <v>3172</v>
      </c>
      <c r="D1431" t="s">
        <v>125</v>
      </c>
      <c r="E1431">
        <v>1162.1394439200001</v>
      </c>
      <c r="F1431">
        <v>726.6</v>
      </c>
      <c r="G1431">
        <v>-42.227047789053898</v>
      </c>
      <c r="H1431">
        <v>-10.798999115741699</v>
      </c>
      <c r="I1431">
        <v>-28.595055178218999</v>
      </c>
      <c r="J1431">
        <v>-3.2126208111351202</v>
      </c>
      <c r="K1431">
        <v>789.01440072425999</v>
      </c>
      <c r="L1431">
        <v>825.51836179292502</v>
      </c>
      <c r="M1431">
        <v>36.125471728432103</v>
      </c>
      <c r="N1431">
        <v>1.4303495407792399</v>
      </c>
      <c r="O1431">
        <v>48.637489677952097</v>
      </c>
      <c r="P1431">
        <v>13.5135135135135</v>
      </c>
      <c r="Q1431">
        <v>9.2842151739323003E-2</v>
      </c>
    </row>
    <row r="1432" spans="1:17" hidden="1" x14ac:dyDescent="0.3">
      <c r="A1432" t="s">
        <v>3036</v>
      </c>
      <c r="B1432" t="s">
        <v>3037</v>
      </c>
      <c r="C1432" t="s">
        <v>3172</v>
      </c>
      <c r="D1432" t="s">
        <v>460</v>
      </c>
      <c r="E1432">
        <v>1162.094550414</v>
      </c>
      <c r="F1432">
        <v>95.83</v>
      </c>
      <c r="G1432">
        <v>26.8308437562258</v>
      </c>
      <c r="H1432">
        <v>-0.69901782977887195</v>
      </c>
      <c r="I1432">
        <v>24.932141312416402</v>
      </c>
      <c r="J1432">
        <v>0.15602515070935799</v>
      </c>
      <c r="K1432">
        <v>94.399832791492102</v>
      </c>
      <c r="L1432">
        <v>87.927676502899402</v>
      </c>
      <c r="M1432">
        <v>60.180213955540303</v>
      </c>
      <c r="N1432">
        <v>0.55777499711797995</v>
      </c>
      <c r="O1432">
        <v>32.265470103307898</v>
      </c>
      <c r="P1432">
        <v>57.0983606557377</v>
      </c>
      <c r="Q1432">
        <v>-4.8112806055691001E-2</v>
      </c>
    </row>
    <row r="1433" spans="1:17" hidden="1" x14ac:dyDescent="0.3">
      <c r="A1433" t="s">
        <v>3038</v>
      </c>
      <c r="B1433" t="s">
        <v>3039</v>
      </c>
      <c r="C1433" t="s">
        <v>3172</v>
      </c>
      <c r="D1433" t="s">
        <v>396</v>
      </c>
      <c r="E1433">
        <v>1154.8536043199999</v>
      </c>
      <c r="F1433">
        <v>341.7</v>
      </c>
      <c r="G1433">
        <v>8.6096975355465997</v>
      </c>
      <c r="H1433">
        <v>4.5603671443367304</v>
      </c>
      <c r="I1433">
        <v>35.477894691679403</v>
      </c>
      <c r="J1433">
        <v>2.2208536784307502</v>
      </c>
      <c r="K1433">
        <v>328.47037030157099</v>
      </c>
      <c r="L1433">
        <v>292.000773307364</v>
      </c>
      <c r="M1433">
        <v>66.082065990644594</v>
      </c>
      <c r="N1433">
        <v>0.48799997755624502</v>
      </c>
      <c r="O1433">
        <v>14.0327772900204</v>
      </c>
      <c r="P1433">
        <v>73.495811119573503</v>
      </c>
    </row>
    <row r="1434" spans="1:17" hidden="1" x14ac:dyDescent="0.3">
      <c r="A1434" t="s">
        <v>3040</v>
      </c>
      <c r="B1434" t="s">
        <v>3041</v>
      </c>
      <c r="C1434" t="s">
        <v>3172</v>
      </c>
      <c r="D1434" t="s">
        <v>294</v>
      </c>
      <c r="E1434">
        <v>1154.4294263849999</v>
      </c>
      <c r="F1434">
        <v>418.65</v>
      </c>
      <c r="G1434">
        <v>-35.010232925816297</v>
      </c>
      <c r="H1434">
        <v>1.22194658024147</v>
      </c>
      <c r="I1434">
        <v>-7.7032417109540097</v>
      </c>
      <c r="J1434">
        <v>2.2356088469108002</v>
      </c>
      <c r="K1434">
        <v>406.64162033336498</v>
      </c>
      <c r="L1434">
        <v>423.57996559055499</v>
      </c>
      <c r="M1434">
        <v>66.082896896556804</v>
      </c>
      <c r="N1434">
        <v>0.55350242488962398</v>
      </c>
      <c r="O1434">
        <v>23.4802340857518</v>
      </c>
      <c r="P1434">
        <v>13.7326813365933</v>
      </c>
      <c r="Q1434">
        <v>-0.11790702116651899</v>
      </c>
    </row>
    <row r="1435" spans="1:17" hidden="1" x14ac:dyDescent="0.3">
      <c r="A1435" t="s">
        <v>3042</v>
      </c>
      <c r="B1435" t="s">
        <v>3043</v>
      </c>
      <c r="C1435" t="s">
        <v>3172</v>
      </c>
      <c r="D1435" t="s">
        <v>590</v>
      </c>
      <c r="E1435">
        <v>1154.1222765</v>
      </c>
      <c r="F1435">
        <v>160.5</v>
      </c>
      <c r="G1435">
        <v>-21.976902791579199</v>
      </c>
      <c r="H1435">
        <v>-2.0157292889154199</v>
      </c>
      <c r="I1435">
        <v>15.322773935607101</v>
      </c>
      <c r="J1435">
        <v>4.33294842364975</v>
      </c>
      <c r="K1435">
        <v>167.34626190013401</v>
      </c>
      <c r="L1435">
        <v>158.21063457785201</v>
      </c>
      <c r="M1435">
        <v>51.316241970908003</v>
      </c>
      <c r="N1435">
        <v>0.731625015072359</v>
      </c>
      <c r="O1435">
        <v>37.6635514018691</v>
      </c>
      <c r="P1435">
        <v>65.123456790123399</v>
      </c>
      <c r="Q1435">
        <v>0.13348722736084301</v>
      </c>
    </row>
    <row r="1436" spans="1:17" hidden="1" x14ac:dyDescent="0.3">
      <c r="A1436" t="s">
        <v>3044</v>
      </c>
      <c r="B1436" t="s">
        <v>3045</v>
      </c>
      <c r="C1436" t="s">
        <v>3172</v>
      </c>
      <c r="D1436" t="s">
        <v>125</v>
      </c>
      <c r="E1436">
        <v>1148.8660546999999</v>
      </c>
      <c r="F1436">
        <v>231.35</v>
      </c>
      <c r="G1436">
        <v>9.1227999453240098</v>
      </c>
      <c r="H1436">
        <v>-1.26783291192557</v>
      </c>
      <c r="I1436">
        <v>32.793160391466699</v>
      </c>
      <c r="J1436">
        <v>6.2860847163957603</v>
      </c>
      <c r="K1436">
        <v>224.42944746431499</v>
      </c>
      <c r="L1436">
        <v>198.820964358292</v>
      </c>
      <c r="M1436">
        <v>65.927447268121497</v>
      </c>
      <c r="N1436">
        <v>0.22742431562316801</v>
      </c>
      <c r="O1436">
        <v>21.8932353576831</v>
      </c>
      <c r="P1436">
        <v>78.924980665119804</v>
      </c>
    </row>
    <row r="1437" spans="1:17" hidden="1" x14ac:dyDescent="0.3">
      <c r="A1437" t="s">
        <v>3046</v>
      </c>
      <c r="B1437" t="s">
        <v>3047</v>
      </c>
      <c r="C1437" t="s">
        <v>3172</v>
      </c>
      <c r="D1437" t="s">
        <v>475</v>
      </c>
      <c r="E1437">
        <v>1148.0948535749999</v>
      </c>
      <c r="F1437">
        <v>66.75</v>
      </c>
      <c r="G1437">
        <v>-29.039141007613701</v>
      </c>
      <c r="H1437">
        <v>-15.365106752888501</v>
      </c>
      <c r="I1437">
        <v>-20.802179921904798</v>
      </c>
      <c r="J1437">
        <v>-1.3626971225184901</v>
      </c>
      <c r="K1437">
        <v>77.188855938487393</v>
      </c>
      <c r="L1437">
        <v>80.296944219633701</v>
      </c>
      <c r="M1437">
        <v>34.612054350764303</v>
      </c>
      <c r="N1437">
        <v>1.0107473783019301</v>
      </c>
      <c r="O1437">
        <v>57.2284644194756</v>
      </c>
      <c r="P1437">
        <v>19.302949061662101</v>
      </c>
      <c r="Q1437">
        <v>-8.0453346420287994E-2</v>
      </c>
    </row>
    <row r="1438" spans="1:17" hidden="1" x14ac:dyDescent="0.3">
      <c r="A1438" t="s">
        <v>3048</v>
      </c>
      <c r="B1438" t="s">
        <v>3049</v>
      </c>
      <c r="C1438" t="s">
        <v>3172</v>
      </c>
      <c r="D1438" t="s">
        <v>1431</v>
      </c>
      <c r="E1438">
        <v>1140.5</v>
      </c>
      <c r="F1438">
        <v>114.05</v>
      </c>
      <c r="G1438">
        <v>-28.064701861205499</v>
      </c>
      <c r="H1438">
        <v>-3.3421416839615601</v>
      </c>
      <c r="I1438">
        <v>-9.8787798238635691</v>
      </c>
      <c r="J1438">
        <v>5.0366298901731801</v>
      </c>
      <c r="K1438">
        <v>113.973269317258</v>
      </c>
      <c r="L1438">
        <v>119.464450596623</v>
      </c>
      <c r="M1438">
        <v>63.2964314649141</v>
      </c>
      <c r="N1438">
        <v>0.85904818406571104</v>
      </c>
      <c r="O1438">
        <v>35.905304690925</v>
      </c>
      <c r="P1438">
        <v>13.7088733798604</v>
      </c>
      <c r="Q1438">
        <v>1.7072858524846999E-2</v>
      </c>
    </row>
    <row r="1439" spans="1:17" hidden="1" x14ac:dyDescent="0.3">
      <c r="A1439" t="s">
        <v>3050</v>
      </c>
      <c r="B1439" t="s">
        <v>3051</v>
      </c>
      <c r="C1439" t="s">
        <v>3172</v>
      </c>
      <c r="D1439" t="s">
        <v>590</v>
      </c>
      <c r="E1439">
        <v>1135.8422068499999</v>
      </c>
      <c r="F1439">
        <v>43.5</v>
      </c>
      <c r="G1439">
        <v>-46.677995304002202</v>
      </c>
      <c r="H1439">
        <v>-6.1621711715538696</v>
      </c>
      <c r="I1439">
        <v>-8.0505345483082102</v>
      </c>
      <c r="J1439">
        <v>3.15955910923909</v>
      </c>
      <c r="K1439">
        <v>45.2315219337192</v>
      </c>
      <c r="L1439">
        <v>46.8216201439134</v>
      </c>
      <c r="M1439">
        <v>57.174650491841298</v>
      </c>
      <c r="N1439">
        <v>0.263916487647119</v>
      </c>
      <c r="O1439">
        <v>54.252873563218301</v>
      </c>
      <c r="P1439">
        <v>19.5054945054945</v>
      </c>
      <c r="Q1439">
        <v>-1.4109030462626E-2</v>
      </c>
    </row>
    <row r="1440" spans="1:17" hidden="1" x14ac:dyDescent="0.3">
      <c r="A1440" t="s">
        <v>3052</v>
      </c>
      <c r="B1440" t="s">
        <v>3053</v>
      </c>
      <c r="C1440" t="s">
        <v>3172</v>
      </c>
      <c r="D1440" t="s">
        <v>433</v>
      </c>
      <c r="E1440">
        <v>1126.254432105</v>
      </c>
      <c r="F1440">
        <v>397.65</v>
      </c>
      <c r="G1440">
        <v>39.557449901477099</v>
      </c>
      <c r="H1440">
        <v>18.529537892217501</v>
      </c>
      <c r="I1440">
        <v>44.023152726877903</v>
      </c>
      <c r="J1440">
        <v>6.9051575760427601</v>
      </c>
      <c r="K1440">
        <v>351.82731961681901</v>
      </c>
      <c r="L1440">
        <v>301.53922937626299</v>
      </c>
      <c r="M1440">
        <v>64.639552559659705</v>
      </c>
      <c r="N1440">
        <v>0.796328450962145</v>
      </c>
      <c r="O1440">
        <v>2.8542688293725602</v>
      </c>
      <c r="P1440">
        <v>110.22997620935701</v>
      </c>
      <c r="Q1440">
        <v>0.11391085653081701</v>
      </c>
    </row>
    <row r="1441" spans="1:17" hidden="1" x14ac:dyDescent="0.3">
      <c r="A1441" t="s">
        <v>3054</v>
      </c>
      <c r="B1441" t="s">
        <v>3055</v>
      </c>
      <c r="C1441" t="s">
        <v>3172</v>
      </c>
      <c r="D1441" t="s">
        <v>102</v>
      </c>
      <c r="E1441">
        <v>1121.9972399999999</v>
      </c>
      <c r="F1441">
        <v>452.4</v>
      </c>
      <c r="G1441">
        <v>-6.7790409968211804</v>
      </c>
      <c r="H1441">
        <v>3.4214490414476701</v>
      </c>
      <c r="I1441">
        <v>10.255178386146</v>
      </c>
      <c r="J1441">
        <v>19.248966687638902</v>
      </c>
      <c r="K1441">
        <v>402.81588135313302</v>
      </c>
      <c r="M1441">
        <v>79.310766719485002</v>
      </c>
      <c r="N1441">
        <v>0.91971536345517102</v>
      </c>
      <c r="O1441">
        <v>29.9624226348364</v>
      </c>
      <c r="P1441">
        <v>38.179596823457501</v>
      </c>
    </row>
    <row r="1442" spans="1:17" hidden="1" x14ac:dyDescent="0.3">
      <c r="A1442" t="s">
        <v>3056</v>
      </c>
      <c r="B1442" t="s">
        <v>3057</v>
      </c>
      <c r="C1442" t="s">
        <v>3172</v>
      </c>
      <c r="D1442" t="s">
        <v>515</v>
      </c>
      <c r="E1442">
        <v>1120.6477968669999</v>
      </c>
      <c r="F1442">
        <v>214.51</v>
      </c>
      <c r="G1442">
        <v>108.307108371422</v>
      </c>
      <c r="H1442">
        <v>9.1514182113584699</v>
      </c>
      <c r="I1442">
        <v>28.190569284444301</v>
      </c>
      <c r="J1442">
        <v>3.2786836550216898</v>
      </c>
      <c r="K1442">
        <v>199.13796629386201</v>
      </c>
      <c r="L1442">
        <v>166.19479857939001</v>
      </c>
      <c r="M1442">
        <v>57.946209235751702</v>
      </c>
      <c r="N1442">
        <v>1.7095762720710701</v>
      </c>
      <c r="O1442">
        <v>10.3445060836324</v>
      </c>
      <c r="P1442">
        <v>161.43814747105401</v>
      </c>
      <c r="Q1442">
        <v>6.8639928449522006E-2</v>
      </c>
    </row>
    <row r="1443" spans="1:17" hidden="1" x14ac:dyDescent="0.3">
      <c r="A1443" t="s">
        <v>3058</v>
      </c>
      <c r="B1443" t="s">
        <v>3059</v>
      </c>
      <c r="C1443" t="s">
        <v>3172</v>
      </c>
      <c r="D1443" t="s">
        <v>199</v>
      </c>
      <c r="E1443">
        <v>1113.601347415</v>
      </c>
      <c r="F1443">
        <v>701.95</v>
      </c>
      <c r="G1443">
        <v>54.2734451469153</v>
      </c>
      <c r="H1443">
        <v>-6.3390386414334099</v>
      </c>
      <c r="I1443">
        <v>-24.513350898710101</v>
      </c>
      <c r="J1443">
        <v>4.0288314382729196</v>
      </c>
      <c r="K1443">
        <v>750.35297649802703</v>
      </c>
      <c r="L1443">
        <v>744.26680552067296</v>
      </c>
      <c r="M1443">
        <v>52.525890270190501</v>
      </c>
      <c r="N1443">
        <v>0.82231680039197896</v>
      </c>
      <c r="O1443">
        <v>55.929909537716298</v>
      </c>
      <c r="P1443">
        <v>81.382428940568403</v>
      </c>
      <c r="Q1443">
        <v>0.13439953249680101</v>
      </c>
    </row>
    <row r="1444" spans="1:17" hidden="1" x14ac:dyDescent="0.3">
      <c r="A1444" t="s">
        <v>3060</v>
      </c>
      <c r="B1444" t="s">
        <v>3061</v>
      </c>
      <c r="C1444" t="s">
        <v>3172</v>
      </c>
      <c r="D1444" t="s">
        <v>88</v>
      </c>
      <c r="E1444">
        <v>1108.38079724</v>
      </c>
      <c r="F1444">
        <v>434.65</v>
      </c>
      <c r="G1444">
        <v>41.075181676818602</v>
      </c>
      <c r="H1444">
        <v>-11.5182138991653</v>
      </c>
      <c r="I1444">
        <v>-13.2101038238724</v>
      </c>
      <c r="J1444">
        <v>-1.79128346746055</v>
      </c>
      <c r="K1444">
        <v>481.67784331476702</v>
      </c>
      <c r="L1444">
        <v>468.655494299851</v>
      </c>
      <c r="M1444">
        <v>50.1948729300561</v>
      </c>
      <c r="N1444">
        <v>1.09320174958275</v>
      </c>
      <c r="O1444">
        <v>63.349821695617102</v>
      </c>
      <c r="P1444">
        <v>86.745435016111699</v>
      </c>
      <c r="Q1444">
        <v>0.16052944878085801</v>
      </c>
    </row>
    <row r="1445" spans="1:17" hidden="1" x14ac:dyDescent="0.3">
      <c r="A1445" t="s">
        <v>3062</v>
      </c>
      <c r="B1445" t="s">
        <v>3063</v>
      </c>
      <c r="C1445" t="s">
        <v>3172</v>
      </c>
      <c r="D1445" t="s">
        <v>515</v>
      </c>
      <c r="E1445">
        <v>1106.4948970749999</v>
      </c>
      <c r="F1445">
        <v>1089.25</v>
      </c>
      <c r="G1445">
        <v>374.55944656890898</v>
      </c>
      <c r="H1445">
        <v>39.030212238405703</v>
      </c>
      <c r="I1445">
        <v>220.23145575458699</v>
      </c>
      <c r="J1445">
        <v>7.47220445414594</v>
      </c>
      <c r="K1445">
        <v>805.46992385710701</v>
      </c>
      <c r="L1445">
        <v>493.28353547041797</v>
      </c>
      <c r="M1445">
        <v>95.101577494484005</v>
      </c>
      <c r="N1445">
        <v>0.228269427553491</v>
      </c>
      <c r="O1445">
        <v>0</v>
      </c>
      <c r="P1445">
        <v>418.93758932825102</v>
      </c>
      <c r="Q1445">
        <v>0.17060619284675901</v>
      </c>
    </row>
    <row r="1446" spans="1:17" hidden="1" x14ac:dyDescent="0.3">
      <c r="A1446" t="s">
        <v>3064</v>
      </c>
      <c r="B1446" t="s">
        <v>3065</v>
      </c>
      <c r="C1446" t="s">
        <v>3172</v>
      </c>
      <c r="D1446" t="s">
        <v>88</v>
      </c>
      <c r="E1446">
        <v>1105.0320067499999</v>
      </c>
      <c r="F1446">
        <v>2606.1</v>
      </c>
      <c r="G1446">
        <v>93.942572769235994</v>
      </c>
      <c r="H1446">
        <v>0.172111468009396</v>
      </c>
      <c r="I1446">
        <v>18.195545942074901</v>
      </c>
      <c r="J1446">
        <v>-2.3220706553231301</v>
      </c>
      <c r="K1446">
        <v>2613.5229560279099</v>
      </c>
      <c r="L1446">
        <v>2335.2581343666702</v>
      </c>
      <c r="M1446">
        <v>58.787316530646997</v>
      </c>
      <c r="N1446">
        <v>0.69022573012585098</v>
      </c>
      <c r="O1446">
        <v>36.142128084110297</v>
      </c>
      <c r="P1446">
        <v>133.333333333333</v>
      </c>
      <c r="Q1446">
        <v>0.11259535143690499</v>
      </c>
    </row>
    <row r="1447" spans="1:17" hidden="1" x14ac:dyDescent="0.3">
      <c r="A1447" t="s">
        <v>3066</v>
      </c>
      <c r="B1447" t="s">
        <v>3067</v>
      </c>
      <c r="C1447" t="s">
        <v>3172</v>
      </c>
      <c r="D1447" t="s">
        <v>257</v>
      </c>
      <c r="E1447">
        <v>1098.3031681</v>
      </c>
      <c r="F1447">
        <v>450.7</v>
      </c>
      <c r="G1447">
        <v>-15.024417163726699</v>
      </c>
      <c r="H1447">
        <v>7.8913432572856204</v>
      </c>
      <c r="I1447">
        <v>8.9193565062301996</v>
      </c>
      <c r="J1447">
        <v>4.0917833678599296</v>
      </c>
      <c r="K1447">
        <v>420.83962497327599</v>
      </c>
      <c r="L1447">
        <v>428.93455193847598</v>
      </c>
      <c r="M1447">
        <v>72.737778402825299</v>
      </c>
      <c r="N1447">
        <v>1.0383112580381499</v>
      </c>
      <c r="O1447">
        <v>13.512314177945401</v>
      </c>
      <c r="P1447">
        <v>24.6232545278584</v>
      </c>
      <c r="Q1447">
        <v>2.2210204499389999E-3</v>
      </c>
    </row>
    <row r="1448" spans="1:17" hidden="1" x14ac:dyDescent="0.3">
      <c r="A1448" t="s">
        <v>3068</v>
      </c>
      <c r="B1448" t="s">
        <v>3069</v>
      </c>
      <c r="C1448" t="s">
        <v>3172</v>
      </c>
      <c r="D1448" t="s">
        <v>515</v>
      </c>
      <c r="E1448">
        <v>1096.0074427500001</v>
      </c>
      <c r="F1448">
        <v>326.7</v>
      </c>
      <c r="G1448">
        <v>92.911183558868998</v>
      </c>
      <c r="H1448">
        <v>15.8745430204577</v>
      </c>
      <c r="I1448">
        <v>75.689237157747499</v>
      </c>
      <c r="J1448">
        <v>-0.47798832982342698</v>
      </c>
      <c r="K1448">
        <v>299.15550545109102</v>
      </c>
      <c r="L1448">
        <v>240.78657276134501</v>
      </c>
      <c r="M1448">
        <v>56.698159718013699</v>
      </c>
      <c r="N1448">
        <v>1.17921430634527</v>
      </c>
      <c r="O1448">
        <v>4.0404040404040398</v>
      </c>
      <c r="P1448">
        <v>125.155065472088</v>
      </c>
      <c r="Q1448">
        <v>0.123375493132688</v>
      </c>
    </row>
    <row r="1449" spans="1:17" hidden="1" x14ac:dyDescent="0.3">
      <c r="A1449" t="s">
        <v>3070</v>
      </c>
      <c r="B1449" t="s">
        <v>3071</v>
      </c>
      <c r="C1449" t="s">
        <v>3172</v>
      </c>
      <c r="D1449" t="s">
        <v>18</v>
      </c>
      <c r="E1449">
        <v>1095.8565567600001</v>
      </c>
      <c r="F1449">
        <v>1066.0999999999999</v>
      </c>
      <c r="G1449">
        <v>4.36753237286465</v>
      </c>
      <c r="H1449">
        <v>24.5519005850859</v>
      </c>
      <c r="I1449">
        <v>-29.9672030899339</v>
      </c>
      <c r="J1449">
        <v>-3.6504286542154998</v>
      </c>
      <c r="K1449">
        <v>983.75330242757002</v>
      </c>
      <c r="L1449">
        <v>961.72575517447694</v>
      </c>
      <c r="M1449">
        <v>49.418439231099498</v>
      </c>
      <c r="N1449">
        <v>1.7756478268585201</v>
      </c>
      <c r="O1449">
        <v>48.391332895600797</v>
      </c>
      <c r="P1449">
        <v>43.5824915824915</v>
      </c>
      <c r="Q1449">
        <v>0.19556181065695399</v>
      </c>
    </row>
    <row r="1450" spans="1:17" hidden="1" x14ac:dyDescent="0.3">
      <c r="A1450" t="s">
        <v>3072</v>
      </c>
      <c r="B1450" t="s">
        <v>3073</v>
      </c>
      <c r="C1450" t="s">
        <v>3172</v>
      </c>
      <c r="D1450" t="s">
        <v>199</v>
      </c>
      <c r="E1450">
        <v>1091.8095000000001</v>
      </c>
      <c r="F1450">
        <v>100.86</v>
      </c>
      <c r="G1450">
        <v>-33.725102778321201</v>
      </c>
      <c r="H1450">
        <v>2.74102336476721</v>
      </c>
      <c r="I1450">
        <v>-20.6609337405446</v>
      </c>
      <c r="J1450">
        <v>14.962394909371699</v>
      </c>
      <c r="K1450">
        <v>99.466597951441798</v>
      </c>
      <c r="L1450">
        <v>106.144887461153</v>
      </c>
      <c r="M1450">
        <v>65.798046846920997</v>
      </c>
      <c r="N1450">
        <v>1.04529867397647</v>
      </c>
      <c r="O1450">
        <v>42.772159428911301</v>
      </c>
      <c r="P1450">
        <v>18.658823529411698</v>
      </c>
      <c r="Q1450">
        <v>3.0997058237226E-2</v>
      </c>
    </row>
    <row r="1451" spans="1:17" hidden="1" x14ac:dyDescent="0.3">
      <c r="A1451" t="s">
        <v>3074</v>
      </c>
      <c r="B1451" t="s">
        <v>3075</v>
      </c>
      <c r="C1451" t="s">
        <v>3172</v>
      </c>
      <c r="D1451" t="s">
        <v>117</v>
      </c>
      <c r="E1451">
        <v>1088.7330168000001</v>
      </c>
      <c r="F1451">
        <v>125.14</v>
      </c>
      <c r="G1451">
        <v>-51.106069283175003</v>
      </c>
      <c r="H1451">
        <v>-3.2304396519984002</v>
      </c>
      <c r="I1451">
        <v>-30.391428199832301</v>
      </c>
      <c r="J1451">
        <v>4.8890369302470402</v>
      </c>
      <c r="K1451">
        <v>128.79895931286299</v>
      </c>
      <c r="L1451">
        <v>138.988640614117</v>
      </c>
      <c r="M1451">
        <v>63.6217346117255</v>
      </c>
      <c r="N1451">
        <v>0.411197547854878</v>
      </c>
      <c r="O1451">
        <v>55.266101965798299</v>
      </c>
      <c r="P1451">
        <v>17.8120881189983</v>
      </c>
      <c r="Q1451">
        <v>4.4476001353086998E-2</v>
      </c>
    </row>
    <row r="1452" spans="1:17" hidden="1" x14ac:dyDescent="0.3">
      <c r="A1452" t="s">
        <v>3076</v>
      </c>
      <c r="B1452" t="s">
        <v>3077</v>
      </c>
      <c r="C1452" t="s">
        <v>3172</v>
      </c>
      <c r="D1452" t="s">
        <v>264</v>
      </c>
      <c r="E1452">
        <v>1088.0869677749999</v>
      </c>
      <c r="F1452">
        <v>932.85</v>
      </c>
      <c r="G1452">
        <v>3.4864567793429702</v>
      </c>
      <c r="H1452">
        <v>-5.9917287436522999</v>
      </c>
      <c r="I1452">
        <v>-16.629160744796799</v>
      </c>
      <c r="J1452">
        <v>0.36490431466791901</v>
      </c>
      <c r="K1452">
        <v>964.534828617725</v>
      </c>
      <c r="L1452">
        <v>932.00039420718201</v>
      </c>
      <c r="M1452">
        <v>51.9878438112381</v>
      </c>
      <c r="N1452">
        <v>0.43639097487419998</v>
      </c>
      <c r="O1452">
        <v>20.056815136409899</v>
      </c>
      <c r="P1452">
        <v>36.781524926686203</v>
      </c>
      <c r="Q1452">
        <v>6.2549014444720996E-2</v>
      </c>
    </row>
    <row r="1453" spans="1:17" hidden="1" x14ac:dyDescent="0.3">
      <c r="A1453" t="s">
        <v>3078</v>
      </c>
      <c r="B1453" t="s">
        <v>3079</v>
      </c>
      <c r="C1453" t="s">
        <v>3172</v>
      </c>
      <c r="D1453" t="s">
        <v>1582</v>
      </c>
      <c r="E1453">
        <v>1087.089183049</v>
      </c>
      <c r="F1453">
        <v>187.43</v>
      </c>
      <c r="G1453">
        <v>-52.382263358408601</v>
      </c>
      <c r="H1453">
        <v>-15.162000627396001</v>
      </c>
      <c r="I1453">
        <v>-28.774425101670801</v>
      </c>
      <c r="J1453">
        <v>1.50471183694402</v>
      </c>
      <c r="K1453">
        <v>202.31607761696301</v>
      </c>
      <c r="L1453">
        <v>227.211778224548</v>
      </c>
      <c r="M1453">
        <v>56.879181106615299</v>
      </c>
      <c r="N1453">
        <v>0.63587138412856103</v>
      </c>
      <c r="O1453">
        <v>58.725924345088799</v>
      </c>
      <c r="P1453">
        <v>12.503001200480201</v>
      </c>
      <c r="Q1453">
        <v>-3.7552804032658003E-2</v>
      </c>
    </row>
    <row r="1454" spans="1:17" hidden="1" x14ac:dyDescent="0.3">
      <c r="A1454" t="s">
        <v>3080</v>
      </c>
      <c r="B1454" t="s">
        <v>3081</v>
      </c>
      <c r="C1454" t="s">
        <v>3172</v>
      </c>
      <c r="D1454" t="s">
        <v>1459</v>
      </c>
      <c r="E1454">
        <v>1084.8377877119999</v>
      </c>
      <c r="F1454">
        <v>77.91</v>
      </c>
      <c r="G1454">
        <v>-34.417277879570399</v>
      </c>
      <c r="H1454">
        <v>-13.830258153628501</v>
      </c>
      <c r="I1454">
        <v>20.215372603946399</v>
      </c>
      <c r="J1454">
        <v>1.09360064958684</v>
      </c>
      <c r="K1454">
        <v>76.813754119291801</v>
      </c>
      <c r="L1454">
        <v>73.710749744291306</v>
      </c>
      <c r="M1454">
        <v>69.948832318542301</v>
      </c>
      <c r="N1454">
        <v>0.47195919600401698</v>
      </c>
      <c r="O1454">
        <v>26.042869978179901</v>
      </c>
      <c r="P1454">
        <v>52.764705882352899</v>
      </c>
      <c r="Q1454">
        <v>-1.9130954105691E-2</v>
      </c>
    </row>
    <row r="1455" spans="1:17" hidden="1" x14ac:dyDescent="0.3">
      <c r="A1455" t="s">
        <v>3082</v>
      </c>
      <c r="B1455" t="s">
        <v>3083</v>
      </c>
      <c r="C1455" t="s">
        <v>3172</v>
      </c>
      <c r="D1455" t="s">
        <v>276</v>
      </c>
      <c r="E1455">
        <v>1077.8885</v>
      </c>
      <c r="F1455">
        <v>8291.4500000000007</v>
      </c>
      <c r="G1455">
        <v>4.3094178518590898</v>
      </c>
      <c r="H1455">
        <v>4.0354619276920003</v>
      </c>
      <c r="I1455">
        <v>-18.210705208595101</v>
      </c>
      <c r="J1455">
        <v>0.55428117372265595</v>
      </c>
      <c r="K1455">
        <v>8300.4295819867493</v>
      </c>
      <c r="L1455">
        <v>8128.0342415411396</v>
      </c>
      <c r="M1455">
        <v>48.199738630557498</v>
      </c>
      <c r="N1455">
        <v>0.50570343369050497</v>
      </c>
      <c r="O1455">
        <v>21.221258042923701</v>
      </c>
      <c r="P1455">
        <v>32.555035091365397</v>
      </c>
      <c r="Q1455">
        <v>0.195865714581519</v>
      </c>
    </row>
    <row r="1456" spans="1:17" hidden="1" x14ac:dyDescent="0.3">
      <c r="A1456" t="s">
        <v>3084</v>
      </c>
      <c r="B1456" t="s">
        <v>3085</v>
      </c>
      <c r="C1456" t="s">
        <v>3172</v>
      </c>
      <c r="D1456" t="s">
        <v>264</v>
      </c>
      <c r="E1456">
        <v>1074.2036072850001</v>
      </c>
      <c r="F1456">
        <v>202.45</v>
      </c>
      <c r="G1456">
        <v>38.5303809710176</v>
      </c>
      <c r="H1456">
        <v>10.316031594453101</v>
      </c>
      <c r="I1456">
        <v>40.203579313942903</v>
      </c>
      <c r="J1456">
        <v>6.8380043706037599</v>
      </c>
      <c r="K1456">
        <v>189.81251278489401</v>
      </c>
      <c r="L1456">
        <v>161.94364427145501</v>
      </c>
      <c r="M1456">
        <v>63.224276654910099</v>
      </c>
      <c r="N1456">
        <v>0.683087554982588</v>
      </c>
      <c r="O1456">
        <v>11.271918992343799</v>
      </c>
      <c r="P1456">
        <v>89.028944911297799</v>
      </c>
    </row>
    <row r="1457" spans="1:17" hidden="1" x14ac:dyDescent="0.3">
      <c r="A1457" t="s">
        <v>3086</v>
      </c>
      <c r="B1457" t="s">
        <v>3087</v>
      </c>
      <c r="C1457" t="s">
        <v>3172</v>
      </c>
      <c r="E1457">
        <v>1071.98026</v>
      </c>
      <c r="F1457">
        <v>2.0499999999999998</v>
      </c>
      <c r="G1457">
        <v>105.10328791185999</v>
      </c>
      <c r="H1457">
        <v>1.6307652801352099</v>
      </c>
      <c r="I1457">
        <v>-50.187784738544103</v>
      </c>
      <c r="J1457">
        <v>4.0508638388620204</v>
      </c>
      <c r="K1457">
        <v>2.1554071195273798</v>
      </c>
      <c r="L1457">
        <v>2.3510895034322399</v>
      </c>
      <c r="M1457">
        <v>55.977721366529799</v>
      </c>
      <c r="N1457">
        <v>0.370472291599934</v>
      </c>
      <c r="O1457">
        <v>101.46341463414601</v>
      </c>
      <c r="P1457">
        <v>130.207748455923</v>
      </c>
    </row>
    <row r="1458" spans="1:17" hidden="1" x14ac:dyDescent="0.3">
      <c r="A1458" t="s">
        <v>3088</v>
      </c>
      <c r="B1458" t="s">
        <v>3089</v>
      </c>
      <c r="C1458" t="s">
        <v>3172</v>
      </c>
      <c r="D1458" t="s">
        <v>396</v>
      </c>
      <c r="E1458">
        <v>1067.667873848</v>
      </c>
      <c r="F1458">
        <v>153.52000000000001</v>
      </c>
      <c r="G1458">
        <v>-25.3289995404138</v>
      </c>
      <c r="H1458">
        <v>-13.329308629240399</v>
      </c>
      <c r="I1458">
        <v>-9.9867280686866504</v>
      </c>
      <c r="J1458">
        <v>-5.9745761190193596</v>
      </c>
      <c r="K1458">
        <v>165.91147094098301</v>
      </c>
      <c r="L1458">
        <v>162.184184929423</v>
      </c>
      <c r="M1458">
        <v>43.177777139235303</v>
      </c>
      <c r="N1458">
        <v>0.35284336914644499</v>
      </c>
      <c r="O1458">
        <v>27.344971339239098</v>
      </c>
      <c r="P1458">
        <v>16.700874192322299</v>
      </c>
      <c r="Q1458">
        <v>7.0596119422720004E-3</v>
      </c>
    </row>
    <row r="1459" spans="1:17" hidden="1" x14ac:dyDescent="0.3">
      <c r="A1459" t="s">
        <v>3090</v>
      </c>
      <c r="B1459" t="s">
        <v>3091</v>
      </c>
      <c r="C1459" t="s">
        <v>3172</v>
      </c>
      <c r="D1459" t="s">
        <v>405</v>
      </c>
      <c r="E1459">
        <v>1066.6060649999999</v>
      </c>
      <c r="F1459">
        <v>335.3</v>
      </c>
      <c r="G1459">
        <v>-32.926436477952898</v>
      </c>
      <c r="H1459">
        <v>16.099099815009101</v>
      </c>
      <c r="I1459">
        <v>-5.5180309051541698E-2</v>
      </c>
      <c r="J1459">
        <v>15.4656514816359</v>
      </c>
      <c r="K1459">
        <v>309.86577747978799</v>
      </c>
      <c r="L1459">
        <v>321.43020661645102</v>
      </c>
      <c r="M1459">
        <v>68.565112456316498</v>
      </c>
      <c r="N1459">
        <v>1.6197377774267401</v>
      </c>
      <c r="O1459">
        <v>51.133313450641197</v>
      </c>
      <c r="P1459">
        <v>21.639760565934999</v>
      </c>
      <c r="Q1459">
        <v>-3.0472366538358001E-2</v>
      </c>
    </row>
    <row r="1460" spans="1:17" hidden="1" x14ac:dyDescent="0.3">
      <c r="A1460" t="s">
        <v>3092</v>
      </c>
      <c r="B1460" t="s">
        <v>3093</v>
      </c>
      <c r="C1460" t="s">
        <v>3172</v>
      </c>
      <c r="D1460" t="s">
        <v>986</v>
      </c>
      <c r="E1460">
        <v>1063.7771487</v>
      </c>
      <c r="F1460">
        <v>754.9</v>
      </c>
      <c r="G1460">
        <v>-28.955563389376799</v>
      </c>
      <c r="H1460">
        <v>-13.2386276825292</v>
      </c>
      <c r="I1460">
        <v>4.3376779245645896</v>
      </c>
      <c r="J1460">
        <v>3.3654214938535199</v>
      </c>
      <c r="K1460">
        <v>803.41905524029096</v>
      </c>
      <c r="L1460">
        <v>738.31086424986802</v>
      </c>
      <c r="M1460">
        <v>50.750623110178203</v>
      </c>
      <c r="N1460">
        <v>0.22379211619945</v>
      </c>
      <c r="O1460">
        <v>33.792555305338396</v>
      </c>
      <c r="P1460">
        <v>44.616858237547802</v>
      </c>
      <c r="Q1460">
        <v>0.10509581743516599</v>
      </c>
    </row>
    <row r="1461" spans="1:17" hidden="1" x14ac:dyDescent="0.3">
      <c r="A1461" t="s">
        <v>3094</v>
      </c>
      <c r="B1461" t="s">
        <v>3095</v>
      </c>
      <c r="C1461" t="s">
        <v>3172</v>
      </c>
      <c r="D1461" t="s">
        <v>396</v>
      </c>
      <c r="E1461">
        <v>1057.533669504</v>
      </c>
      <c r="F1461">
        <v>53.04</v>
      </c>
      <c r="G1461">
        <v>-55.410050098522802</v>
      </c>
      <c r="H1461">
        <v>-2.6799115274126701</v>
      </c>
      <c r="I1461">
        <v>-31.0958307155556</v>
      </c>
      <c r="J1461">
        <v>-1.47812588308802</v>
      </c>
      <c r="K1461">
        <v>55.366039120265498</v>
      </c>
      <c r="L1461">
        <v>63.795618998803199</v>
      </c>
      <c r="M1461">
        <v>48.484996546713198</v>
      </c>
      <c r="N1461">
        <v>0.45233918365926201</v>
      </c>
      <c r="O1461">
        <v>60.256410256410199</v>
      </c>
      <c r="P1461">
        <v>5.8471363001396801</v>
      </c>
      <c r="Q1461">
        <v>-5.3379744055205E-2</v>
      </c>
    </row>
    <row r="1462" spans="1:17" hidden="1" x14ac:dyDescent="0.3">
      <c r="A1462" t="s">
        <v>3096</v>
      </c>
      <c r="B1462" t="s">
        <v>3097</v>
      </c>
      <c r="C1462" t="s">
        <v>3172</v>
      </c>
      <c r="D1462" t="s">
        <v>3098</v>
      </c>
      <c r="E1462">
        <v>1055.366025845</v>
      </c>
      <c r="F1462">
        <v>989.65</v>
      </c>
      <c r="G1462">
        <v>1110.9324499014699</v>
      </c>
      <c r="H1462">
        <v>18.708108675524802</v>
      </c>
      <c r="I1462">
        <v>682.94098401033398</v>
      </c>
      <c r="K1462">
        <v>825.81555847018797</v>
      </c>
      <c r="L1462">
        <v>455.23426115756803</v>
      </c>
      <c r="M1462">
        <v>95.331975044024105</v>
      </c>
      <c r="N1462">
        <v>0</v>
      </c>
      <c r="O1462">
        <v>0</v>
      </c>
      <c r="P1462">
        <v>1370.5052005943501</v>
      </c>
      <c r="Q1462">
        <v>0.312398287877172</v>
      </c>
    </row>
    <row r="1463" spans="1:17" hidden="1" x14ac:dyDescent="0.3">
      <c r="A1463" t="s">
        <v>3099</v>
      </c>
      <c r="B1463" t="s">
        <v>3100</v>
      </c>
      <c r="C1463" t="s">
        <v>3172</v>
      </c>
      <c r="D1463" t="s">
        <v>475</v>
      </c>
      <c r="E1463">
        <v>1054.0691022819999</v>
      </c>
      <c r="F1463">
        <v>146.41999999999999</v>
      </c>
      <c r="G1463">
        <v>-23.630925142274901</v>
      </c>
      <c r="H1463">
        <v>1.23315989054841</v>
      </c>
      <c r="I1463">
        <v>-18.601393138299699</v>
      </c>
      <c r="J1463">
        <v>1.3017352933111599</v>
      </c>
      <c r="K1463">
        <v>149.16133370720499</v>
      </c>
      <c r="L1463">
        <v>157.76500029486499</v>
      </c>
      <c r="M1463">
        <v>59.636494778797797</v>
      </c>
      <c r="N1463">
        <v>0.40297430054177302</v>
      </c>
      <c r="O1463">
        <v>48.237945635842102</v>
      </c>
      <c r="P1463">
        <v>15.336746750689199</v>
      </c>
      <c r="Q1463">
        <v>5.3780330811512997E-2</v>
      </c>
    </row>
    <row r="1464" spans="1:17" hidden="1" x14ac:dyDescent="0.3">
      <c r="A1464" t="s">
        <v>3101</v>
      </c>
      <c r="B1464" t="s">
        <v>3102</v>
      </c>
      <c r="C1464" t="s">
        <v>3172</v>
      </c>
      <c r="D1464" t="s">
        <v>136</v>
      </c>
      <c r="E1464">
        <v>1052.6698066500001</v>
      </c>
      <c r="F1464">
        <v>55.825000000000003</v>
      </c>
      <c r="G1464">
        <v>257.54692584649399</v>
      </c>
      <c r="H1464">
        <v>-0.18585383308325601</v>
      </c>
      <c r="I1464">
        <v>46.535616175997198</v>
      </c>
      <c r="J1464">
        <v>17.649480513189499</v>
      </c>
      <c r="K1464">
        <v>50.926529826072098</v>
      </c>
      <c r="L1464">
        <v>40.881593465445299</v>
      </c>
      <c r="M1464">
        <v>72.181790118729495</v>
      </c>
      <c r="N1464">
        <v>0.64748204595680703</v>
      </c>
      <c r="O1464">
        <v>14.464845499328201</v>
      </c>
      <c r="P1464">
        <v>332.75193798449601</v>
      </c>
      <c r="Q1464">
        <v>0.25874084195715102</v>
      </c>
    </row>
    <row r="1465" spans="1:17" hidden="1" x14ac:dyDescent="0.3">
      <c r="A1465" t="s">
        <v>3103</v>
      </c>
      <c r="B1465" t="s">
        <v>3104</v>
      </c>
      <c r="C1465" t="s">
        <v>3172</v>
      </c>
      <c r="D1465" t="s">
        <v>125</v>
      </c>
      <c r="E1465">
        <v>1036.91849877</v>
      </c>
      <c r="F1465">
        <v>823.95</v>
      </c>
      <c r="G1465">
        <v>67.330856217513798</v>
      </c>
      <c r="H1465">
        <v>20.9488001864054</v>
      </c>
      <c r="I1465">
        <v>10.987241498974701</v>
      </c>
      <c r="J1465">
        <v>0.78668858113007201</v>
      </c>
      <c r="K1465">
        <v>831.20963010388095</v>
      </c>
      <c r="L1465">
        <v>768.57383174749305</v>
      </c>
      <c r="M1465">
        <v>66.1188603561436</v>
      </c>
      <c r="N1465">
        <v>1.2067039106145201</v>
      </c>
      <c r="O1465">
        <v>75.071302870319798</v>
      </c>
      <c r="P1465">
        <v>98.5421686746988</v>
      </c>
    </row>
    <row r="1466" spans="1:17" hidden="1" x14ac:dyDescent="0.3">
      <c r="A1466" t="s">
        <v>3105</v>
      </c>
      <c r="B1466" t="s">
        <v>3106</v>
      </c>
      <c r="C1466" t="s">
        <v>3172</v>
      </c>
      <c r="D1466" t="s">
        <v>21</v>
      </c>
      <c r="E1466">
        <v>1036.6336799999999</v>
      </c>
      <c r="F1466">
        <v>598.25</v>
      </c>
      <c r="G1466">
        <v>49.6190685853785</v>
      </c>
      <c r="H1466">
        <v>6.4525121607056199</v>
      </c>
      <c r="I1466">
        <v>23.157955069787501</v>
      </c>
      <c r="J1466">
        <v>8.8340105104626492</v>
      </c>
      <c r="K1466">
        <v>558.77176023401501</v>
      </c>
      <c r="L1466">
        <v>499.27135005045898</v>
      </c>
      <c r="M1466">
        <v>30.0409329122831</v>
      </c>
      <c r="N1466">
        <v>0.367254861690547</v>
      </c>
      <c r="O1466">
        <v>15.4868366067697</v>
      </c>
      <c r="P1466">
        <v>77.891763306571505</v>
      </c>
    </row>
    <row r="1467" spans="1:17" hidden="1" x14ac:dyDescent="0.3">
      <c r="A1467" t="s">
        <v>3107</v>
      </c>
      <c r="B1467" t="s">
        <v>3108</v>
      </c>
      <c r="C1467" t="s">
        <v>3172</v>
      </c>
      <c r="D1467" t="s">
        <v>51</v>
      </c>
      <c r="E1467">
        <v>1034.7593248200001</v>
      </c>
      <c r="F1467">
        <v>1501.4</v>
      </c>
      <c r="G1467">
        <v>116.44204780922399</v>
      </c>
      <c r="H1467">
        <v>-6.8988427899801597</v>
      </c>
      <c r="I1467">
        <v>-15.2524655052299</v>
      </c>
      <c r="J1467">
        <v>-3.0600557258089101</v>
      </c>
      <c r="K1467">
        <v>1502.8034650853101</v>
      </c>
      <c r="L1467">
        <v>1361.6969629627099</v>
      </c>
      <c r="M1467">
        <v>65.253286843974905</v>
      </c>
      <c r="N1467">
        <v>0.42816353450938799</v>
      </c>
      <c r="O1467">
        <v>23.4847475689356</v>
      </c>
      <c r="P1467">
        <v>192.58501412842199</v>
      </c>
      <c r="Q1467">
        <v>0.130568667533738</v>
      </c>
    </row>
    <row r="1468" spans="1:17" hidden="1" x14ac:dyDescent="0.3">
      <c r="A1468" t="s">
        <v>3109</v>
      </c>
      <c r="B1468" t="s">
        <v>3110</v>
      </c>
      <c r="C1468" t="s">
        <v>3172</v>
      </c>
      <c r="D1468" t="s">
        <v>433</v>
      </c>
      <c r="E1468">
        <v>1033.3953739440001</v>
      </c>
      <c r="F1468">
        <v>42.06</v>
      </c>
      <c r="G1468">
        <v>-36.449879522829796</v>
      </c>
      <c r="H1468">
        <v>-0.28810807931721</v>
      </c>
      <c r="I1468">
        <v>-34.255973064309998</v>
      </c>
      <c r="J1468">
        <v>2.1977582328713599</v>
      </c>
      <c r="K1468">
        <v>43.492838747364999</v>
      </c>
      <c r="L1468">
        <v>48.448560482951002</v>
      </c>
      <c r="M1468">
        <v>58.572288678544901</v>
      </c>
      <c r="N1468">
        <v>0.62910461101773996</v>
      </c>
      <c r="O1468">
        <v>96.148359486447902</v>
      </c>
      <c r="P1468">
        <v>11.034846884899601</v>
      </c>
    </row>
    <row r="1469" spans="1:17" hidden="1" x14ac:dyDescent="0.3">
      <c r="A1469" t="s">
        <v>3111</v>
      </c>
      <c r="B1469" t="s">
        <v>3112</v>
      </c>
      <c r="C1469" t="s">
        <v>3172</v>
      </c>
      <c r="D1469" t="s">
        <v>475</v>
      </c>
      <c r="E1469">
        <v>1029.918654655</v>
      </c>
      <c r="F1469">
        <v>956.45</v>
      </c>
      <c r="G1469">
        <v>79.160784844597998</v>
      </c>
      <c r="H1469">
        <v>2.3409954638529098</v>
      </c>
      <c r="I1469">
        <v>-57.597647918409201</v>
      </c>
      <c r="J1469">
        <v>23.014130914915601</v>
      </c>
      <c r="K1469">
        <v>928.21746516582505</v>
      </c>
      <c r="L1469">
        <v>1065.7796401840999</v>
      </c>
      <c r="M1469">
        <v>75.220202967620395</v>
      </c>
      <c r="N1469">
        <v>0.54862774994554497</v>
      </c>
      <c r="O1469">
        <v>131.00005227664801</v>
      </c>
      <c r="P1469">
        <v>122.430232558139</v>
      </c>
      <c r="Q1469">
        <v>0.16648080696832299</v>
      </c>
    </row>
    <row r="1470" spans="1:17" hidden="1" x14ac:dyDescent="0.3">
      <c r="A1470" t="s">
        <v>3113</v>
      </c>
      <c r="B1470" t="s">
        <v>3114</v>
      </c>
      <c r="C1470" t="s">
        <v>3172</v>
      </c>
      <c r="D1470" t="s">
        <v>590</v>
      </c>
      <c r="E1470">
        <v>1024.6152582299901</v>
      </c>
      <c r="F1470">
        <v>284.10000000000002</v>
      </c>
      <c r="G1470">
        <v>-20.693048799580399</v>
      </c>
      <c r="H1470">
        <v>-1.23556038056383</v>
      </c>
      <c r="I1470">
        <v>-5.0489528543580198</v>
      </c>
      <c r="J1470">
        <v>6.2770731965146904</v>
      </c>
      <c r="K1470">
        <v>287.78796926887497</v>
      </c>
      <c r="L1470">
        <v>294.22814190251</v>
      </c>
      <c r="M1470">
        <v>65.529919263054296</v>
      </c>
      <c r="N1470">
        <v>0.35446476925994602</v>
      </c>
      <c r="O1470">
        <v>35.339669130587801</v>
      </c>
      <c r="P1470">
        <v>26.266666666666602</v>
      </c>
      <c r="Q1470">
        <v>-6.3127374843330003E-2</v>
      </c>
    </row>
    <row r="1471" spans="1:17" hidden="1" x14ac:dyDescent="0.3">
      <c r="A1471" t="s">
        <v>3115</v>
      </c>
      <c r="B1471" t="s">
        <v>3116</v>
      </c>
      <c r="C1471" t="s">
        <v>3172</v>
      </c>
      <c r="D1471" t="s">
        <v>1477</v>
      </c>
      <c r="E1471">
        <v>1024.38366948</v>
      </c>
      <c r="F1471">
        <v>37.14</v>
      </c>
      <c r="G1471">
        <v>-18.773495683144802</v>
      </c>
      <c r="H1471">
        <v>5.4207376449200604</v>
      </c>
      <c r="I1471">
        <v>1.86921260682264</v>
      </c>
      <c r="J1471">
        <v>16.052042228114502</v>
      </c>
      <c r="K1471">
        <v>34.9012662382938</v>
      </c>
      <c r="L1471">
        <v>34.414666737120903</v>
      </c>
      <c r="M1471">
        <v>70.764041300761903</v>
      </c>
      <c r="N1471">
        <v>0.69873321902482499</v>
      </c>
      <c r="O1471">
        <v>22.374798061389299</v>
      </c>
      <c r="P1471">
        <v>30.315789473684202</v>
      </c>
      <c r="Q1471">
        <v>2.343323869744E-2</v>
      </c>
    </row>
    <row r="1472" spans="1:17" hidden="1" x14ac:dyDescent="0.3">
      <c r="A1472" t="s">
        <v>3117</v>
      </c>
      <c r="B1472" t="s">
        <v>3118</v>
      </c>
      <c r="C1472" t="s">
        <v>3172</v>
      </c>
      <c r="D1472" t="s">
        <v>590</v>
      </c>
      <c r="E1472">
        <v>1024.2565322400001</v>
      </c>
      <c r="F1472">
        <v>62.52</v>
      </c>
      <c r="G1472">
        <v>-16.733724639205199</v>
      </c>
      <c r="H1472">
        <v>-5.7832302581998603</v>
      </c>
      <c r="I1472">
        <v>-1.6731503031844699</v>
      </c>
      <c r="J1472">
        <v>1.6893278163753001</v>
      </c>
      <c r="K1472">
        <v>64.207962272089503</v>
      </c>
      <c r="L1472">
        <v>62.6243590298442</v>
      </c>
      <c r="M1472">
        <v>61.127845113442497</v>
      </c>
      <c r="N1472">
        <v>0.175929209573428</v>
      </c>
      <c r="O1472">
        <v>26.119641714651198</v>
      </c>
      <c r="P1472">
        <v>40.494382022471903</v>
      </c>
      <c r="Q1472">
        <v>-2.8604842940408E-2</v>
      </c>
    </row>
    <row r="1473" spans="1:17" hidden="1" x14ac:dyDescent="0.3">
      <c r="A1473" t="s">
        <v>3119</v>
      </c>
      <c r="B1473" t="s">
        <v>3120</v>
      </c>
      <c r="C1473" t="s">
        <v>3172</v>
      </c>
      <c r="D1473" t="s">
        <v>515</v>
      </c>
      <c r="E1473">
        <v>1023.70604</v>
      </c>
      <c r="F1473">
        <v>1273.9000000000001</v>
      </c>
      <c r="G1473">
        <v>39.655998834324599</v>
      </c>
      <c r="H1473">
        <v>0.59735703399270701</v>
      </c>
      <c r="I1473">
        <v>-5.9376802580286796</v>
      </c>
      <c r="J1473">
        <v>-0.91154531559086205</v>
      </c>
      <c r="K1473">
        <v>1273.11331496755</v>
      </c>
      <c r="L1473">
        <v>1199.6861800335701</v>
      </c>
      <c r="M1473">
        <v>44.816061316289698</v>
      </c>
      <c r="N1473">
        <v>1.40435827436873</v>
      </c>
      <c r="O1473">
        <v>27.1528377423659</v>
      </c>
      <c r="P1473">
        <v>75.953038674033095</v>
      </c>
      <c r="Q1473">
        <v>0.13677024237319699</v>
      </c>
    </row>
    <row r="1474" spans="1:17" hidden="1" x14ac:dyDescent="0.3">
      <c r="A1474" t="s">
        <v>3121</v>
      </c>
      <c r="B1474" t="s">
        <v>3122</v>
      </c>
      <c r="C1474" t="s">
        <v>3172</v>
      </c>
      <c r="D1474" t="s">
        <v>51</v>
      </c>
      <c r="E1474">
        <v>1022.76543278</v>
      </c>
      <c r="F1474">
        <v>796.1</v>
      </c>
      <c r="G1474">
        <v>33.505001034422797</v>
      </c>
      <c r="H1474">
        <v>-4.6248525303109701E-3</v>
      </c>
      <c r="I1474">
        <v>20.1621657124359</v>
      </c>
      <c r="J1474">
        <v>5.1353727916563798</v>
      </c>
      <c r="K1474">
        <v>802.820586308418</v>
      </c>
      <c r="L1474">
        <v>736.52829019237697</v>
      </c>
      <c r="M1474">
        <v>53.114210965509201</v>
      </c>
      <c r="N1474">
        <v>1.00113878055724</v>
      </c>
      <c r="O1474">
        <v>19.338022861449499</v>
      </c>
      <c r="P1474">
        <v>65.664342940380806</v>
      </c>
      <c r="Q1474">
        <v>8.8150423268521003E-2</v>
      </c>
    </row>
    <row r="1475" spans="1:17" hidden="1" x14ac:dyDescent="0.3">
      <c r="A1475" t="s">
        <v>3123</v>
      </c>
      <c r="B1475" t="s">
        <v>3124</v>
      </c>
      <c r="C1475" t="s">
        <v>3172</v>
      </c>
      <c r="D1475" t="s">
        <v>1255</v>
      </c>
      <c r="E1475">
        <v>1021.9437328</v>
      </c>
      <c r="F1475">
        <v>388</v>
      </c>
      <c r="G1475">
        <v>6.56488834196968</v>
      </c>
      <c r="H1475">
        <v>-3.77262316281834</v>
      </c>
      <c r="I1475">
        <v>49.6603067639861</v>
      </c>
      <c r="J1475">
        <v>0.97783777744824496</v>
      </c>
      <c r="K1475">
        <v>360.92886732887399</v>
      </c>
      <c r="L1475">
        <v>306.04353606393698</v>
      </c>
      <c r="M1475">
        <v>69.22794800474</v>
      </c>
      <c r="N1475">
        <v>0.35191780162664199</v>
      </c>
      <c r="O1475">
        <v>17.963917525773098</v>
      </c>
      <c r="P1475">
        <v>113.186813186813</v>
      </c>
      <c r="Q1475">
        <v>0.14513387769334599</v>
      </c>
    </row>
    <row r="1476" spans="1:17" hidden="1" x14ac:dyDescent="0.3">
      <c r="A1476" t="s">
        <v>3125</v>
      </c>
      <c r="B1476" t="s">
        <v>3126</v>
      </c>
      <c r="C1476" t="s">
        <v>3172</v>
      </c>
      <c r="D1476" t="s">
        <v>515</v>
      </c>
      <c r="E1476">
        <v>1021.73829348999</v>
      </c>
      <c r="F1476">
        <v>43.31</v>
      </c>
      <c r="G1476">
        <v>129.78902279915701</v>
      </c>
      <c r="H1476">
        <v>22.1732717334576</v>
      </c>
      <c r="I1476">
        <v>56.3024162602118</v>
      </c>
      <c r="J1476">
        <v>3.07542760246006</v>
      </c>
      <c r="K1476">
        <v>36.2303500952153</v>
      </c>
      <c r="L1476">
        <v>28.299963309126301</v>
      </c>
      <c r="M1476">
        <v>67.696156244875795</v>
      </c>
      <c r="N1476">
        <v>0.40121923242312602</v>
      </c>
      <c r="O1476">
        <v>10.1362271992611</v>
      </c>
      <c r="P1476">
        <v>170.280412566461</v>
      </c>
      <c r="Q1476">
        <v>0.196954948530291</v>
      </c>
    </row>
    <row r="1477" spans="1:17" hidden="1" x14ac:dyDescent="0.3">
      <c r="A1477" t="s">
        <v>3127</v>
      </c>
      <c r="B1477" t="s">
        <v>3128</v>
      </c>
      <c r="C1477" t="s">
        <v>3172</v>
      </c>
      <c r="D1477" t="s">
        <v>240</v>
      </c>
      <c r="E1477">
        <v>1021.3688232</v>
      </c>
      <c r="F1477">
        <v>448.25</v>
      </c>
      <c r="G1477">
        <v>247.56732380727101</v>
      </c>
      <c r="H1477">
        <v>6.7438324047952998</v>
      </c>
      <c r="I1477">
        <v>168.54430554954101</v>
      </c>
      <c r="J1477">
        <v>11.3762765254081</v>
      </c>
      <c r="K1477">
        <v>391.78281424406299</v>
      </c>
      <c r="L1477">
        <v>274.00413888249199</v>
      </c>
      <c r="M1477">
        <v>79.553720302763494</v>
      </c>
      <c r="N1477">
        <v>0.29050154968406899</v>
      </c>
      <c r="O1477">
        <v>9.4590072504182796</v>
      </c>
      <c r="P1477">
        <v>543.57501794687698</v>
      </c>
      <c r="Q1477">
        <v>0.191428986217511</v>
      </c>
    </row>
    <row r="1478" spans="1:17" hidden="1" x14ac:dyDescent="0.3">
      <c r="A1478" t="s">
        <v>3129</v>
      </c>
      <c r="B1478" t="s">
        <v>3130</v>
      </c>
      <c r="C1478" t="s">
        <v>3172</v>
      </c>
      <c r="D1478" t="s">
        <v>264</v>
      </c>
      <c r="E1478">
        <v>1020.04</v>
      </c>
      <c r="F1478">
        <v>1821.5</v>
      </c>
      <c r="G1478">
        <v>-4.2498225976863901</v>
      </c>
      <c r="H1478">
        <v>7.0173455232085802</v>
      </c>
      <c r="I1478">
        <v>11.9461335998246</v>
      </c>
      <c r="J1478">
        <v>3.6703322925991499</v>
      </c>
      <c r="K1478">
        <v>1749.1742293428599</v>
      </c>
      <c r="L1478">
        <v>1596.4081944653899</v>
      </c>
      <c r="M1478">
        <v>55.032517566770501</v>
      </c>
      <c r="N1478">
        <v>0.40750721882910401</v>
      </c>
      <c r="O1478">
        <v>7.8232226187208296</v>
      </c>
      <c r="P1478">
        <v>40.808596165738997</v>
      </c>
      <c r="Q1478">
        <v>7.1268250419104007E-2</v>
      </c>
    </row>
    <row r="1479" spans="1:17" hidden="1" x14ac:dyDescent="0.3">
      <c r="A1479" t="s">
        <v>3131</v>
      </c>
      <c r="B1479" t="s">
        <v>3132</v>
      </c>
      <c r="C1479" t="s">
        <v>3172</v>
      </c>
      <c r="D1479" t="s">
        <v>111</v>
      </c>
      <c r="E1479">
        <v>1018.06977504</v>
      </c>
      <c r="F1479">
        <v>341.85</v>
      </c>
      <c r="G1479">
        <v>103.22251615441201</v>
      </c>
      <c r="H1479">
        <v>-0.44130603336011198</v>
      </c>
      <c r="I1479">
        <v>-2.2008963815968801</v>
      </c>
      <c r="J1479">
        <v>4.8648256841509898</v>
      </c>
      <c r="K1479">
        <v>350.34951537650301</v>
      </c>
      <c r="L1479">
        <v>321.05361066732502</v>
      </c>
      <c r="M1479">
        <v>51.261641035540798</v>
      </c>
      <c r="N1479">
        <v>0.787302454892298</v>
      </c>
      <c r="O1479">
        <v>23.8554921749305</v>
      </c>
      <c r="P1479">
        <v>134.94845360824701</v>
      </c>
      <c r="Q1479">
        <v>0.100293093693753</v>
      </c>
    </row>
    <row r="1480" spans="1:17" hidden="1" x14ac:dyDescent="0.3">
      <c r="A1480" t="s">
        <v>3133</v>
      </c>
      <c r="B1480" t="s">
        <v>3134</v>
      </c>
      <c r="C1480" t="s">
        <v>3172</v>
      </c>
      <c r="D1480" t="s">
        <v>136</v>
      </c>
      <c r="E1480">
        <v>1017.625002</v>
      </c>
      <c r="F1480">
        <v>244.36</v>
      </c>
      <c r="G1480">
        <v>26.4042819863711</v>
      </c>
      <c r="H1480">
        <v>3.3994423712248198</v>
      </c>
      <c r="I1480">
        <v>-7.4485761398484502</v>
      </c>
      <c r="J1480">
        <v>2.4288559631043198</v>
      </c>
      <c r="K1480">
        <v>249.30672672304101</v>
      </c>
      <c r="L1480">
        <v>251.659497146105</v>
      </c>
      <c r="M1480">
        <v>61.406873228401999</v>
      </c>
      <c r="N1480">
        <v>0.47070471195010199</v>
      </c>
      <c r="O1480">
        <v>54.464724177443102</v>
      </c>
      <c r="P1480">
        <v>56.290374160537198</v>
      </c>
    </row>
    <row r="1481" spans="1:17" hidden="1" x14ac:dyDescent="0.3">
      <c r="A1481" t="s">
        <v>3135</v>
      </c>
      <c r="B1481" t="s">
        <v>3136</v>
      </c>
      <c r="C1481" t="s">
        <v>3172</v>
      </c>
      <c r="D1481" t="s">
        <v>2532</v>
      </c>
      <c r="E1481">
        <v>1016.94</v>
      </c>
      <c r="F1481">
        <v>1700</v>
      </c>
      <c r="G1481">
        <v>146.89652984205301</v>
      </c>
      <c r="H1481">
        <v>-9.3640482212698704</v>
      </c>
      <c r="I1481">
        <v>116.667781502239</v>
      </c>
      <c r="J1481">
        <v>-1.1008986193552199</v>
      </c>
      <c r="K1481">
        <v>1652.0607191763099</v>
      </c>
      <c r="L1481">
        <v>1227.9882609214999</v>
      </c>
      <c r="M1481">
        <v>58.063634677952898</v>
      </c>
      <c r="N1481">
        <v>0.46350288042714599</v>
      </c>
      <c r="O1481">
        <v>21.297058823529401</v>
      </c>
      <c r="P1481">
        <v>215.985130111524</v>
      </c>
      <c r="Q1481">
        <v>0.23771506711160201</v>
      </c>
    </row>
    <row r="1482" spans="1:17" hidden="1" x14ac:dyDescent="0.3">
      <c r="A1482" t="s">
        <v>3137</v>
      </c>
      <c r="B1482" t="s">
        <v>3138</v>
      </c>
      <c r="C1482" t="s">
        <v>3172</v>
      </c>
      <c r="D1482" t="s">
        <v>590</v>
      </c>
      <c r="E1482">
        <v>1015.683035</v>
      </c>
      <c r="F1482">
        <v>417.65</v>
      </c>
      <c r="G1482">
        <v>-37.925192653960998</v>
      </c>
      <c r="H1482">
        <v>-14.3286688112427</v>
      </c>
      <c r="I1482">
        <v>-11.5710204411831</v>
      </c>
      <c r="J1482">
        <v>-6.2131643254361704</v>
      </c>
      <c r="K1482">
        <v>443.882592536917</v>
      </c>
      <c r="L1482">
        <v>443.15107854451298</v>
      </c>
      <c r="M1482">
        <v>51.571711749755202</v>
      </c>
      <c r="N1482">
        <v>0.35671316462454999</v>
      </c>
      <c r="O1482">
        <v>39.925775170597298</v>
      </c>
      <c r="P1482">
        <v>21.233671988388899</v>
      </c>
    </row>
    <row r="1483" spans="1:17" hidden="1" x14ac:dyDescent="0.3">
      <c r="A1483" t="s">
        <v>3139</v>
      </c>
      <c r="B1483" t="s">
        <v>3140</v>
      </c>
      <c r="C1483" t="s">
        <v>3172</v>
      </c>
      <c r="D1483" t="s">
        <v>475</v>
      </c>
      <c r="E1483">
        <v>1014.1609214699999</v>
      </c>
      <c r="F1483">
        <v>121.15</v>
      </c>
      <c r="G1483">
        <v>-57.314372734137599</v>
      </c>
      <c r="H1483">
        <v>-12.217409448657801</v>
      </c>
      <c r="I1483">
        <v>-36.5726340678453</v>
      </c>
      <c r="J1483">
        <v>8.1114079450215506</v>
      </c>
      <c r="K1483">
        <v>128.30960116976601</v>
      </c>
      <c r="L1483">
        <v>147.30701443705101</v>
      </c>
      <c r="M1483">
        <v>58.183491560353097</v>
      </c>
      <c r="N1483">
        <v>0.98074160444465996</v>
      </c>
      <c r="O1483">
        <v>85.018572018159304</v>
      </c>
      <c r="P1483">
        <v>19.9623725121299</v>
      </c>
      <c r="Q1483">
        <v>1.8951468485084999E-2</v>
      </c>
    </row>
    <row r="1484" spans="1:17" hidden="1" x14ac:dyDescent="0.3">
      <c r="A1484" t="s">
        <v>3141</v>
      </c>
      <c r="B1484" t="s">
        <v>3142</v>
      </c>
      <c r="C1484" t="s">
        <v>3172</v>
      </c>
      <c r="D1484" t="s">
        <v>246</v>
      </c>
      <c r="E1484">
        <v>1010.44684397099</v>
      </c>
      <c r="F1484">
        <v>19.23</v>
      </c>
      <c r="G1484">
        <v>62.399361666183097</v>
      </c>
      <c r="H1484">
        <v>-3.20973952988356</v>
      </c>
      <c r="I1484">
        <v>-18.388283545744201</v>
      </c>
      <c r="J1484">
        <v>2.8079149962244001</v>
      </c>
      <c r="K1484">
        <v>20.086808999177101</v>
      </c>
      <c r="L1484">
        <v>19.850912251600601</v>
      </c>
      <c r="M1484">
        <v>48.944909406572997</v>
      </c>
      <c r="N1484">
        <v>0.22431308783942699</v>
      </c>
      <c r="O1484">
        <v>116.588663546541</v>
      </c>
      <c r="P1484">
        <v>97.230769230769198</v>
      </c>
      <c r="Q1484">
        <v>8.9598277578572E-2</v>
      </c>
    </row>
    <row r="1485" spans="1:17" hidden="1" x14ac:dyDescent="0.3">
      <c r="A1485" t="s">
        <v>3143</v>
      </c>
      <c r="B1485" t="s">
        <v>3144</v>
      </c>
      <c r="C1485" t="s">
        <v>3172</v>
      </c>
      <c r="D1485" t="s">
        <v>294</v>
      </c>
      <c r="E1485">
        <v>1009.1171680799901</v>
      </c>
      <c r="F1485">
        <v>41.64</v>
      </c>
      <c r="G1485">
        <v>-47.116767366074903</v>
      </c>
      <c r="H1485">
        <v>2.3417660690670901</v>
      </c>
      <c r="I1485">
        <v>-12.416007172486101</v>
      </c>
      <c r="J1485">
        <v>8.3740785517889105</v>
      </c>
      <c r="K1485">
        <v>40.554699302208697</v>
      </c>
      <c r="L1485">
        <v>43.2217524695835</v>
      </c>
      <c r="M1485">
        <v>66.4473031152544</v>
      </c>
      <c r="N1485">
        <v>0.33084005548012202</v>
      </c>
      <c r="O1485">
        <v>33.501440922190199</v>
      </c>
      <c r="P1485">
        <v>26.181818181818102</v>
      </c>
      <c r="Q1485">
        <v>2.3626439466664002E-2</v>
      </c>
    </row>
    <row r="1486" spans="1:17" hidden="1" x14ac:dyDescent="0.3">
      <c r="A1486" t="s">
        <v>3145</v>
      </c>
      <c r="B1486" t="s">
        <v>3146</v>
      </c>
      <c r="C1486" t="s">
        <v>3172</v>
      </c>
      <c r="D1486" t="s">
        <v>3147</v>
      </c>
      <c r="E1486">
        <v>1008.901801215</v>
      </c>
      <c r="F1486">
        <v>974.05</v>
      </c>
      <c r="G1486">
        <v>139.20637049531999</v>
      </c>
      <c r="H1486">
        <v>16.218847254888601</v>
      </c>
      <c r="I1486">
        <v>80.223897175600797</v>
      </c>
      <c r="J1486">
        <v>6.9389811575492901</v>
      </c>
      <c r="K1486">
        <v>894.46690579763697</v>
      </c>
      <c r="L1486">
        <v>700.80644305544502</v>
      </c>
      <c r="M1486">
        <v>56.200717919553298</v>
      </c>
      <c r="N1486">
        <v>1.5094954818274899</v>
      </c>
      <c r="O1486">
        <v>9.2346388789076492</v>
      </c>
      <c r="P1486">
        <v>193.38855421686699</v>
      </c>
    </row>
    <row r="1487" spans="1:17" hidden="1" x14ac:dyDescent="0.3">
      <c r="A1487" t="s">
        <v>3148</v>
      </c>
      <c r="B1487" t="s">
        <v>3149</v>
      </c>
      <c r="C1487" t="s">
        <v>3172</v>
      </c>
      <c r="D1487" t="s">
        <v>294</v>
      </c>
      <c r="E1487">
        <v>1005.0336387</v>
      </c>
      <c r="F1487">
        <v>79.8</v>
      </c>
      <c r="G1487">
        <v>-22.829079224736301</v>
      </c>
      <c r="H1487">
        <v>-7.3938538934697497</v>
      </c>
      <c r="I1487">
        <v>-4.1648642461275998</v>
      </c>
      <c r="J1487">
        <v>2.5051653800540898</v>
      </c>
      <c r="K1487">
        <v>79.516538122981103</v>
      </c>
      <c r="L1487">
        <v>79.160437648770397</v>
      </c>
      <c r="M1487">
        <v>59.420544014537398</v>
      </c>
      <c r="N1487">
        <v>0.37771235967985001</v>
      </c>
      <c r="O1487">
        <v>26.5037593984962</v>
      </c>
      <c r="P1487">
        <v>21.276595744680801</v>
      </c>
      <c r="Q1487">
        <v>-7.7071953261215007E-2</v>
      </c>
    </row>
    <row r="1488" spans="1:17" hidden="1" x14ac:dyDescent="0.3">
      <c r="A1488" t="s">
        <v>3150</v>
      </c>
      <c r="B1488" t="s">
        <v>3151</v>
      </c>
      <c r="C1488" t="s">
        <v>3172</v>
      </c>
      <c r="D1488" t="s">
        <v>433</v>
      </c>
      <c r="E1488">
        <v>1004.403302112</v>
      </c>
      <c r="F1488">
        <v>40.880000000000003</v>
      </c>
      <c r="G1488">
        <v>-32.368582208614498</v>
      </c>
      <c r="H1488">
        <v>-2.7131618641822302</v>
      </c>
      <c r="I1488">
        <v>-23.1231703580371</v>
      </c>
      <c r="J1488">
        <v>-2.6370919066748102</v>
      </c>
      <c r="K1488">
        <v>42.863521863711497</v>
      </c>
      <c r="L1488">
        <v>45.084120415470998</v>
      </c>
      <c r="M1488">
        <v>52.644609406768097</v>
      </c>
      <c r="N1488">
        <v>0.75564164158081204</v>
      </c>
      <c r="O1488">
        <v>47.994129158512699</v>
      </c>
      <c r="P1488">
        <v>18.837209302325501</v>
      </c>
    </row>
    <row r="1489" spans="1:16" hidden="1" x14ac:dyDescent="0.3">
      <c r="A1489" t="s">
        <v>3152</v>
      </c>
      <c r="B1489" t="s">
        <v>3153</v>
      </c>
      <c r="C1489" t="s">
        <v>3172</v>
      </c>
      <c r="D1489" t="s">
        <v>243</v>
      </c>
      <c r="E1489">
        <v>1001.013</v>
      </c>
      <c r="F1489">
        <v>625</v>
      </c>
      <c r="G1489">
        <v>-1.39200000372188</v>
      </c>
      <c r="H1489">
        <v>-9.0694118940634603</v>
      </c>
      <c r="I1489">
        <v>8.8620819012227194</v>
      </c>
      <c r="J1489">
        <v>-1.7511021165443399</v>
      </c>
      <c r="K1489">
        <v>615.85520286158396</v>
      </c>
      <c r="L1489">
        <v>569.09200680651497</v>
      </c>
      <c r="M1489">
        <v>50.2795884467387</v>
      </c>
      <c r="N1489">
        <v>0.68827033937142701</v>
      </c>
      <c r="O1489">
        <v>16.799999999999901</v>
      </c>
      <c r="P1489">
        <v>55.860349127181998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Price_Filter_06_11_2024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2024-11-07T05:18:52Z</dcterms:created>
  <dcterms:modified xsi:type="dcterms:W3CDTF">2024-11-22T12:28:00Z</dcterms:modified>
</cp:coreProperties>
</file>